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1.xml" ContentType="application/vnd.openxmlformats-officedocument.spreadsheetml.chart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xml" ContentType="application/vnd.openxmlformats-officedocument.themeOverride+xml"/>
  <Override PartName="/xl/drawings/drawing6.xml" ContentType="application/vnd.openxmlformats-officedocument.drawing+xml"/>
  <Override PartName="/xl/comments4.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fileSharing readOnlyRecommended="1"/>
  <workbookPr codeName="ThisWorkbook"/>
  <mc:AlternateContent xmlns:mc="http://schemas.openxmlformats.org/markup-compatibility/2006">
    <mc:Choice Requires="x15">
      <x15ac:absPath xmlns:x15ac="http://schemas.microsoft.com/office/spreadsheetml/2010/11/ac" url="C:\Users\Amy Pierzchalo\Pictures\1. 2023\4. April\MFA downloads\"/>
    </mc:Choice>
  </mc:AlternateContent>
  <xr:revisionPtr revIDLastSave="0" documentId="8_{63CADDD7-6CDD-41B9-BC4F-6798CDBE93C4}" xr6:coauthVersionLast="47" xr6:coauthVersionMax="47" xr10:uidLastSave="{00000000-0000-0000-0000-000000000000}"/>
  <bookViews>
    <workbookView xWindow="28680" yWindow="-120" windowWidth="29040" windowHeight="15840" tabRatio="884" firstSheet="29" activeTab="35" xr2:uid="{00000000-000D-0000-FFFF-FFFF00000000}"/>
  </bookViews>
  <sheets>
    <sheet name="Title Page" sheetId="4" r:id="rId1"/>
    <sheet name="Model Summary" sheetId="8" r:id="rId2"/>
    <sheet name="QC Log" sheetId="11" state="hidden" r:id="rId3"/>
    <sheet name="Model Log" sheetId="6" state="hidden" r:id="rId4"/>
    <sheet name="MFA Codebook" sheetId="30" r:id="rId5"/>
    <sheet name="Inputs --&gt;" sheetId="12" r:id="rId6"/>
    <sheet name="Biomass" sheetId="54" r:id="rId7"/>
    <sheet name="Minerals" sheetId="48" r:id="rId8"/>
    <sheet name="Fossil Fuel" sheetId="17" r:id="rId9"/>
    <sheet name="COMEXT Imports" sheetId="18" r:id="rId10"/>
    <sheet name="COMEXT Exports" sheetId="19" r:id="rId11"/>
    <sheet name="RME Imports" sheetId="52" r:id="rId12"/>
    <sheet name="RME Exports" sheetId="53" r:id="rId13"/>
    <sheet name="Waste" sheetId="55" r:id="rId14"/>
    <sheet name="Emissions" sheetId="21" r:id="rId15"/>
    <sheet name="Other Data" sheetId="31" r:id="rId16"/>
    <sheet name="Calculations --&gt;" sheetId="14" r:id="rId17"/>
    <sheet name="Balancing Items Calc" sheetId="2" r:id="rId18"/>
    <sheet name="Other Calc" sheetId="45" r:id="rId19"/>
    <sheet name="Material Flows --&gt;" sheetId="15" r:id="rId20"/>
    <sheet name="Domestic Extraction" sheetId="9" r:id="rId21"/>
    <sheet name="Imports" sheetId="22" r:id="rId22"/>
    <sheet name="Exports" sheetId="51" r:id="rId23"/>
    <sheet name="Imports RME" sheetId="34" r:id="rId24"/>
    <sheet name="Exports RME" sheetId="35" r:id="rId25"/>
    <sheet name="DPO" sheetId="29" r:id="rId26"/>
    <sheet name="Balancing Items" sheetId="25" r:id="rId27"/>
    <sheet name="GHGs" sheetId="58" r:id="rId28"/>
    <sheet name="Outputs --&gt;" sheetId="26" r:id="rId29"/>
    <sheet name="Indicators" sheetId="28" r:id="rId30"/>
    <sheet name="Indicators RME" sheetId="56" r:id="rId31"/>
    <sheet name="Sankey Data All Years" sheetId="59" r:id="rId32"/>
    <sheet name="Sankey Data" sheetId="57" r:id="rId33"/>
    <sheet name="Sankey Diagram" sheetId="7" r:id="rId34"/>
    <sheet name="Graphs" sheetId="62" r:id="rId35"/>
    <sheet name="Comparisons" sheetId="63" r:id="rId36"/>
    <sheet name="RME Exponential Smoothing" sheetId="65" r:id="rId37"/>
  </sheets>
  <externalReferences>
    <externalReference r:id="rId38"/>
  </externalReferences>
  <definedNames>
    <definedName name="COUNTRY">[1]Parameters!$B$22:$B$58</definedName>
    <definedName name="DECIMALS">[1]Parameters!$E$39:$E$43</definedName>
    <definedName name="ROUNDING">[1]Parameters!$E$46:$E$47</definedName>
    <definedName name="solver_adj" localSheetId="36" hidden="1">'RME Exponential Smoothing'!$L$63</definedName>
    <definedName name="solver_cvg" localSheetId="36" hidden="1">0.0001</definedName>
    <definedName name="solver_drv" localSheetId="36" hidden="1">1</definedName>
    <definedName name="solver_eng" localSheetId="36" hidden="1">1</definedName>
    <definedName name="solver_est" localSheetId="36" hidden="1">1</definedName>
    <definedName name="solver_itr" localSheetId="36" hidden="1">2147483647</definedName>
    <definedName name="solver_lhs1" localSheetId="36" hidden="1">'RME Exponential Smoothing'!$L$63</definedName>
    <definedName name="solver_lhs2" localSheetId="36" hidden="1">'RME Exponential Smoothing'!$L$63</definedName>
    <definedName name="solver_mip" localSheetId="36" hidden="1">2147483647</definedName>
    <definedName name="solver_mni" localSheetId="36" hidden="1">30</definedName>
    <definedName name="solver_mrt" localSheetId="36" hidden="1">0.075</definedName>
    <definedName name="solver_msl" localSheetId="36" hidden="1">2</definedName>
    <definedName name="solver_neg" localSheetId="36" hidden="1">1</definedName>
    <definedName name="solver_nod" localSheetId="36" hidden="1">2147483647</definedName>
    <definedName name="solver_num" localSheetId="36" hidden="1">2</definedName>
    <definedName name="solver_nwt" localSheetId="36" hidden="1">1</definedName>
    <definedName name="solver_opt" localSheetId="36" hidden="1">'RME Exponential Smoothing'!$M$82</definedName>
    <definedName name="solver_pre" localSheetId="36" hidden="1">0.000001</definedName>
    <definedName name="solver_rbv" localSheetId="36" hidden="1">1</definedName>
    <definedName name="solver_rel1" localSheetId="36" hidden="1">1</definedName>
    <definedName name="solver_rel2" localSheetId="36" hidden="1">3</definedName>
    <definedName name="solver_rhs1" localSheetId="36" hidden="1">1</definedName>
    <definedName name="solver_rhs2" localSheetId="36" hidden="1">0</definedName>
    <definedName name="solver_rlx" localSheetId="36" hidden="1">2</definedName>
    <definedName name="solver_rsd" localSheetId="36" hidden="1">0</definedName>
    <definedName name="solver_scl" localSheetId="36" hidden="1">1</definedName>
    <definedName name="solver_sho" localSheetId="36" hidden="1">2</definedName>
    <definedName name="solver_ssz" localSheetId="36" hidden="1">100</definedName>
    <definedName name="solver_tim" localSheetId="36" hidden="1">2147483647</definedName>
    <definedName name="solver_tol" localSheetId="36" hidden="1">0.01</definedName>
    <definedName name="solver_typ" localSheetId="36" hidden="1">2</definedName>
    <definedName name="solver_val" localSheetId="36" hidden="1">0</definedName>
    <definedName name="solver_ver" localSheetId="36" hidde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4" i="62" l="1"/>
  <c r="E54" i="62"/>
  <c r="F54" i="62"/>
  <c r="G54" i="62"/>
  <c r="H54" i="62"/>
  <c r="I54" i="62"/>
  <c r="J54" i="62"/>
  <c r="C54" i="62"/>
  <c r="K54" i="62"/>
  <c r="L54" i="62" s="1"/>
  <c r="T77" i="65" l="1"/>
  <c r="U77" i="65"/>
  <c r="V77" i="65"/>
  <c r="W77" i="65"/>
  <c r="X77" i="65"/>
  <c r="Y77" i="65"/>
  <c r="Z77" i="65"/>
  <c r="AA77" i="65"/>
  <c r="AB77" i="65"/>
  <c r="AC77" i="65"/>
  <c r="T78" i="65"/>
  <c r="U78" i="65"/>
  <c r="V78" i="65"/>
  <c r="W78" i="65"/>
  <c r="X78" i="65"/>
  <c r="Y78" i="65"/>
  <c r="Z78" i="65"/>
  <c r="AA78" i="65"/>
  <c r="AB78" i="65"/>
  <c r="AC78" i="65"/>
  <c r="T79" i="65"/>
  <c r="U79" i="65"/>
  <c r="V79" i="65"/>
  <c r="W79" i="65"/>
  <c r="X79" i="65"/>
  <c r="Y79" i="65"/>
  <c r="Z79" i="65"/>
  <c r="AA79" i="65"/>
  <c r="AB79" i="65"/>
  <c r="AC79" i="65"/>
  <c r="S78" i="65"/>
  <c r="S79" i="65"/>
  <c r="S77" i="65"/>
  <c r="J125" i="65" l="1"/>
  <c r="I125" i="65"/>
  <c r="I141" i="65" s="1"/>
  <c r="H125" i="65"/>
  <c r="H141" i="65" s="1"/>
  <c r="G125" i="65"/>
  <c r="G141" i="65" s="1"/>
  <c r="F125" i="65"/>
  <c r="F141" i="65" s="1"/>
  <c r="E125" i="65"/>
  <c r="E141" i="65" s="1"/>
  <c r="D125" i="65"/>
  <c r="D141" i="65" s="1"/>
  <c r="C125" i="65"/>
  <c r="AA32" i="65"/>
  <c r="Z32" i="65"/>
  <c r="Y32" i="65"/>
  <c r="X32" i="65"/>
  <c r="W32" i="65"/>
  <c r="V32" i="65"/>
  <c r="U32" i="65"/>
  <c r="T32" i="65"/>
  <c r="S32" i="65"/>
  <c r="R32" i="65"/>
  <c r="Q32" i="65"/>
  <c r="P32" i="65"/>
  <c r="O32" i="65"/>
  <c r="N32" i="65"/>
  <c r="M32" i="65"/>
  <c r="L32" i="65"/>
  <c r="K32" i="65"/>
  <c r="J32" i="65"/>
  <c r="I32" i="65"/>
  <c r="H32" i="65"/>
  <c r="G32" i="65"/>
  <c r="F32" i="65"/>
  <c r="E32" i="65"/>
  <c r="D32" i="65"/>
  <c r="AA31" i="65"/>
  <c r="J47" i="65" s="1"/>
  <c r="J54" i="65" s="1"/>
  <c r="J116" i="65" s="1"/>
  <c r="Z31" i="65"/>
  <c r="Y31" i="65"/>
  <c r="X31" i="65"/>
  <c r="I47" i="65" s="1"/>
  <c r="I54" i="65" s="1"/>
  <c r="I116" i="65" s="1"/>
  <c r="W31" i="65"/>
  <c r="V31" i="65"/>
  <c r="U31" i="65"/>
  <c r="H47" i="65" s="1"/>
  <c r="H54" i="65" s="1"/>
  <c r="H116" i="65" s="1"/>
  <c r="T31" i="65"/>
  <c r="S31" i="65"/>
  <c r="R31" i="65"/>
  <c r="G47" i="65" s="1"/>
  <c r="G54" i="65" s="1"/>
  <c r="G116" i="65" s="1"/>
  <c r="Q31" i="65"/>
  <c r="P31" i="65"/>
  <c r="O31" i="65"/>
  <c r="F47" i="65" s="1"/>
  <c r="F54" i="65" s="1"/>
  <c r="F116" i="65" s="1"/>
  <c r="N31" i="65"/>
  <c r="M31" i="65"/>
  <c r="L31" i="65"/>
  <c r="E47" i="65" s="1"/>
  <c r="E54" i="65" s="1"/>
  <c r="E116" i="65" s="1"/>
  <c r="K31" i="65"/>
  <c r="J31" i="65"/>
  <c r="I31" i="65"/>
  <c r="D47" i="65" s="1"/>
  <c r="D54" i="65" s="1"/>
  <c r="D116" i="65" s="1"/>
  <c r="H31" i="65"/>
  <c r="G31" i="65"/>
  <c r="F31" i="65"/>
  <c r="C47" i="65" s="1"/>
  <c r="C54" i="65" s="1"/>
  <c r="C116" i="65" s="1"/>
  <c r="E31" i="65"/>
  <c r="D31" i="65"/>
  <c r="AA30" i="65"/>
  <c r="J46" i="65" s="1"/>
  <c r="Z30" i="65"/>
  <c r="Y30" i="65"/>
  <c r="X30" i="65"/>
  <c r="I46" i="65" s="1"/>
  <c r="W30" i="65"/>
  <c r="V30" i="65"/>
  <c r="U30" i="65"/>
  <c r="H46" i="65" s="1"/>
  <c r="T30" i="65"/>
  <c r="S30" i="65"/>
  <c r="R30" i="65"/>
  <c r="G46" i="65" s="1"/>
  <c r="Q30" i="65"/>
  <c r="P30" i="65"/>
  <c r="O30" i="65"/>
  <c r="F46" i="65" s="1"/>
  <c r="N30" i="65"/>
  <c r="M30" i="65"/>
  <c r="L30" i="65"/>
  <c r="E40" i="65" s="1"/>
  <c r="K30" i="65"/>
  <c r="J30" i="65"/>
  <c r="I30" i="65"/>
  <c r="D46" i="65" s="1"/>
  <c r="H30" i="65"/>
  <c r="G30" i="65"/>
  <c r="F30" i="65"/>
  <c r="C46" i="65" s="1"/>
  <c r="E30" i="65"/>
  <c r="D30" i="65"/>
  <c r="AA26" i="65"/>
  <c r="Z26" i="65"/>
  <c r="Y26" i="65"/>
  <c r="X26" i="65"/>
  <c r="W26" i="65"/>
  <c r="V26" i="65"/>
  <c r="U26" i="65"/>
  <c r="T26" i="65"/>
  <c r="S26" i="65"/>
  <c r="R26" i="65"/>
  <c r="Q26" i="65"/>
  <c r="P26" i="65"/>
  <c r="O26" i="65"/>
  <c r="N26" i="65"/>
  <c r="M26" i="65"/>
  <c r="L26" i="65"/>
  <c r="K26" i="65"/>
  <c r="J26" i="65"/>
  <c r="I26" i="65"/>
  <c r="H26" i="65"/>
  <c r="G26" i="65"/>
  <c r="F26" i="65"/>
  <c r="E26" i="65"/>
  <c r="D26" i="65"/>
  <c r="AA25" i="65"/>
  <c r="J45" i="65" s="1"/>
  <c r="J52" i="65" s="1"/>
  <c r="J115" i="65" s="1"/>
  <c r="Z25" i="65"/>
  <c r="Y25" i="65"/>
  <c r="X25" i="65"/>
  <c r="I45" i="65" s="1"/>
  <c r="I52" i="65" s="1"/>
  <c r="I115" i="65" s="1"/>
  <c r="W25" i="65"/>
  <c r="V25" i="65"/>
  <c r="U25" i="65"/>
  <c r="H45" i="65" s="1"/>
  <c r="H52" i="65" s="1"/>
  <c r="H115" i="65" s="1"/>
  <c r="T25" i="65"/>
  <c r="S25" i="65"/>
  <c r="R25" i="65"/>
  <c r="G45" i="65" s="1"/>
  <c r="G52" i="65" s="1"/>
  <c r="G115" i="65" s="1"/>
  <c r="Q25" i="65"/>
  <c r="P25" i="65"/>
  <c r="O25" i="65"/>
  <c r="F45" i="65" s="1"/>
  <c r="F52" i="65" s="1"/>
  <c r="F115" i="65" s="1"/>
  <c r="N25" i="65"/>
  <c r="M25" i="65"/>
  <c r="L25" i="65"/>
  <c r="E45" i="65" s="1"/>
  <c r="E52" i="65" s="1"/>
  <c r="E115" i="65" s="1"/>
  <c r="K25" i="65"/>
  <c r="J25" i="65"/>
  <c r="I25" i="65"/>
  <c r="D45" i="65" s="1"/>
  <c r="D52" i="65" s="1"/>
  <c r="D115" i="65" s="1"/>
  <c r="H25" i="65"/>
  <c r="G25" i="65"/>
  <c r="F25" i="65"/>
  <c r="C45" i="65" s="1"/>
  <c r="C52" i="65" s="1"/>
  <c r="C115" i="65" s="1"/>
  <c r="E25" i="65"/>
  <c r="D25" i="65"/>
  <c r="AA24" i="65"/>
  <c r="J44" i="65" s="1"/>
  <c r="Z24" i="65"/>
  <c r="Y24" i="65"/>
  <c r="X24" i="65"/>
  <c r="I44" i="65" s="1"/>
  <c r="W24" i="65"/>
  <c r="V24" i="65"/>
  <c r="U24" i="65"/>
  <c r="H44" i="65" s="1"/>
  <c r="T24" i="65"/>
  <c r="S24" i="65"/>
  <c r="R24" i="65"/>
  <c r="Q24" i="65"/>
  <c r="P24" i="65"/>
  <c r="O24" i="65"/>
  <c r="F44" i="65" s="1"/>
  <c r="N24" i="65"/>
  <c r="M24" i="65"/>
  <c r="L24" i="65"/>
  <c r="E44" i="65" s="1"/>
  <c r="K24" i="65"/>
  <c r="J24" i="65"/>
  <c r="I24" i="65"/>
  <c r="D38" i="65" s="1"/>
  <c r="H24" i="65"/>
  <c r="G24" i="65"/>
  <c r="F24" i="65"/>
  <c r="C44" i="65" s="1"/>
  <c r="E24" i="65"/>
  <c r="D24" i="65"/>
  <c r="AA20" i="65"/>
  <c r="Z20" i="65"/>
  <c r="Y20" i="65"/>
  <c r="X20" i="65"/>
  <c r="W20" i="65"/>
  <c r="V20" i="65"/>
  <c r="U20" i="65"/>
  <c r="T20" i="65"/>
  <c r="S20" i="65"/>
  <c r="R20" i="65"/>
  <c r="Q20" i="65"/>
  <c r="P20" i="65"/>
  <c r="O20" i="65"/>
  <c r="N20" i="65"/>
  <c r="M20" i="65"/>
  <c r="L20" i="65"/>
  <c r="K20" i="65"/>
  <c r="J20" i="65"/>
  <c r="I20" i="65"/>
  <c r="H20" i="65"/>
  <c r="G20" i="65"/>
  <c r="F20" i="65"/>
  <c r="E20" i="65"/>
  <c r="D20" i="65"/>
  <c r="AA19" i="65"/>
  <c r="J53" i="65" s="1"/>
  <c r="Z19" i="65"/>
  <c r="Y19" i="65"/>
  <c r="X19" i="65"/>
  <c r="I53" i="65" s="1"/>
  <c r="W19" i="65"/>
  <c r="V19" i="65"/>
  <c r="U19" i="65"/>
  <c r="H53" i="65" s="1"/>
  <c r="T19" i="65"/>
  <c r="S19" i="65"/>
  <c r="R19" i="65"/>
  <c r="G53" i="65" s="1"/>
  <c r="Q19" i="65"/>
  <c r="P19" i="65"/>
  <c r="O19" i="65"/>
  <c r="F53" i="65" s="1"/>
  <c r="N19" i="65"/>
  <c r="M19" i="65"/>
  <c r="L19" i="65"/>
  <c r="E53" i="65" s="1"/>
  <c r="K19" i="65"/>
  <c r="J19" i="65"/>
  <c r="I19" i="65"/>
  <c r="H19" i="65"/>
  <c r="G19" i="65"/>
  <c r="F19" i="65"/>
  <c r="C53" i="65" s="1"/>
  <c r="E19" i="65"/>
  <c r="D19" i="65"/>
  <c r="AA18" i="65"/>
  <c r="J39" i="65" s="1"/>
  <c r="Z18" i="65"/>
  <c r="Y18" i="65"/>
  <c r="X18" i="65"/>
  <c r="W18" i="65"/>
  <c r="V18" i="65"/>
  <c r="U18" i="65"/>
  <c r="T18" i="65"/>
  <c r="S18" i="65"/>
  <c r="R18" i="65"/>
  <c r="Q18" i="65"/>
  <c r="P18" i="65"/>
  <c r="O18" i="65"/>
  <c r="N18" i="65"/>
  <c r="M18" i="65"/>
  <c r="L18" i="65"/>
  <c r="E39" i="65" s="1"/>
  <c r="K18" i="65"/>
  <c r="J18" i="65"/>
  <c r="I18" i="65"/>
  <c r="H18" i="65"/>
  <c r="G18" i="65"/>
  <c r="F18" i="65"/>
  <c r="C39" i="65" s="1"/>
  <c r="E18" i="65"/>
  <c r="D18" i="65"/>
  <c r="AA14" i="65"/>
  <c r="Z14" i="65"/>
  <c r="Y14" i="65"/>
  <c r="X14" i="65"/>
  <c r="W14" i="65"/>
  <c r="V14" i="65"/>
  <c r="U14" i="65"/>
  <c r="T14" i="65"/>
  <c r="S14" i="65"/>
  <c r="R14" i="65"/>
  <c r="Q14" i="65"/>
  <c r="P14" i="65"/>
  <c r="O14" i="65"/>
  <c r="N14" i="65"/>
  <c r="M14" i="65"/>
  <c r="L14" i="65"/>
  <c r="K14" i="65"/>
  <c r="J14" i="65"/>
  <c r="I14" i="65"/>
  <c r="H14" i="65"/>
  <c r="G14" i="65"/>
  <c r="F14" i="65"/>
  <c r="E14" i="65"/>
  <c r="D14" i="65"/>
  <c r="AA13" i="65"/>
  <c r="Z13" i="65"/>
  <c r="Y13" i="65"/>
  <c r="X13" i="65"/>
  <c r="W13" i="65"/>
  <c r="V13" i="65"/>
  <c r="U13" i="65"/>
  <c r="T13" i="65"/>
  <c r="S13" i="65"/>
  <c r="R13" i="65"/>
  <c r="Q13" i="65"/>
  <c r="P13" i="65"/>
  <c r="O13" i="65"/>
  <c r="N13" i="65"/>
  <c r="M13" i="65"/>
  <c r="L13" i="65"/>
  <c r="K13" i="65"/>
  <c r="J13" i="65"/>
  <c r="I13" i="65"/>
  <c r="D51" i="65" s="1"/>
  <c r="H13" i="65"/>
  <c r="G13" i="65"/>
  <c r="F13" i="65"/>
  <c r="C51" i="65" s="1"/>
  <c r="E13" i="65"/>
  <c r="D13" i="65"/>
  <c r="AA12" i="65"/>
  <c r="J37" i="65" s="1"/>
  <c r="Z12" i="65"/>
  <c r="Y12" i="65"/>
  <c r="X12" i="65"/>
  <c r="W12" i="65"/>
  <c r="V12" i="65"/>
  <c r="U12" i="65"/>
  <c r="H37" i="65" s="1"/>
  <c r="T12" i="65"/>
  <c r="S12" i="65"/>
  <c r="R12" i="65"/>
  <c r="Q12" i="65"/>
  <c r="P12" i="65"/>
  <c r="O12" i="65"/>
  <c r="N12" i="65"/>
  <c r="M12" i="65"/>
  <c r="L12" i="65"/>
  <c r="E37" i="65" s="1"/>
  <c r="K12" i="65"/>
  <c r="J12" i="65"/>
  <c r="I12" i="65"/>
  <c r="H12" i="65"/>
  <c r="G12" i="65"/>
  <c r="F12" i="65"/>
  <c r="C37" i="65" s="1"/>
  <c r="E12" i="65"/>
  <c r="D12" i="65"/>
  <c r="C141" i="65" l="1"/>
  <c r="C149" i="65" s="1"/>
  <c r="I39" i="65"/>
  <c r="G38" i="65"/>
  <c r="D37" i="65"/>
  <c r="I37" i="65"/>
  <c r="G39" i="65"/>
  <c r="H39" i="65"/>
  <c r="F37" i="65"/>
  <c r="F39" i="65"/>
  <c r="E38" i="65"/>
  <c r="G44" i="65"/>
  <c r="D149" i="65"/>
  <c r="E149" i="65"/>
  <c r="E46" i="65"/>
  <c r="F149" i="65"/>
  <c r="G149" i="65"/>
  <c r="D39" i="65"/>
  <c r="H149" i="65"/>
  <c r="I149" i="65"/>
  <c r="J133" i="65"/>
  <c r="D40" i="65"/>
  <c r="D53" i="65"/>
  <c r="G37" i="65"/>
  <c r="G40" i="65"/>
  <c r="D44" i="65"/>
  <c r="C58" i="65"/>
  <c r="F59" i="65"/>
  <c r="D58" i="65"/>
  <c r="G59" i="65"/>
  <c r="C59" i="65"/>
  <c r="I59" i="65"/>
  <c r="E59" i="65"/>
  <c r="J59" i="65"/>
  <c r="H59" i="65"/>
  <c r="J141" i="65"/>
  <c r="J149" i="65" s="1"/>
  <c r="E51" i="65"/>
  <c r="C133" i="65"/>
  <c r="F38" i="65"/>
  <c r="F40" i="65"/>
  <c r="F51" i="65"/>
  <c r="D133" i="65"/>
  <c r="G51" i="65"/>
  <c r="E133" i="65"/>
  <c r="H38" i="65"/>
  <c r="H40" i="65"/>
  <c r="H51" i="65"/>
  <c r="F133" i="65"/>
  <c r="I38" i="65"/>
  <c r="I40" i="65"/>
  <c r="I51" i="65"/>
  <c r="G133" i="65"/>
  <c r="J38" i="65"/>
  <c r="J40" i="65"/>
  <c r="J51" i="65"/>
  <c r="H133" i="65"/>
  <c r="C38" i="65"/>
  <c r="C40" i="65"/>
  <c r="I133" i="65"/>
  <c r="C63" i="65" l="1"/>
  <c r="C113" i="65" s="1"/>
  <c r="C64" i="65"/>
  <c r="C114" i="65" s="1"/>
  <c r="G58" i="65"/>
  <c r="D59" i="65"/>
  <c r="I58" i="65"/>
  <c r="E58" i="65"/>
  <c r="F58" i="65"/>
  <c r="H58" i="65"/>
  <c r="J58" i="65"/>
  <c r="C86" i="65" l="1"/>
  <c r="C91" i="65" s="1"/>
  <c r="D64" i="65"/>
  <c r="D63" i="65"/>
  <c r="D113" i="65" s="1"/>
  <c r="C87" i="65"/>
  <c r="E64" i="65" l="1"/>
  <c r="E114" i="65" s="1"/>
  <c r="D114" i="65"/>
  <c r="C92" i="65"/>
  <c r="D68" i="65"/>
  <c r="D74" i="65"/>
  <c r="D80" i="65"/>
  <c r="D69" i="65"/>
  <c r="D75" i="65"/>
  <c r="D81" i="65"/>
  <c r="E63" i="65"/>
  <c r="D86" i="65"/>
  <c r="D91" i="65" s="1"/>
  <c r="D87" i="65"/>
  <c r="F64" i="65" l="1"/>
  <c r="F114" i="65" s="1"/>
  <c r="E86" i="65"/>
  <c r="E91" i="65" s="1"/>
  <c r="E113" i="65"/>
  <c r="E75" i="65"/>
  <c r="E69" i="65"/>
  <c r="E81" i="65"/>
  <c r="E68" i="65"/>
  <c r="E74" i="65"/>
  <c r="E80" i="65"/>
  <c r="F63" i="65"/>
  <c r="D92" i="65"/>
  <c r="E87" i="65"/>
  <c r="F81" i="65" l="1"/>
  <c r="G64" i="65"/>
  <c r="G114" i="65" s="1"/>
  <c r="F75" i="65"/>
  <c r="F86" i="65"/>
  <c r="F91" i="65" s="1"/>
  <c r="F113" i="65"/>
  <c r="F69" i="65"/>
  <c r="F68" i="65"/>
  <c r="F74" i="65"/>
  <c r="F80" i="65"/>
  <c r="G63" i="65"/>
  <c r="G113" i="65" s="1"/>
  <c r="E92" i="65"/>
  <c r="F87" i="65"/>
  <c r="G81" i="65" l="1"/>
  <c r="H64" i="65"/>
  <c r="H114" i="65" s="1"/>
  <c r="G69" i="65"/>
  <c r="G75" i="65"/>
  <c r="G80" i="65"/>
  <c r="G74" i="65"/>
  <c r="G68" i="65"/>
  <c r="H63" i="65"/>
  <c r="H113" i="65" s="1"/>
  <c r="G86" i="65"/>
  <c r="F92" i="65"/>
  <c r="G87" i="65"/>
  <c r="I64" i="65" l="1"/>
  <c r="I114" i="65" s="1"/>
  <c r="H69" i="65"/>
  <c r="H75" i="65"/>
  <c r="H81" i="65"/>
  <c r="H80" i="65"/>
  <c r="H74" i="65"/>
  <c r="H68" i="65"/>
  <c r="I63" i="65"/>
  <c r="I113" i="65" s="1"/>
  <c r="H86" i="65"/>
  <c r="G91" i="65"/>
  <c r="G92" i="65"/>
  <c r="H87" i="65"/>
  <c r="I75" i="65" l="1"/>
  <c r="I69" i="65"/>
  <c r="I87" i="65"/>
  <c r="I81" i="65"/>
  <c r="J64" i="65"/>
  <c r="J114" i="65" s="1"/>
  <c r="I74" i="65"/>
  <c r="I80" i="65"/>
  <c r="I68" i="65"/>
  <c r="H91" i="65"/>
  <c r="J63" i="65"/>
  <c r="J113" i="65" s="1"/>
  <c r="I86" i="65"/>
  <c r="H92" i="65"/>
  <c r="I92" i="65"/>
  <c r="J87" i="65" l="1"/>
  <c r="J69" i="65"/>
  <c r="M69" i="65" s="1"/>
  <c r="J81" i="65"/>
  <c r="J75" i="65"/>
  <c r="L75" i="65" s="1"/>
  <c r="J74" i="65"/>
  <c r="J80" i="65"/>
  <c r="J68" i="65"/>
  <c r="I91" i="65"/>
  <c r="J86" i="65"/>
  <c r="J92" i="65"/>
  <c r="D54" i="55"/>
  <c r="E54" i="55"/>
  <c r="F54" i="55"/>
  <c r="G54" i="55"/>
  <c r="H54" i="55"/>
  <c r="I54" i="55"/>
  <c r="J54" i="55"/>
  <c r="C54" i="55"/>
  <c r="J91" i="65" l="1"/>
  <c r="M75" i="65"/>
  <c r="M81" i="65"/>
  <c r="L81" i="65"/>
  <c r="L69" i="65"/>
  <c r="Q140" i="2"/>
  <c r="Q151" i="2"/>
  <c r="Q150" i="2"/>
  <c r="Q146" i="2"/>
  <c r="Q143" i="2"/>
  <c r="Q136" i="2"/>
  <c r="Q132"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J50" i="2"/>
  <c r="J51" i="2"/>
  <c r="J52" i="2"/>
  <c r="J53" i="2"/>
  <c r="J54" i="2"/>
  <c r="J55" i="2"/>
  <c r="J49" i="2"/>
  <c r="Q134" i="2"/>
  <c r="L80" i="65" l="1"/>
  <c r="L82" i="65" s="1"/>
  <c r="M80" i="65"/>
  <c r="M82" i="65" s="1"/>
  <c r="M68" i="65"/>
  <c r="M70" i="65" s="1"/>
  <c r="L68" i="65"/>
  <c r="L70" i="65" s="1"/>
  <c r="M74" i="65"/>
  <c r="M76" i="65" s="1"/>
  <c r="L74" i="65"/>
  <c r="L76" i="65" s="1"/>
  <c r="Q149" i="2"/>
  <c r="M116" i="54" l="1"/>
  <c r="M56" i="17" l="1"/>
  <c r="L56" i="17"/>
  <c r="Q144" i="63" l="1"/>
  <c r="Q143" i="63"/>
  <c r="Q142" i="63"/>
  <c r="B142" i="63"/>
  <c r="Q141" i="63"/>
  <c r="B141" i="63"/>
  <c r="H134" i="63"/>
  <c r="E114" i="63"/>
  <c r="I113" i="63" s="1"/>
  <c r="E102" i="63"/>
  <c r="C101" i="63"/>
  <c r="C113" i="63" s="1"/>
  <c r="C100" i="63"/>
  <c r="C112" i="63" s="1"/>
  <c r="C99" i="63"/>
  <c r="C98" i="63"/>
  <c r="E90" i="63"/>
  <c r="I88" i="63" s="1"/>
  <c r="C89" i="63"/>
  <c r="C88" i="63"/>
  <c r="C87" i="63"/>
  <c r="C86" i="63"/>
  <c r="K29" i="59"/>
  <c r="L29" i="59"/>
  <c r="M29" i="59"/>
  <c r="N29" i="59"/>
  <c r="O29" i="59"/>
  <c r="P29" i="59"/>
  <c r="Q29" i="59"/>
  <c r="R29" i="59"/>
  <c r="S29" i="59"/>
  <c r="T29" i="59"/>
  <c r="U29" i="59"/>
  <c r="V29" i="59"/>
  <c r="W29" i="59"/>
  <c r="X29" i="59"/>
  <c r="Y29" i="59"/>
  <c r="Z29" i="59"/>
  <c r="AA29" i="59"/>
  <c r="AB29" i="59"/>
  <c r="AC29" i="59"/>
  <c r="AD29" i="59"/>
  <c r="AE29" i="59"/>
  <c r="AF29" i="59"/>
  <c r="AG29" i="59"/>
  <c r="AH29" i="59"/>
  <c r="AI29" i="59"/>
  <c r="AJ29" i="59"/>
  <c r="AK29" i="59"/>
  <c r="AL29" i="59"/>
  <c r="AM29" i="59"/>
  <c r="AN29" i="59"/>
  <c r="AO29" i="59"/>
  <c r="AP29" i="59"/>
  <c r="K34" i="59"/>
  <c r="L34" i="59"/>
  <c r="M34" i="59"/>
  <c r="N34" i="59"/>
  <c r="O34" i="59"/>
  <c r="P34" i="59"/>
  <c r="Q34" i="59"/>
  <c r="R34" i="59"/>
  <c r="S34" i="59"/>
  <c r="T34" i="59"/>
  <c r="U34" i="59"/>
  <c r="V34" i="59"/>
  <c r="W34" i="59"/>
  <c r="X34" i="59"/>
  <c r="Y34" i="59"/>
  <c r="Z34" i="59"/>
  <c r="AA34" i="59"/>
  <c r="AB34" i="59"/>
  <c r="AC34" i="59"/>
  <c r="AD34" i="59"/>
  <c r="AE34" i="59"/>
  <c r="AF34" i="59"/>
  <c r="AG34" i="59"/>
  <c r="AH34" i="59"/>
  <c r="AI34" i="59"/>
  <c r="AJ34" i="59"/>
  <c r="AK34" i="59"/>
  <c r="AL34" i="59"/>
  <c r="AM34" i="59"/>
  <c r="AN34" i="59"/>
  <c r="AO34" i="59"/>
  <c r="AP34" i="59"/>
  <c r="K35" i="59"/>
  <c r="L35" i="59"/>
  <c r="M35" i="59"/>
  <c r="N35" i="59"/>
  <c r="O35" i="59"/>
  <c r="P35" i="59"/>
  <c r="Q35" i="59"/>
  <c r="R35" i="59"/>
  <c r="S35" i="59"/>
  <c r="T35" i="59"/>
  <c r="U35" i="59"/>
  <c r="V35" i="59"/>
  <c r="W35" i="59"/>
  <c r="X35" i="59"/>
  <c r="Y35" i="59"/>
  <c r="Z35" i="59"/>
  <c r="AA35" i="59"/>
  <c r="AB35" i="59"/>
  <c r="AC35" i="59"/>
  <c r="AD35" i="59"/>
  <c r="AE35" i="59"/>
  <c r="AF35" i="59"/>
  <c r="AG35" i="59"/>
  <c r="AH35" i="59"/>
  <c r="AI35" i="59"/>
  <c r="AJ35" i="59"/>
  <c r="AK35" i="59"/>
  <c r="AL35" i="59"/>
  <c r="AM35" i="59"/>
  <c r="AN35" i="59"/>
  <c r="AO35" i="59"/>
  <c r="AP35" i="59"/>
  <c r="K36" i="59"/>
  <c r="L36" i="59"/>
  <c r="M36" i="59"/>
  <c r="N36" i="59"/>
  <c r="O36" i="59"/>
  <c r="P36" i="59"/>
  <c r="Q36" i="59"/>
  <c r="R36" i="59"/>
  <c r="S36" i="59"/>
  <c r="T36" i="59"/>
  <c r="U36" i="59"/>
  <c r="V36" i="59"/>
  <c r="W36" i="59"/>
  <c r="X36" i="59"/>
  <c r="Y36" i="59"/>
  <c r="Z36" i="59"/>
  <c r="AA36" i="59"/>
  <c r="AB36" i="59"/>
  <c r="AC36" i="59"/>
  <c r="AD36" i="59"/>
  <c r="AE36" i="59"/>
  <c r="AF36" i="59"/>
  <c r="AG36" i="59"/>
  <c r="AH36" i="59"/>
  <c r="AI36" i="59"/>
  <c r="AJ36" i="59"/>
  <c r="AK36" i="59"/>
  <c r="AL36" i="59"/>
  <c r="AM36" i="59"/>
  <c r="AN36" i="59"/>
  <c r="AO36" i="59"/>
  <c r="AP36" i="59"/>
  <c r="K37" i="59"/>
  <c r="L37" i="59"/>
  <c r="M37" i="59"/>
  <c r="N37" i="59"/>
  <c r="O37" i="59"/>
  <c r="P37" i="59"/>
  <c r="Q37" i="59"/>
  <c r="R37" i="59"/>
  <c r="S37" i="59"/>
  <c r="T37" i="59"/>
  <c r="U37" i="59"/>
  <c r="V37" i="59"/>
  <c r="W37" i="59"/>
  <c r="X37" i="59"/>
  <c r="Y37" i="59"/>
  <c r="Z37" i="59"/>
  <c r="AA37" i="59"/>
  <c r="AB37" i="59"/>
  <c r="AC37" i="59"/>
  <c r="AD37" i="59"/>
  <c r="AE37" i="59"/>
  <c r="AF37" i="59"/>
  <c r="AG37" i="59"/>
  <c r="AH37" i="59"/>
  <c r="AI37" i="59"/>
  <c r="AJ37" i="59"/>
  <c r="AK37" i="59"/>
  <c r="AL37" i="59"/>
  <c r="AM37" i="59"/>
  <c r="AN37" i="59"/>
  <c r="AO37" i="59"/>
  <c r="AP37" i="59"/>
  <c r="K38" i="59"/>
  <c r="L38" i="59"/>
  <c r="M38" i="59"/>
  <c r="N38" i="59"/>
  <c r="O38" i="59"/>
  <c r="P38" i="59"/>
  <c r="Q38" i="59"/>
  <c r="R38" i="59"/>
  <c r="S38" i="59"/>
  <c r="T38" i="59"/>
  <c r="U38" i="59"/>
  <c r="V38" i="59"/>
  <c r="W38" i="59"/>
  <c r="X38" i="59"/>
  <c r="Y38" i="59"/>
  <c r="Z38" i="59"/>
  <c r="AA38" i="59"/>
  <c r="AB38" i="59"/>
  <c r="AC38" i="59"/>
  <c r="AD38" i="59"/>
  <c r="AE38" i="59"/>
  <c r="AF38" i="59"/>
  <c r="AG38" i="59"/>
  <c r="AH38" i="59"/>
  <c r="AI38" i="59"/>
  <c r="AJ38" i="59"/>
  <c r="AK38" i="59"/>
  <c r="AL38" i="59"/>
  <c r="AM38" i="59"/>
  <c r="AN38" i="59"/>
  <c r="AO38" i="59"/>
  <c r="AP38" i="59"/>
  <c r="N8" i="58"/>
  <c r="O8" i="58"/>
  <c r="P8" i="58"/>
  <c r="Q8" i="58"/>
  <c r="R8" i="58"/>
  <c r="S8" i="58"/>
  <c r="T8" i="58"/>
  <c r="U8" i="58"/>
  <c r="V8" i="58"/>
  <c r="W8" i="58"/>
  <c r="X8" i="58"/>
  <c r="Y8" i="58"/>
  <c r="Z8" i="58"/>
  <c r="AA8" i="58"/>
  <c r="AB8" i="58"/>
  <c r="AC8" i="58"/>
  <c r="AD8" i="58"/>
  <c r="AE8" i="58"/>
  <c r="AF8" i="58"/>
  <c r="AG8" i="58"/>
  <c r="AH8" i="58"/>
  <c r="AI8" i="58"/>
  <c r="AJ8" i="58"/>
  <c r="AK8" i="58"/>
  <c r="AL8" i="58"/>
  <c r="AM8" i="58"/>
  <c r="AN8" i="58"/>
  <c r="AO8" i="58"/>
  <c r="AP8" i="58"/>
  <c r="AQ8" i="58"/>
  <c r="AR8" i="58"/>
  <c r="AS8" i="58"/>
  <c r="N9" i="58"/>
  <c r="O9" i="58"/>
  <c r="P9" i="58"/>
  <c r="Q9" i="58"/>
  <c r="R9" i="58"/>
  <c r="S9" i="58"/>
  <c r="T9" i="58"/>
  <c r="U9" i="58"/>
  <c r="V9" i="58"/>
  <c r="W9" i="58"/>
  <c r="X9" i="58"/>
  <c r="Y9" i="58"/>
  <c r="Z9" i="58"/>
  <c r="AA9" i="58"/>
  <c r="AB9" i="58"/>
  <c r="AC9" i="58"/>
  <c r="AD9" i="58"/>
  <c r="AE9" i="58"/>
  <c r="AF9" i="58"/>
  <c r="AG9" i="58"/>
  <c r="AH9" i="58"/>
  <c r="AI9" i="58"/>
  <c r="AJ9" i="58"/>
  <c r="AK9" i="58"/>
  <c r="AL9" i="58"/>
  <c r="AM9" i="58"/>
  <c r="AN9" i="58"/>
  <c r="AO9" i="58"/>
  <c r="AP9" i="58"/>
  <c r="AQ9" i="58"/>
  <c r="AR9" i="58"/>
  <c r="AS9" i="58"/>
  <c r="N10" i="58"/>
  <c r="O10" i="58"/>
  <c r="P10" i="58"/>
  <c r="Q10" i="58"/>
  <c r="R10" i="58"/>
  <c r="S10" i="58"/>
  <c r="T10" i="58"/>
  <c r="U10" i="58"/>
  <c r="V10" i="58"/>
  <c r="W10" i="58"/>
  <c r="X10" i="58"/>
  <c r="Y10" i="58"/>
  <c r="Z10" i="58"/>
  <c r="AA10" i="58"/>
  <c r="AB10" i="58"/>
  <c r="AC10" i="58"/>
  <c r="AD10" i="58"/>
  <c r="AE10" i="58"/>
  <c r="AF10" i="58"/>
  <c r="AG10" i="58"/>
  <c r="AH10" i="58"/>
  <c r="AI10" i="58"/>
  <c r="AJ10" i="58"/>
  <c r="AK10" i="58"/>
  <c r="AL10" i="58"/>
  <c r="AM10" i="58"/>
  <c r="AN10" i="58"/>
  <c r="AO10" i="58"/>
  <c r="AP10" i="58"/>
  <c r="AQ10" i="58"/>
  <c r="AR10" i="58"/>
  <c r="AS10" i="58"/>
  <c r="N11" i="58"/>
  <c r="O11" i="58"/>
  <c r="P11" i="58"/>
  <c r="Q11" i="58"/>
  <c r="R11" i="58"/>
  <c r="S11" i="58"/>
  <c r="T11" i="58"/>
  <c r="U11" i="58"/>
  <c r="V11" i="58"/>
  <c r="W11" i="58"/>
  <c r="X11" i="58"/>
  <c r="Y11" i="58"/>
  <c r="Z11" i="58"/>
  <c r="AA11" i="58"/>
  <c r="AB11" i="58"/>
  <c r="AC11" i="58"/>
  <c r="AD11" i="58"/>
  <c r="AE11" i="58"/>
  <c r="AF11" i="58"/>
  <c r="AG11" i="58"/>
  <c r="AH11" i="58"/>
  <c r="AI11" i="58"/>
  <c r="AJ11" i="58"/>
  <c r="AK11" i="58"/>
  <c r="AL11" i="58"/>
  <c r="AM11" i="58"/>
  <c r="AN11" i="58"/>
  <c r="AO11" i="58"/>
  <c r="AP11" i="58"/>
  <c r="AQ11" i="58"/>
  <c r="AR11" i="58"/>
  <c r="AS11" i="58"/>
  <c r="N12" i="58"/>
  <c r="O12" i="58"/>
  <c r="P12" i="58"/>
  <c r="Q12" i="58"/>
  <c r="R12" i="58"/>
  <c r="S12" i="58"/>
  <c r="T12" i="58"/>
  <c r="U12" i="58"/>
  <c r="V12" i="58"/>
  <c r="W12" i="58"/>
  <c r="X12" i="58"/>
  <c r="Y12" i="58"/>
  <c r="Z12" i="58"/>
  <c r="AA12" i="58"/>
  <c r="AB12" i="58"/>
  <c r="AC12" i="58"/>
  <c r="AD12" i="58"/>
  <c r="AE12" i="58"/>
  <c r="AF12" i="58"/>
  <c r="AG12" i="58"/>
  <c r="AH12" i="58"/>
  <c r="AI12" i="58"/>
  <c r="AJ12" i="58"/>
  <c r="AK12" i="58"/>
  <c r="AL12" i="58"/>
  <c r="AM12" i="58"/>
  <c r="AN12" i="58"/>
  <c r="AO12" i="58"/>
  <c r="AP12" i="58"/>
  <c r="AQ12" i="58"/>
  <c r="AR12" i="58"/>
  <c r="AS12" i="58"/>
  <c r="N13" i="58"/>
  <c r="O13" i="58"/>
  <c r="P13" i="58"/>
  <c r="Q13" i="58"/>
  <c r="R13" i="58"/>
  <c r="S13" i="58"/>
  <c r="T13" i="58"/>
  <c r="U13" i="58"/>
  <c r="V13" i="58"/>
  <c r="W13" i="58"/>
  <c r="X13" i="58"/>
  <c r="Y13" i="58"/>
  <c r="Z13" i="58"/>
  <c r="AA13" i="58"/>
  <c r="AB13" i="58"/>
  <c r="AC13" i="58"/>
  <c r="AD13" i="58"/>
  <c r="AE13" i="58"/>
  <c r="AF13" i="58"/>
  <c r="AG13" i="58"/>
  <c r="AH13" i="58"/>
  <c r="AI13" i="58"/>
  <c r="AJ13" i="58"/>
  <c r="AK13" i="58"/>
  <c r="AL13" i="58"/>
  <c r="AM13" i="58"/>
  <c r="AN13" i="58"/>
  <c r="AO13" i="58"/>
  <c r="AP13" i="58"/>
  <c r="AQ13" i="58"/>
  <c r="AR13" i="58"/>
  <c r="AS13" i="58"/>
  <c r="N14" i="58"/>
  <c r="O14" i="58"/>
  <c r="P14" i="58"/>
  <c r="Q14" i="58"/>
  <c r="R14" i="58"/>
  <c r="S14" i="58"/>
  <c r="T14" i="58"/>
  <c r="U14" i="58"/>
  <c r="V14" i="58"/>
  <c r="W14" i="58"/>
  <c r="X14" i="58"/>
  <c r="Y14" i="58"/>
  <c r="Z14" i="58"/>
  <c r="AA14" i="58"/>
  <c r="AB14" i="58"/>
  <c r="AC14" i="58"/>
  <c r="AD14" i="58"/>
  <c r="AE14" i="58"/>
  <c r="AF14" i="58"/>
  <c r="AG14" i="58"/>
  <c r="AH14" i="58"/>
  <c r="AI14" i="58"/>
  <c r="AJ14" i="58"/>
  <c r="AK14" i="58"/>
  <c r="AL14" i="58"/>
  <c r="AM14" i="58"/>
  <c r="AN14" i="58"/>
  <c r="AO14" i="58"/>
  <c r="AP14" i="58"/>
  <c r="AQ14" i="58"/>
  <c r="AR14" i="58"/>
  <c r="AS14" i="58"/>
  <c r="N15" i="58"/>
  <c r="O15" i="58"/>
  <c r="P15" i="58"/>
  <c r="Q15" i="58"/>
  <c r="R15" i="58"/>
  <c r="S15" i="58"/>
  <c r="T15" i="58"/>
  <c r="U15" i="58"/>
  <c r="V15" i="58"/>
  <c r="W15" i="58"/>
  <c r="X15" i="58"/>
  <c r="Y15" i="58"/>
  <c r="Z15" i="58"/>
  <c r="AA15" i="58"/>
  <c r="AB15" i="58"/>
  <c r="AC15" i="58"/>
  <c r="AD15" i="58"/>
  <c r="AE15" i="58"/>
  <c r="AF15" i="58"/>
  <c r="AG15" i="58"/>
  <c r="AH15" i="58"/>
  <c r="AI15" i="58"/>
  <c r="AJ15" i="58"/>
  <c r="AK15" i="58"/>
  <c r="AL15" i="58"/>
  <c r="AM15" i="58"/>
  <c r="AN15" i="58"/>
  <c r="AO15" i="58"/>
  <c r="AP15" i="58"/>
  <c r="AQ15" i="58"/>
  <c r="AR15" i="58"/>
  <c r="AS15" i="58"/>
  <c r="N16" i="58"/>
  <c r="O16" i="58"/>
  <c r="P16" i="58"/>
  <c r="Q16" i="58"/>
  <c r="R16" i="58"/>
  <c r="S16" i="58"/>
  <c r="T16" i="58"/>
  <c r="U16" i="58"/>
  <c r="V16" i="58"/>
  <c r="W16" i="58"/>
  <c r="X16" i="58"/>
  <c r="Y16" i="58"/>
  <c r="Z16" i="58"/>
  <c r="AA16" i="58"/>
  <c r="AB16" i="58"/>
  <c r="AC16" i="58"/>
  <c r="AD16" i="58"/>
  <c r="AE16" i="58"/>
  <c r="AF16" i="58"/>
  <c r="AG16" i="58"/>
  <c r="AH16" i="58"/>
  <c r="AI16" i="58"/>
  <c r="AJ16" i="58"/>
  <c r="AK16" i="58"/>
  <c r="AL16" i="58"/>
  <c r="AM16" i="58"/>
  <c r="AN16" i="58"/>
  <c r="AO16" i="58"/>
  <c r="AP16" i="58"/>
  <c r="AQ16" i="58"/>
  <c r="AR16" i="58"/>
  <c r="AS16" i="58"/>
  <c r="N17" i="58"/>
  <c r="O17" i="58"/>
  <c r="P17" i="58"/>
  <c r="Q17" i="58"/>
  <c r="R17" i="58"/>
  <c r="S17" i="58"/>
  <c r="T17" i="58"/>
  <c r="U17" i="58"/>
  <c r="V17" i="58"/>
  <c r="W17" i="58"/>
  <c r="X17" i="58"/>
  <c r="Y17" i="58"/>
  <c r="Z17" i="58"/>
  <c r="AA17" i="58"/>
  <c r="AB17" i="58"/>
  <c r="AC17" i="58"/>
  <c r="AD17" i="58"/>
  <c r="AE17" i="58"/>
  <c r="AF17" i="58"/>
  <c r="AG17" i="58"/>
  <c r="AH17" i="58"/>
  <c r="AI17" i="58"/>
  <c r="AJ17" i="58"/>
  <c r="AK17" i="58"/>
  <c r="AL17" i="58"/>
  <c r="AM17" i="58"/>
  <c r="AN17" i="58"/>
  <c r="AO17" i="58"/>
  <c r="AP17" i="58"/>
  <c r="AQ17" i="58"/>
  <c r="AR17" i="58"/>
  <c r="AS17" i="58"/>
  <c r="N18" i="58"/>
  <c r="O18" i="58"/>
  <c r="P18" i="58"/>
  <c r="Q18" i="58"/>
  <c r="R18" i="58"/>
  <c r="S18" i="58"/>
  <c r="T18" i="58"/>
  <c r="U18" i="58"/>
  <c r="V18" i="58"/>
  <c r="W18" i="58"/>
  <c r="X18" i="58"/>
  <c r="Y18" i="58"/>
  <c r="Z18" i="58"/>
  <c r="AA18" i="58"/>
  <c r="AB18" i="58"/>
  <c r="AC18" i="58"/>
  <c r="AD18" i="58"/>
  <c r="AE18" i="58"/>
  <c r="AF18" i="58"/>
  <c r="AG18" i="58"/>
  <c r="AH18" i="58"/>
  <c r="AI18" i="58"/>
  <c r="AJ18" i="58"/>
  <c r="AK18" i="58"/>
  <c r="AL18" i="58"/>
  <c r="AM18" i="58"/>
  <c r="AN18" i="58"/>
  <c r="AO18" i="58"/>
  <c r="AP18" i="58"/>
  <c r="AQ18" i="58"/>
  <c r="AR18" i="58"/>
  <c r="AS18" i="58"/>
  <c r="L15" i="25"/>
  <c r="M15" i="25"/>
  <c r="N15" i="25"/>
  <c r="O15" i="25"/>
  <c r="P15" i="25"/>
  <c r="Q15" i="25"/>
  <c r="R15" i="25"/>
  <c r="S15" i="25"/>
  <c r="T15" i="25"/>
  <c r="U15" i="25"/>
  <c r="V15" i="25"/>
  <c r="W15" i="25"/>
  <c r="X15" i="25"/>
  <c r="Y15" i="25"/>
  <c r="Z15" i="25"/>
  <c r="AA15" i="25"/>
  <c r="AB15" i="25"/>
  <c r="AC15" i="25"/>
  <c r="AD15" i="25"/>
  <c r="AE15" i="25"/>
  <c r="AF15" i="25"/>
  <c r="AG15" i="25"/>
  <c r="AH15" i="25"/>
  <c r="AI15" i="25"/>
  <c r="AJ15" i="25"/>
  <c r="AK15" i="25"/>
  <c r="AL15" i="25"/>
  <c r="AM15" i="25"/>
  <c r="AN15" i="25"/>
  <c r="AO15" i="25"/>
  <c r="AP15" i="25"/>
  <c r="AQ15" i="25"/>
  <c r="L9" i="25"/>
  <c r="M9" i="25"/>
  <c r="N9" i="25"/>
  <c r="O9" i="25"/>
  <c r="P9" i="25"/>
  <c r="Q9" i="25"/>
  <c r="R9" i="25"/>
  <c r="S9" i="25"/>
  <c r="T9" i="25"/>
  <c r="U9" i="25"/>
  <c r="V9" i="25"/>
  <c r="W9" i="25"/>
  <c r="X9" i="25"/>
  <c r="Y9" i="25"/>
  <c r="Z9" i="25"/>
  <c r="AA9" i="25"/>
  <c r="AB9" i="25"/>
  <c r="AC9" i="25"/>
  <c r="AD9" i="25"/>
  <c r="AE9" i="25"/>
  <c r="AF9" i="25"/>
  <c r="AG9" i="25"/>
  <c r="AH9" i="25"/>
  <c r="AI9" i="25"/>
  <c r="AJ9" i="25"/>
  <c r="AK9" i="25"/>
  <c r="AL9" i="25"/>
  <c r="AM9" i="25"/>
  <c r="AN9" i="25"/>
  <c r="AO9" i="25"/>
  <c r="AP9" i="25"/>
  <c r="AQ9" i="25"/>
  <c r="L44" i="29"/>
  <c r="M44" i="29"/>
  <c r="N44" i="29"/>
  <c r="O44" i="29"/>
  <c r="P44" i="29"/>
  <c r="Q44" i="29"/>
  <c r="R44" i="29"/>
  <c r="S44" i="29"/>
  <c r="T44" i="29"/>
  <c r="U44" i="29"/>
  <c r="V44" i="29"/>
  <c r="W44" i="29"/>
  <c r="X44" i="29"/>
  <c r="Y44" i="29"/>
  <c r="Z44" i="29"/>
  <c r="AA44" i="29"/>
  <c r="AB44" i="29"/>
  <c r="AC44" i="29"/>
  <c r="AD44" i="29"/>
  <c r="AE44" i="29"/>
  <c r="AF44" i="29"/>
  <c r="AG44" i="29"/>
  <c r="AH44" i="29"/>
  <c r="AI44" i="29"/>
  <c r="AJ44" i="29"/>
  <c r="AK44" i="29"/>
  <c r="AL44" i="29"/>
  <c r="AM44" i="29"/>
  <c r="AN44" i="29"/>
  <c r="AO44" i="29"/>
  <c r="AP44" i="29"/>
  <c r="AQ44" i="29"/>
  <c r="L41" i="29"/>
  <c r="M41" i="29"/>
  <c r="N41" i="29"/>
  <c r="O41" i="29"/>
  <c r="P41" i="29"/>
  <c r="Q41" i="29"/>
  <c r="R41" i="29"/>
  <c r="S41" i="29"/>
  <c r="T41" i="29"/>
  <c r="U41" i="29"/>
  <c r="V41" i="29"/>
  <c r="W41" i="29"/>
  <c r="X41" i="29"/>
  <c r="Y41" i="29"/>
  <c r="Z41" i="29"/>
  <c r="AA41" i="29"/>
  <c r="AB41" i="29"/>
  <c r="AC41" i="29"/>
  <c r="AD41" i="29"/>
  <c r="AE41" i="29"/>
  <c r="AF41" i="29"/>
  <c r="AG41" i="29"/>
  <c r="AH41" i="29"/>
  <c r="AI41" i="29"/>
  <c r="AJ41" i="29"/>
  <c r="AK41" i="29"/>
  <c r="AL41" i="29"/>
  <c r="AM41" i="29"/>
  <c r="AN41" i="29"/>
  <c r="AO41" i="29"/>
  <c r="AP41" i="29"/>
  <c r="AQ41" i="29"/>
  <c r="L42" i="29"/>
  <c r="M42" i="29"/>
  <c r="N42" i="29"/>
  <c r="O42" i="29"/>
  <c r="P42" i="29"/>
  <c r="Q42" i="29"/>
  <c r="R42" i="29"/>
  <c r="S42" i="29"/>
  <c r="T42" i="29"/>
  <c r="U42" i="29"/>
  <c r="V42" i="29"/>
  <c r="W42" i="29"/>
  <c r="X42" i="29"/>
  <c r="Y42" i="29"/>
  <c r="Z42" i="29"/>
  <c r="AA42" i="29"/>
  <c r="AB42" i="29"/>
  <c r="AC42" i="29"/>
  <c r="AD42" i="29"/>
  <c r="AE42" i="29"/>
  <c r="AF42" i="29"/>
  <c r="AG42" i="29"/>
  <c r="AH42" i="29"/>
  <c r="AI42" i="29"/>
  <c r="AJ42" i="29"/>
  <c r="AK42" i="29"/>
  <c r="AL42" i="29"/>
  <c r="AM42" i="29"/>
  <c r="AN42" i="29"/>
  <c r="AO42" i="29"/>
  <c r="AP42" i="29"/>
  <c r="AQ42" i="29"/>
  <c r="L35" i="29"/>
  <c r="M35" i="29"/>
  <c r="N35" i="29"/>
  <c r="O35" i="29"/>
  <c r="P35" i="29"/>
  <c r="Q35" i="29"/>
  <c r="R35" i="29"/>
  <c r="S35" i="29"/>
  <c r="T35" i="29"/>
  <c r="U35" i="29"/>
  <c r="V35" i="29"/>
  <c r="W35" i="29"/>
  <c r="X35" i="29"/>
  <c r="Y35" i="29"/>
  <c r="Z35" i="29"/>
  <c r="AA35" i="29"/>
  <c r="AB35" i="29"/>
  <c r="AC35" i="29"/>
  <c r="AD35" i="29"/>
  <c r="AE35" i="29"/>
  <c r="AF35" i="29"/>
  <c r="AG35" i="29"/>
  <c r="AH35" i="29"/>
  <c r="AI35" i="29"/>
  <c r="AJ35" i="29"/>
  <c r="AK35" i="29"/>
  <c r="AL35" i="29"/>
  <c r="AM35" i="29"/>
  <c r="AN35" i="29"/>
  <c r="AO35" i="29"/>
  <c r="AP35" i="29"/>
  <c r="AQ35" i="29"/>
  <c r="L36" i="29"/>
  <c r="M36" i="29"/>
  <c r="N36" i="29"/>
  <c r="O36" i="29"/>
  <c r="P36" i="29"/>
  <c r="Q36" i="29"/>
  <c r="R36" i="29"/>
  <c r="S36" i="29"/>
  <c r="T36" i="29"/>
  <c r="U36" i="29"/>
  <c r="V36" i="29"/>
  <c r="W36" i="29"/>
  <c r="X36" i="29"/>
  <c r="Y36" i="29"/>
  <c r="Z36" i="29"/>
  <c r="AA36" i="29"/>
  <c r="AB36" i="29"/>
  <c r="AC36" i="29"/>
  <c r="AD36" i="29"/>
  <c r="AE36" i="29"/>
  <c r="AF36" i="29"/>
  <c r="AG36" i="29"/>
  <c r="AH36" i="29"/>
  <c r="AI36" i="29"/>
  <c r="AJ36" i="29"/>
  <c r="AK36" i="29"/>
  <c r="AL36" i="29"/>
  <c r="AM36" i="29"/>
  <c r="AN36" i="29"/>
  <c r="AO36" i="29"/>
  <c r="AP36" i="29"/>
  <c r="AQ36" i="29"/>
  <c r="L37" i="29"/>
  <c r="M37" i="29"/>
  <c r="N37" i="29"/>
  <c r="O37" i="29"/>
  <c r="P37" i="29"/>
  <c r="Q37" i="29"/>
  <c r="R37" i="29"/>
  <c r="S37" i="29"/>
  <c r="T37" i="29"/>
  <c r="U37" i="29"/>
  <c r="V37" i="29"/>
  <c r="W37" i="29"/>
  <c r="X37" i="29"/>
  <c r="Y37" i="29"/>
  <c r="Z37" i="29"/>
  <c r="AA37" i="29"/>
  <c r="AB37" i="29"/>
  <c r="AC37" i="29"/>
  <c r="AD37" i="29"/>
  <c r="AE37" i="29"/>
  <c r="AF37" i="29"/>
  <c r="AG37" i="29"/>
  <c r="AH37" i="29"/>
  <c r="AI37" i="29"/>
  <c r="AJ37" i="29"/>
  <c r="AK37" i="29"/>
  <c r="AL37" i="29"/>
  <c r="AM37" i="29"/>
  <c r="AN37" i="29"/>
  <c r="AO37" i="29"/>
  <c r="AP37" i="29"/>
  <c r="AQ37" i="29"/>
  <c r="L38" i="29"/>
  <c r="M38" i="29"/>
  <c r="M34" i="29" s="1"/>
  <c r="L31" i="59" s="1"/>
  <c r="N38" i="29"/>
  <c r="N34" i="29" s="1"/>
  <c r="M31" i="59" s="1"/>
  <c r="O38" i="29"/>
  <c r="O34" i="29" s="1"/>
  <c r="N31" i="59" s="1"/>
  <c r="P38" i="29"/>
  <c r="Q38" i="29"/>
  <c r="R38" i="29"/>
  <c r="S38" i="29"/>
  <c r="T38" i="29"/>
  <c r="U38" i="29"/>
  <c r="V38" i="29"/>
  <c r="W38" i="29"/>
  <c r="W34" i="29" s="1"/>
  <c r="V31" i="59" s="1"/>
  <c r="X38" i="29"/>
  <c r="Y38" i="29"/>
  <c r="Z38" i="29"/>
  <c r="AA38" i="29"/>
  <c r="AB38" i="29"/>
  <c r="AC38" i="29"/>
  <c r="AD38" i="29"/>
  <c r="AE38" i="29"/>
  <c r="AF38" i="29"/>
  <c r="AG38" i="29"/>
  <c r="AH38" i="29"/>
  <c r="AI38" i="29"/>
  <c r="AJ38" i="29"/>
  <c r="AK38" i="29"/>
  <c r="AL38" i="29"/>
  <c r="AL34" i="29" s="1"/>
  <c r="AK31" i="59" s="1"/>
  <c r="AM38" i="29"/>
  <c r="AM34" i="29" s="1"/>
  <c r="AL31" i="59" s="1"/>
  <c r="AN38" i="29"/>
  <c r="AN34" i="29" s="1"/>
  <c r="AM31" i="59" s="1"/>
  <c r="AO38" i="29"/>
  <c r="AP38" i="29"/>
  <c r="AQ38" i="29"/>
  <c r="O27" i="29"/>
  <c r="P27" i="29"/>
  <c r="Q27" i="29"/>
  <c r="AE27" i="29"/>
  <c r="AF27" i="29"/>
  <c r="AG27" i="29"/>
  <c r="AM27" i="29"/>
  <c r="AN27" i="29"/>
  <c r="AO27" i="29"/>
  <c r="L28" i="29"/>
  <c r="M28" i="29"/>
  <c r="N28" i="29"/>
  <c r="O28" i="29"/>
  <c r="P28" i="29"/>
  <c r="Q28" i="29"/>
  <c r="R28" i="29"/>
  <c r="R27" i="29" s="1"/>
  <c r="S28" i="29"/>
  <c r="S27" i="29" s="1"/>
  <c r="T28" i="29"/>
  <c r="U28" i="29"/>
  <c r="V28" i="29"/>
  <c r="V27" i="29" s="1"/>
  <c r="W28" i="29"/>
  <c r="W27" i="29" s="1"/>
  <c r="X28" i="29"/>
  <c r="X27" i="29" s="1"/>
  <c r="Y28" i="29"/>
  <c r="Y27" i="29" s="1"/>
  <c r="Z28" i="29"/>
  <c r="Z27" i="29" s="1"/>
  <c r="AA28" i="29"/>
  <c r="AA27" i="29" s="1"/>
  <c r="AB28" i="29"/>
  <c r="AC28" i="29"/>
  <c r="AD28" i="29"/>
  <c r="AD27" i="29" s="1"/>
  <c r="AE28" i="29"/>
  <c r="AF28" i="29"/>
  <c r="AG28" i="29"/>
  <c r="AH28" i="29"/>
  <c r="AH27" i="29" s="1"/>
  <c r="AI28" i="29"/>
  <c r="AI27" i="29" s="1"/>
  <c r="AJ28" i="29"/>
  <c r="AK28" i="29"/>
  <c r="AL28" i="29"/>
  <c r="AM28" i="29"/>
  <c r="AN28" i="29"/>
  <c r="AO28" i="29"/>
  <c r="AP28" i="29"/>
  <c r="AP27" i="29" s="1"/>
  <c r="AQ28" i="29"/>
  <c r="AQ27" i="29" s="1"/>
  <c r="L29" i="29"/>
  <c r="M29" i="29"/>
  <c r="N29" i="29"/>
  <c r="O29" i="29"/>
  <c r="P29" i="29"/>
  <c r="Q29" i="29"/>
  <c r="R29" i="29"/>
  <c r="S29" i="29"/>
  <c r="T29" i="29"/>
  <c r="U29" i="29"/>
  <c r="V29" i="29"/>
  <c r="W29" i="29"/>
  <c r="X29" i="29"/>
  <c r="Y29" i="29"/>
  <c r="Z29" i="29"/>
  <c r="AA29" i="29"/>
  <c r="AB29" i="29"/>
  <c r="AC29" i="29"/>
  <c r="AD29" i="29"/>
  <c r="AE29" i="29"/>
  <c r="AF29" i="29"/>
  <c r="AG29" i="29"/>
  <c r="AH29" i="29"/>
  <c r="AI29" i="29"/>
  <c r="AJ29" i="29"/>
  <c r="AK29" i="29"/>
  <c r="AL29" i="29"/>
  <c r="AM29" i="29"/>
  <c r="AN29" i="29"/>
  <c r="AO29" i="29"/>
  <c r="AP29" i="29"/>
  <c r="AQ29" i="29"/>
  <c r="L30" i="29"/>
  <c r="M30" i="29"/>
  <c r="N30" i="29"/>
  <c r="O30" i="29"/>
  <c r="P30" i="29"/>
  <c r="Q30" i="29"/>
  <c r="R30" i="29"/>
  <c r="S30" i="29"/>
  <c r="T30" i="29"/>
  <c r="U30" i="29"/>
  <c r="V30" i="29"/>
  <c r="W30" i="29"/>
  <c r="X30" i="29"/>
  <c r="Y30" i="29"/>
  <c r="Z30" i="29"/>
  <c r="AA30" i="29"/>
  <c r="AB30" i="29"/>
  <c r="AC30" i="29"/>
  <c r="AD30" i="29"/>
  <c r="AE30" i="29"/>
  <c r="AF30" i="29"/>
  <c r="AG30" i="29"/>
  <c r="AH30" i="29"/>
  <c r="AI30" i="29"/>
  <c r="AJ30" i="29"/>
  <c r="AK30" i="29"/>
  <c r="AL30" i="29"/>
  <c r="AM30" i="29"/>
  <c r="AN30" i="29"/>
  <c r="AO30" i="29"/>
  <c r="AP30" i="29"/>
  <c r="AQ30" i="29"/>
  <c r="L31" i="29"/>
  <c r="M31" i="29"/>
  <c r="N31" i="29"/>
  <c r="O31" i="29"/>
  <c r="P31" i="29"/>
  <c r="Q31" i="29"/>
  <c r="R31" i="29"/>
  <c r="S31" i="29"/>
  <c r="T31" i="29"/>
  <c r="U31" i="29"/>
  <c r="V31" i="29"/>
  <c r="W31" i="29"/>
  <c r="X31" i="29"/>
  <c r="Y31" i="29"/>
  <c r="Z31" i="29"/>
  <c r="AA31" i="29"/>
  <c r="AB31" i="29"/>
  <c r="AC31" i="29"/>
  <c r="AD31" i="29"/>
  <c r="AE31" i="29"/>
  <c r="AF31" i="29"/>
  <c r="AG31" i="29"/>
  <c r="AH31" i="29"/>
  <c r="AI31" i="29"/>
  <c r="AJ31" i="29"/>
  <c r="AK31" i="29"/>
  <c r="AL31" i="29"/>
  <c r="AM31" i="29"/>
  <c r="AN31" i="29"/>
  <c r="AO31" i="29"/>
  <c r="AP31" i="29"/>
  <c r="AQ31" i="29"/>
  <c r="L24" i="29"/>
  <c r="M24" i="29"/>
  <c r="N24" i="29"/>
  <c r="O24" i="29"/>
  <c r="P24" i="29"/>
  <c r="Q24" i="29"/>
  <c r="R24" i="29"/>
  <c r="S24" i="29"/>
  <c r="T24" i="29"/>
  <c r="U24" i="29"/>
  <c r="V24" i="29"/>
  <c r="W24" i="29"/>
  <c r="X24" i="29"/>
  <c r="Y24" i="29"/>
  <c r="Z24" i="29"/>
  <c r="AA24" i="29"/>
  <c r="AB24" i="29"/>
  <c r="AC24" i="29"/>
  <c r="AD24" i="29"/>
  <c r="AE24" i="29"/>
  <c r="AF24" i="29"/>
  <c r="AG24" i="29"/>
  <c r="AH24" i="29"/>
  <c r="AI24" i="29"/>
  <c r="AJ24" i="29"/>
  <c r="AK24" i="29"/>
  <c r="AL24" i="29"/>
  <c r="AM24" i="29"/>
  <c r="AN24" i="29"/>
  <c r="AO24" i="29"/>
  <c r="AP24" i="29"/>
  <c r="AQ24" i="29"/>
  <c r="L25" i="29"/>
  <c r="M25" i="29"/>
  <c r="N25" i="29"/>
  <c r="O25" i="29"/>
  <c r="P25" i="29"/>
  <c r="Q25" i="29"/>
  <c r="R25" i="29"/>
  <c r="S25" i="29"/>
  <c r="T25" i="29"/>
  <c r="U25" i="29"/>
  <c r="V25" i="29"/>
  <c r="W25" i="29"/>
  <c r="X25" i="29"/>
  <c r="Y25" i="29"/>
  <c r="Z25" i="29"/>
  <c r="AA25" i="29"/>
  <c r="AB25" i="29"/>
  <c r="AC25" i="29"/>
  <c r="AD25" i="29"/>
  <c r="AE25" i="29"/>
  <c r="AF25" i="29"/>
  <c r="AG25" i="29"/>
  <c r="AH25" i="29"/>
  <c r="AI25" i="29"/>
  <c r="AJ25" i="29"/>
  <c r="AK25" i="29"/>
  <c r="AL25" i="29"/>
  <c r="AM25" i="29"/>
  <c r="AN25" i="29"/>
  <c r="AO25" i="29"/>
  <c r="AP25" i="29"/>
  <c r="AQ25"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L22" i="29"/>
  <c r="M22" i="29"/>
  <c r="N22" i="29"/>
  <c r="O22" i="29"/>
  <c r="P22" i="29"/>
  <c r="Q22" i="29"/>
  <c r="R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L7" i="29"/>
  <c r="M7" i="29"/>
  <c r="N7" i="29"/>
  <c r="U7" i="29"/>
  <c r="W7" i="29"/>
  <c r="X7" i="29"/>
  <c r="AE7" i="29"/>
  <c r="AF7" i="29"/>
  <c r="AG7" i="29"/>
  <c r="AJ7" i="29"/>
  <c r="AN7" i="29"/>
  <c r="AM30" i="59" s="1"/>
  <c r="AO7" i="29"/>
  <c r="AN30" i="59" s="1"/>
  <c r="L8" i="29"/>
  <c r="M8" i="29"/>
  <c r="N8" i="29"/>
  <c r="O8" i="29"/>
  <c r="O7" i="29" s="1"/>
  <c r="P8" i="29"/>
  <c r="P7" i="29" s="1"/>
  <c r="O30" i="59" s="1"/>
  <c r="Q8" i="29"/>
  <c r="Q7" i="29" s="1"/>
  <c r="P30" i="59" s="1"/>
  <c r="R8" i="29"/>
  <c r="S8" i="29"/>
  <c r="T8" i="29"/>
  <c r="U8" i="29"/>
  <c r="V8" i="29"/>
  <c r="V7" i="29" s="1"/>
  <c r="U30" i="59" s="1"/>
  <c r="W8" i="29"/>
  <c r="X8" i="29"/>
  <c r="Y8" i="29"/>
  <c r="Y7" i="29" s="1"/>
  <c r="Z8" i="29"/>
  <c r="AA8" i="29"/>
  <c r="AB8" i="29"/>
  <c r="AC8" i="29"/>
  <c r="AD8" i="29"/>
  <c r="AE8" i="29"/>
  <c r="AF8" i="29"/>
  <c r="AG8" i="29"/>
  <c r="AH8" i="29"/>
  <c r="AI8" i="29"/>
  <c r="AJ8" i="29"/>
  <c r="AK8" i="29"/>
  <c r="AL8" i="29"/>
  <c r="AM8" i="29"/>
  <c r="AN8" i="29"/>
  <c r="AO8" i="29"/>
  <c r="AP8" i="29"/>
  <c r="AQ8" i="29"/>
  <c r="L9" i="29"/>
  <c r="M9" i="29"/>
  <c r="N9" i="29"/>
  <c r="O9" i="29"/>
  <c r="P9" i="29"/>
  <c r="Q9" i="29"/>
  <c r="R9" i="29"/>
  <c r="S9" i="29"/>
  <c r="T9" i="29"/>
  <c r="U9" i="29"/>
  <c r="V9" i="29"/>
  <c r="W9" i="29"/>
  <c r="X9" i="29"/>
  <c r="Y9" i="29"/>
  <c r="Z9" i="29"/>
  <c r="AA9" i="29"/>
  <c r="AB9" i="29"/>
  <c r="AC9" i="29"/>
  <c r="AD9" i="29"/>
  <c r="AE9" i="29"/>
  <c r="AF9" i="29"/>
  <c r="AG9" i="29"/>
  <c r="AH9" i="29"/>
  <c r="AI9" i="29"/>
  <c r="AJ9" i="29"/>
  <c r="AK9" i="29"/>
  <c r="AL9" i="29"/>
  <c r="AM9" i="29"/>
  <c r="AN9" i="29"/>
  <c r="AO9" i="29"/>
  <c r="AP9" i="29"/>
  <c r="AQ9" i="29"/>
  <c r="L10" i="29"/>
  <c r="M10" i="29"/>
  <c r="N10" i="29"/>
  <c r="O10" i="29"/>
  <c r="P10" i="29"/>
  <c r="Q10" i="29"/>
  <c r="R10" i="29"/>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L11" i="29"/>
  <c r="M11" i="29"/>
  <c r="N11" i="29"/>
  <c r="O11" i="29"/>
  <c r="P11" i="29"/>
  <c r="Q11" i="29"/>
  <c r="R11"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L12" i="29"/>
  <c r="M12" i="29"/>
  <c r="N12" i="29"/>
  <c r="O12" i="29"/>
  <c r="P12" i="29"/>
  <c r="Q12" i="29"/>
  <c r="R12"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L14" i="29"/>
  <c r="M14" i="29"/>
  <c r="N14" i="29"/>
  <c r="O14" i="29"/>
  <c r="P14" i="29"/>
  <c r="Q14" i="29"/>
  <c r="R14" i="29"/>
  <c r="S14" i="29"/>
  <c r="T14" i="29"/>
  <c r="U14" i="29"/>
  <c r="V14" i="29"/>
  <c r="W14" i="29"/>
  <c r="X14" i="29"/>
  <c r="Y14" i="29"/>
  <c r="Z14" i="29"/>
  <c r="AA14" i="29"/>
  <c r="AB14" i="29"/>
  <c r="AC14" i="29"/>
  <c r="AD14" i="29"/>
  <c r="AE14" i="29"/>
  <c r="AF14" i="29"/>
  <c r="AG14" i="29"/>
  <c r="AH14" i="29"/>
  <c r="AI14" i="29"/>
  <c r="AJ14" i="29"/>
  <c r="AK14" i="29"/>
  <c r="AL14" i="29"/>
  <c r="AM14" i="29"/>
  <c r="AN14" i="29"/>
  <c r="AO14" i="29"/>
  <c r="AP14" i="29"/>
  <c r="AQ14" i="29"/>
  <c r="L15" i="29"/>
  <c r="M15" i="29"/>
  <c r="N15" i="29"/>
  <c r="O15" i="29"/>
  <c r="P15" i="29"/>
  <c r="Q15" i="29"/>
  <c r="R15"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L16" i="29"/>
  <c r="M16" i="29"/>
  <c r="N16" i="29"/>
  <c r="O16" i="29"/>
  <c r="P16" i="29"/>
  <c r="Q16" i="29"/>
  <c r="R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L17" i="29"/>
  <c r="M17" i="29"/>
  <c r="N17" i="29"/>
  <c r="O17" i="29"/>
  <c r="P17" i="29"/>
  <c r="Q17" i="29"/>
  <c r="R17" i="29"/>
  <c r="S17" i="29"/>
  <c r="T17" i="29"/>
  <c r="U17" i="29"/>
  <c r="V17" i="29"/>
  <c r="W17" i="29"/>
  <c r="X17" i="29"/>
  <c r="Y17" i="29"/>
  <c r="Z17" i="29"/>
  <c r="AA17" i="29"/>
  <c r="AB17" i="29"/>
  <c r="AC17" i="29"/>
  <c r="AD17" i="29"/>
  <c r="AE17" i="29"/>
  <c r="AF17" i="29"/>
  <c r="AG17" i="29"/>
  <c r="AH17" i="29"/>
  <c r="AI17" i="29"/>
  <c r="AJ17" i="29"/>
  <c r="AK17" i="29"/>
  <c r="AL17" i="29"/>
  <c r="AM17" i="29"/>
  <c r="AM7" i="29" s="1"/>
  <c r="AN17" i="29"/>
  <c r="AO17" i="29"/>
  <c r="AP17" i="29"/>
  <c r="AQ17" i="29"/>
  <c r="L18" i="29"/>
  <c r="M18" i="29"/>
  <c r="N18" i="29"/>
  <c r="O18" i="29"/>
  <c r="P18" i="29"/>
  <c r="Q18" i="29"/>
  <c r="R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L19" i="29"/>
  <c r="M19" i="29"/>
  <c r="N19" i="29"/>
  <c r="O19" i="29"/>
  <c r="P19" i="29"/>
  <c r="Q19" i="29"/>
  <c r="R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T49" i="35"/>
  <c r="CT49" i="35"/>
  <c r="CV49" i="35"/>
  <c r="AB50" i="35"/>
  <c r="AC50" i="35"/>
  <c r="AR50" i="35"/>
  <c r="AZ50" i="35"/>
  <c r="BA50" i="35"/>
  <c r="BB50" i="35"/>
  <c r="S19" i="56" s="1"/>
  <c r="BQ50" i="35"/>
  <c r="X19" i="56" s="1"/>
  <c r="CP50" i="35"/>
  <c r="CX50" i="35"/>
  <c r="AI19" i="56" s="1"/>
  <c r="DR50" i="35"/>
  <c r="AJ51" i="35"/>
  <c r="M20" i="56" s="1"/>
  <c r="BI51" i="35"/>
  <c r="BX51" i="35"/>
  <c r="DE51" i="35"/>
  <c r="DF51" i="35"/>
  <c r="AD52" i="35"/>
  <c r="K21" i="56" s="1"/>
  <c r="AL52" i="35"/>
  <c r="BO52" i="35"/>
  <c r="BP52" i="35"/>
  <c r="CN52" i="35"/>
  <c r="CO52" i="35"/>
  <c r="AF21" i="56" s="1"/>
  <c r="DD52" i="35"/>
  <c r="AK21" i="56" s="1"/>
  <c r="DL52" i="35"/>
  <c r="DM52" i="35"/>
  <c r="AN21" i="56" s="1"/>
  <c r="DN52" i="35"/>
  <c r="BP44" i="35"/>
  <c r="BP54" i="35" s="1"/>
  <c r="DF44" i="35"/>
  <c r="DF54" i="35" s="1"/>
  <c r="AB42" i="35"/>
  <c r="AC42" i="35"/>
  <c r="AD42" i="35"/>
  <c r="AE42" i="35"/>
  <c r="AF42" i="35"/>
  <c r="AG42" i="35"/>
  <c r="AH42" i="35"/>
  <c r="AI42" i="35"/>
  <c r="AJ42" i="35"/>
  <c r="AK42" i="35"/>
  <c r="AL42" i="35"/>
  <c r="AM42" i="35"/>
  <c r="AN42" i="35"/>
  <c r="AO42" i="35"/>
  <c r="AP42" i="35"/>
  <c r="AQ42" i="35"/>
  <c r="AR42" i="35"/>
  <c r="AS42" i="35"/>
  <c r="AT42" i="35"/>
  <c r="AU42" i="35"/>
  <c r="AV42" i="35"/>
  <c r="AW42" i="35"/>
  <c r="AX42" i="35"/>
  <c r="AY42" i="35"/>
  <c r="AZ42" i="35"/>
  <c r="BA42" i="35"/>
  <c r="BB42" i="35"/>
  <c r="BC42" i="35"/>
  <c r="BD42" i="35"/>
  <c r="BE42" i="35"/>
  <c r="BF42" i="35"/>
  <c r="BG42" i="35"/>
  <c r="BH42" i="35"/>
  <c r="BI42" i="35"/>
  <c r="BJ42" i="35"/>
  <c r="BK42" i="35"/>
  <c r="BL42" i="35"/>
  <c r="BM42" i="35"/>
  <c r="BN42" i="35"/>
  <c r="BO42" i="35"/>
  <c r="BP42" i="35"/>
  <c r="BQ42" i="35"/>
  <c r="BR42" i="35"/>
  <c r="BS42" i="35"/>
  <c r="BT42" i="35"/>
  <c r="BU42" i="35"/>
  <c r="BV42" i="35"/>
  <c r="BW42" i="35"/>
  <c r="BX42" i="35"/>
  <c r="BY42" i="35"/>
  <c r="BZ42" i="35"/>
  <c r="CA42" i="35"/>
  <c r="CB42" i="35"/>
  <c r="CC42" i="35"/>
  <c r="CD42" i="35"/>
  <c r="CE42" i="35"/>
  <c r="CF42" i="35"/>
  <c r="CG42" i="35"/>
  <c r="CH42" i="35"/>
  <c r="CI42" i="35"/>
  <c r="CJ42" i="35"/>
  <c r="CK42" i="35"/>
  <c r="CL42" i="35"/>
  <c r="CM42" i="35"/>
  <c r="CN42" i="35"/>
  <c r="CO42" i="35"/>
  <c r="CP42" i="35"/>
  <c r="CQ42" i="35"/>
  <c r="CR42" i="35"/>
  <c r="CS42" i="35"/>
  <c r="CT42" i="35"/>
  <c r="CU42" i="35"/>
  <c r="CV42" i="35"/>
  <c r="CW42" i="35"/>
  <c r="CX42" i="35"/>
  <c r="CY42" i="35"/>
  <c r="CZ42" i="35"/>
  <c r="DA42" i="35"/>
  <c r="DB42" i="35"/>
  <c r="DC42" i="35"/>
  <c r="DD42" i="35"/>
  <c r="DE42" i="35"/>
  <c r="DF42" i="35"/>
  <c r="DG42" i="35"/>
  <c r="DH42" i="35"/>
  <c r="DI42" i="35"/>
  <c r="DJ42" i="35"/>
  <c r="DK42" i="35"/>
  <c r="DL42" i="35"/>
  <c r="DM42" i="35"/>
  <c r="DN42" i="35"/>
  <c r="DO42" i="35"/>
  <c r="DP42" i="35"/>
  <c r="DQ42" i="35"/>
  <c r="DR42" i="35"/>
  <c r="DS42" i="35"/>
  <c r="AB40" i="35"/>
  <c r="AC40" i="35"/>
  <c r="AD40" i="35"/>
  <c r="AE40" i="35"/>
  <c r="AF40" i="35"/>
  <c r="AG40" i="35"/>
  <c r="AH40" i="35"/>
  <c r="AI40" i="35"/>
  <c r="AJ40" i="35"/>
  <c r="AK40" i="35"/>
  <c r="AL40" i="35"/>
  <c r="AM40" i="35"/>
  <c r="AN40" i="35"/>
  <c r="AO40" i="35"/>
  <c r="AP40" i="35"/>
  <c r="AQ40" i="35"/>
  <c r="AR40" i="35"/>
  <c r="AS40" i="35"/>
  <c r="AT40" i="35"/>
  <c r="AU40" i="35"/>
  <c r="AV40" i="35"/>
  <c r="AW40" i="35"/>
  <c r="AX40" i="35"/>
  <c r="AY40" i="35"/>
  <c r="AZ40" i="35"/>
  <c r="BA40" i="35"/>
  <c r="BB40" i="35"/>
  <c r="BC40" i="35"/>
  <c r="BD40" i="35"/>
  <c r="BE40" i="35"/>
  <c r="BF40" i="35"/>
  <c r="BG40" i="35"/>
  <c r="BH40" i="35"/>
  <c r="BI40" i="35"/>
  <c r="BJ40" i="35"/>
  <c r="BK40" i="35"/>
  <c r="BL40" i="35"/>
  <c r="BM40" i="35"/>
  <c r="BN40" i="35"/>
  <c r="BO40" i="35"/>
  <c r="BP40" i="35"/>
  <c r="BQ40" i="35"/>
  <c r="BR40" i="35"/>
  <c r="BS40" i="35"/>
  <c r="BT40" i="35"/>
  <c r="BU40" i="35"/>
  <c r="BV40" i="35"/>
  <c r="BW40" i="35"/>
  <c r="BX40" i="35"/>
  <c r="BY40" i="35"/>
  <c r="BZ40" i="35"/>
  <c r="CA40" i="35"/>
  <c r="CB40" i="35"/>
  <c r="CC40" i="35"/>
  <c r="CD40" i="35"/>
  <c r="CE40" i="35"/>
  <c r="CF40" i="35"/>
  <c r="CG40" i="35"/>
  <c r="CH40" i="35"/>
  <c r="CI40" i="35"/>
  <c r="CJ40" i="35"/>
  <c r="CK40" i="35"/>
  <c r="CL40" i="35"/>
  <c r="CM40" i="35"/>
  <c r="CN40" i="35"/>
  <c r="CO40" i="35"/>
  <c r="CP40" i="35"/>
  <c r="CQ40" i="35"/>
  <c r="CR40" i="35"/>
  <c r="CS40" i="35"/>
  <c r="CT40" i="35"/>
  <c r="CU40" i="35"/>
  <c r="CV40" i="35"/>
  <c r="CW40" i="35"/>
  <c r="CX40" i="35"/>
  <c r="CY40" i="35"/>
  <c r="CZ40" i="35"/>
  <c r="DA40" i="35"/>
  <c r="DB40" i="35"/>
  <c r="DC40" i="35"/>
  <c r="DD40" i="35"/>
  <c r="DE40" i="35"/>
  <c r="DF40" i="35"/>
  <c r="DG40" i="35"/>
  <c r="DH40" i="35"/>
  <c r="DI40" i="35"/>
  <c r="DJ40" i="35"/>
  <c r="DK40" i="35"/>
  <c r="DL40" i="35"/>
  <c r="DM40" i="35"/>
  <c r="DN40" i="35"/>
  <c r="DO40" i="35"/>
  <c r="DP40" i="35"/>
  <c r="DQ40" i="35"/>
  <c r="DR40" i="35"/>
  <c r="DS40" i="35"/>
  <c r="AI33" i="35"/>
  <c r="AI52" i="35" s="1"/>
  <c r="AJ33" i="35"/>
  <c r="AJ52" i="35" s="1"/>
  <c r="M21" i="56" s="1"/>
  <c r="AK33" i="35"/>
  <c r="AK52" i="35" s="1"/>
  <c r="AR33" i="35"/>
  <c r="AR52" i="35" s="1"/>
  <c r="AS33" i="35"/>
  <c r="AS52" i="35" s="1"/>
  <c r="P21" i="56" s="1"/>
  <c r="AT33" i="35"/>
  <c r="AT52" i="35" s="1"/>
  <c r="AV33" i="35"/>
  <c r="AV52" i="35" s="1"/>
  <c r="Q21" i="56" s="1"/>
  <c r="BB33" i="35"/>
  <c r="BB52" i="35" s="1"/>
  <c r="S21" i="56" s="1"/>
  <c r="BO33" i="35"/>
  <c r="BP33" i="35"/>
  <c r="BQ33" i="35"/>
  <c r="BQ52" i="35" s="1"/>
  <c r="X21" i="56" s="1"/>
  <c r="BX33" i="35"/>
  <c r="BX52" i="35" s="1"/>
  <c r="BY33" i="35"/>
  <c r="BY52" i="35" s="1"/>
  <c r="BZ33" i="35"/>
  <c r="BZ52" i="35" s="1"/>
  <c r="AA21" i="56" s="1"/>
  <c r="CH33" i="35"/>
  <c r="CH52" i="35" s="1"/>
  <c r="CM33" i="35"/>
  <c r="CM52" i="35" s="1"/>
  <c r="CU33" i="35"/>
  <c r="CU52" i="35" s="1"/>
  <c r="AH21" i="56" s="1"/>
  <c r="CV33" i="35"/>
  <c r="CV52" i="35" s="1"/>
  <c r="CW33" i="35"/>
  <c r="CW52" i="35" s="1"/>
  <c r="DD33" i="35"/>
  <c r="DE33" i="35"/>
  <c r="DE52" i="35" s="1"/>
  <c r="DF33" i="35"/>
  <c r="DF52" i="35" s="1"/>
  <c r="DN33" i="35"/>
  <c r="DP33" i="35"/>
  <c r="DP52" i="35" s="1"/>
  <c r="AO21" i="56" s="1"/>
  <c r="DR33" i="35"/>
  <c r="DR52" i="35" s="1"/>
  <c r="AB34" i="35"/>
  <c r="AB33" i="35" s="1"/>
  <c r="AB52" i="35" s="1"/>
  <c r="AC34" i="35"/>
  <c r="AC33" i="35" s="1"/>
  <c r="AC52" i="35" s="1"/>
  <c r="AD34" i="35"/>
  <c r="AD33" i="35" s="1"/>
  <c r="AE34" i="35"/>
  <c r="AE33" i="35" s="1"/>
  <c r="AE52" i="35" s="1"/>
  <c r="AF34" i="35"/>
  <c r="AG34" i="35"/>
  <c r="AG33" i="35" s="1"/>
  <c r="AG52" i="35" s="1"/>
  <c r="L21" i="56" s="1"/>
  <c r="AH34" i="35"/>
  <c r="AH33" i="35" s="1"/>
  <c r="AH52" i="35" s="1"/>
  <c r="AI34" i="35"/>
  <c r="AJ34" i="35"/>
  <c r="AK34" i="35"/>
  <c r="AL34" i="35"/>
  <c r="AL33" i="35" s="1"/>
  <c r="AM34" i="35"/>
  <c r="AM33" i="35" s="1"/>
  <c r="AM52" i="35" s="1"/>
  <c r="N21" i="56" s="1"/>
  <c r="AN34" i="35"/>
  <c r="AO34" i="35"/>
  <c r="AO33" i="35" s="1"/>
  <c r="AO52" i="35" s="1"/>
  <c r="AP34" i="35"/>
  <c r="AP33" i="35" s="1"/>
  <c r="AP52" i="35" s="1"/>
  <c r="O21" i="56" s="1"/>
  <c r="AQ34" i="35"/>
  <c r="AR34" i="35"/>
  <c r="AS34" i="35"/>
  <c r="AT34" i="35"/>
  <c r="AU34" i="35"/>
  <c r="AU33" i="35" s="1"/>
  <c r="AU52" i="35" s="1"/>
  <c r="AV34" i="35"/>
  <c r="AW34" i="35"/>
  <c r="AW33" i="35" s="1"/>
  <c r="AW52" i="35" s="1"/>
  <c r="AX34" i="35"/>
  <c r="AY34" i="35"/>
  <c r="AZ34" i="35"/>
  <c r="AZ33" i="35" s="1"/>
  <c r="AZ52" i="35" s="1"/>
  <c r="BA34" i="35"/>
  <c r="BA33" i="35" s="1"/>
  <c r="BA52" i="35" s="1"/>
  <c r="BB34" i="35"/>
  <c r="BC34" i="35"/>
  <c r="BC33" i="35" s="1"/>
  <c r="BC52" i="35" s="1"/>
  <c r="BD34" i="35"/>
  <c r="BD33" i="35" s="1"/>
  <c r="BD52" i="35" s="1"/>
  <c r="BE34" i="35"/>
  <c r="BE33" i="35" s="1"/>
  <c r="BE52" i="35" s="1"/>
  <c r="T21" i="56" s="1"/>
  <c r="BF34" i="35"/>
  <c r="BF33" i="35" s="1"/>
  <c r="BF52" i="35" s="1"/>
  <c r="BG34" i="35"/>
  <c r="BG33" i="35" s="1"/>
  <c r="BG52" i="35" s="1"/>
  <c r="BH34" i="35"/>
  <c r="BH33" i="35" s="1"/>
  <c r="BH52" i="35" s="1"/>
  <c r="U21" i="56" s="1"/>
  <c r="BI34" i="35"/>
  <c r="BI33" i="35" s="1"/>
  <c r="BI52" i="35" s="1"/>
  <c r="BJ34" i="35"/>
  <c r="BJ33" i="35" s="1"/>
  <c r="BJ52" i="35" s="1"/>
  <c r="BK34" i="35"/>
  <c r="BK33" i="35" s="1"/>
  <c r="BK52" i="35" s="1"/>
  <c r="V21" i="56" s="1"/>
  <c r="BL34" i="35"/>
  <c r="BM34" i="35"/>
  <c r="BM33" i="35" s="1"/>
  <c r="BM52" i="35" s="1"/>
  <c r="BN34" i="35"/>
  <c r="BO34" i="35"/>
  <c r="BP34" i="35"/>
  <c r="BQ34" i="35"/>
  <c r="BR34" i="35"/>
  <c r="BR33" i="35" s="1"/>
  <c r="BR52" i="35" s="1"/>
  <c r="BS34" i="35"/>
  <c r="BS33" i="35" s="1"/>
  <c r="BS52" i="35" s="1"/>
  <c r="BT34" i="35"/>
  <c r="BU34" i="35"/>
  <c r="BU33" i="35" s="1"/>
  <c r="BU52" i="35" s="1"/>
  <c r="BV34" i="35"/>
  <c r="BW34" i="35"/>
  <c r="BX34" i="35"/>
  <c r="BY34" i="35"/>
  <c r="BZ34" i="35"/>
  <c r="CA34" i="35"/>
  <c r="CA33" i="35" s="1"/>
  <c r="CA52" i="35" s="1"/>
  <c r="CB34" i="35"/>
  <c r="CC34" i="35"/>
  <c r="CC33" i="35" s="1"/>
  <c r="CC52" i="35" s="1"/>
  <c r="AB21" i="56" s="1"/>
  <c r="CD34" i="35"/>
  <c r="CE34" i="35"/>
  <c r="CF34" i="35"/>
  <c r="CF33" i="35" s="1"/>
  <c r="CF52" i="35" s="1"/>
  <c r="AC21" i="56" s="1"/>
  <c r="CG34" i="35"/>
  <c r="CG33" i="35" s="1"/>
  <c r="CG52" i="35" s="1"/>
  <c r="CH34" i="35"/>
  <c r="CI34" i="35"/>
  <c r="CI33" i="35" s="1"/>
  <c r="CI52" i="35" s="1"/>
  <c r="AD21" i="56" s="1"/>
  <c r="CJ34" i="35"/>
  <c r="CK34" i="35"/>
  <c r="CK33" i="35" s="1"/>
  <c r="CK52" i="35" s="1"/>
  <c r="CL34" i="35"/>
  <c r="CM34" i="35"/>
  <c r="CN34" i="35"/>
  <c r="CN33" i="35" s="1"/>
  <c r="CO34" i="35"/>
  <c r="CO33" i="35" s="1"/>
  <c r="CP34" i="35"/>
  <c r="CP33" i="35" s="1"/>
  <c r="CP52" i="35" s="1"/>
  <c r="CQ34" i="35"/>
  <c r="CQ33" i="35" s="1"/>
  <c r="CQ52" i="35" s="1"/>
  <c r="CR34" i="35"/>
  <c r="CS34" i="35"/>
  <c r="CS33" i="35" s="1"/>
  <c r="CS52" i="35" s="1"/>
  <c r="CT34" i="35"/>
  <c r="CT33" i="35" s="1"/>
  <c r="CT52" i="35" s="1"/>
  <c r="CU34" i="35"/>
  <c r="CV34" i="35"/>
  <c r="CW34" i="35"/>
  <c r="CX34" i="35"/>
  <c r="CX33" i="35" s="1"/>
  <c r="CX52" i="35" s="1"/>
  <c r="AI21" i="56" s="1"/>
  <c r="CY34" i="35"/>
  <c r="CY33" i="35" s="1"/>
  <c r="CY52" i="35" s="1"/>
  <c r="CZ34" i="35"/>
  <c r="DA34" i="35"/>
  <c r="DA33" i="35" s="1"/>
  <c r="DA52" i="35" s="1"/>
  <c r="AJ21" i="56" s="1"/>
  <c r="DB34" i="35"/>
  <c r="DC34" i="35"/>
  <c r="DD34" i="35"/>
  <c r="DE34" i="35"/>
  <c r="DF34" i="35"/>
  <c r="DG34" i="35"/>
  <c r="DG33" i="35" s="1"/>
  <c r="DG52" i="35" s="1"/>
  <c r="AL21" i="56" s="1"/>
  <c r="DH34" i="35"/>
  <c r="DH33" i="35" s="1"/>
  <c r="DH52" i="35" s="1"/>
  <c r="DI34" i="35"/>
  <c r="DI33" i="35" s="1"/>
  <c r="DI52" i="35" s="1"/>
  <c r="DJ34" i="35"/>
  <c r="DK34" i="35"/>
  <c r="DL34" i="35"/>
  <c r="DL33" i="35" s="1"/>
  <c r="DM34" i="35"/>
  <c r="DM33" i="35" s="1"/>
  <c r="DN34" i="35"/>
  <c r="DO34" i="35"/>
  <c r="DO33" i="35" s="1"/>
  <c r="DO52" i="35" s="1"/>
  <c r="DP34" i="35"/>
  <c r="DQ34" i="35"/>
  <c r="DQ33" i="35" s="1"/>
  <c r="DQ52" i="35" s="1"/>
  <c r="DR34" i="35"/>
  <c r="DS34" i="35"/>
  <c r="DS33" i="35" s="1"/>
  <c r="DS52" i="35" s="1"/>
  <c r="AP21" i="56" s="1"/>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BF35" i="35"/>
  <c r="BG35" i="35"/>
  <c r="BH35" i="35"/>
  <c r="BI35" i="35"/>
  <c r="BJ35" i="35"/>
  <c r="BK35" i="35"/>
  <c r="BL35" i="35"/>
  <c r="BM35" i="35"/>
  <c r="BN35" i="35"/>
  <c r="BO35" i="35"/>
  <c r="BP35" i="35"/>
  <c r="BQ35" i="35"/>
  <c r="BR35" i="35"/>
  <c r="BS35" i="35"/>
  <c r="BT35" i="35"/>
  <c r="BU35" i="35"/>
  <c r="BV35" i="35"/>
  <c r="BW35" i="35"/>
  <c r="BX35" i="35"/>
  <c r="BY35" i="35"/>
  <c r="BZ35" i="35"/>
  <c r="CA35" i="35"/>
  <c r="CB35" i="35"/>
  <c r="CC35" i="35"/>
  <c r="CD35" i="35"/>
  <c r="CE35" i="35"/>
  <c r="CF35" i="35"/>
  <c r="CG35" i="35"/>
  <c r="CH35" i="35"/>
  <c r="CI35" i="35"/>
  <c r="CJ35" i="35"/>
  <c r="CK35" i="35"/>
  <c r="CL35" i="35"/>
  <c r="CM35" i="35"/>
  <c r="CN35" i="35"/>
  <c r="CO35" i="35"/>
  <c r="CP35" i="35"/>
  <c r="CQ35" i="35"/>
  <c r="CR35" i="35"/>
  <c r="CS35" i="35"/>
  <c r="CT35" i="35"/>
  <c r="CU35" i="35"/>
  <c r="CV35" i="35"/>
  <c r="CW35" i="35"/>
  <c r="CX35" i="35"/>
  <c r="CY35" i="35"/>
  <c r="CZ35" i="35"/>
  <c r="DA35" i="35"/>
  <c r="DB35" i="35"/>
  <c r="DC35" i="35"/>
  <c r="DD35" i="35"/>
  <c r="DE35" i="35"/>
  <c r="DF35" i="35"/>
  <c r="DG35" i="35"/>
  <c r="DH35" i="35"/>
  <c r="DI35" i="35"/>
  <c r="DJ35" i="35"/>
  <c r="DK35" i="35"/>
  <c r="DL35" i="35"/>
  <c r="DM35" i="35"/>
  <c r="DN35" i="35"/>
  <c r="DO35" i="35"/>
  <c r="DP35" i="35"/>
  <c r="DQ35" i="35"/>
  <c r="DR35" i="35"/>
  <c r="DS35"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BF36" i="35"/>
  <c r="BG36" i="35"/>
  <c r="BH36" i="35"/>
  <c r="BI36" i="35"/>
  <c r="BJ36" i="35"/>
  <c r="BK36" i="35"/>
  <c r="BL36" i="35"/>
  <c r="BM36" i="35"/>
  <c r="BN36" i="35"/>
  <c r="BO36" i="35"/>
  <c r="BP36" i="35"/>
  <c r="BQ36" i="35"/>
  <c r="BR36" i="35"/>
  <c r="BS36" i="35"/>
  <c r="BT36" i="35"/>
  <c r="BU36" i="35"/>
  <c r="BV36" i="35"/>
  <c r="BW36" i="35"/>
  <c r="BX36" i="35"/>
  <c r="BY36" i="35"/>
  <c r="BZ36" i="35"/>
  <c r="CA36" i="35"/>
  <c r="CB36" i="35"/>
  <c r="CC36" i="35"/>
  <c r="CD36" i="35"/>
  <c r="CE36" i="35"/>
  <c r="CF36" i="35"/>
  <c r="CG36" i="35"/>
  <c r="CH36" i="35"/>
  <c r="CI36" i="35"/>
  <c r="CJ36" i="35"/>
  <c r="CK36" i="35"/>
  <c r="CL36" i="35"/>
  <c r="CM36" i="35"/>
  <c r="CN36" i="35"/>
  <c r="CO36" i="35"/>
  <c r="CP36" i="35"/>
  <c r="CQ36" i="35"/>
  <c r="CR36" i="35"/>
  <c r="CS36" i="35"/>
  <c r="CT36" i="35"/>
  <c r="CU36" i="35"/>
  <c r="CV36" i="35"/>
  <c r="CW36" i="35"/>
  <c r="CX36" i="35"/>
  <c r="CY36" i="35"/>
  <c r="CZ36" i="35"/>
  <c r="DA36" i="35"/>
  <c r="DB36" i="35"/>
  <c r="DC36" i="35"/>
  <c r="DD36" i="35"/>
  <c r="DE36" i="35"/>
  <c r="DF36" i="35"/>
  <c r="DG36" i="35"/>
  <c r="DH36" i="35"/>
  <c r="DI36" i="35"/>
  <c r="DJ36" i="35"/>
  <c r="DK36" i="35"/>
  <c r="DL36" i="35"/>
  <c r="DM36" i="35"/>
  <c r="DN36" i="35"/>
  <c r="DO36" i="35"/>
  <c r="DP36" i="35"/>
  <c r="DQ36" i="35"/>
  <c r="DR36" i="35"/>
  <c r="DS36"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BF37" i="35"/>
  <c r="BG37" i="35"/>
  <c r="BH37" i="35"/>
  <c r="BI37" i="35"/>
  <c r="BJ37" i="35"/>
  <c r="BK37" i="35"/>
  <c r="BL37" i="35"/>
  <c r="BM37" i="35"/>
  <c r="BN37" i="35"/>
  <c r="BO37" i="35"/>
  <c r="BP37" i="35"/>
  <c r="BQ37" i="35"/>
  <c r="BR37" i="35"/>
  <c r="BS37" i="35"/>
  <c r="BT37" i="35"/>
  <c r="BU37" i="35"/>
  <c r="BV37" i="35"/>
  <c r="BW37" i="35"/>
  <c r="BX37" i="35"/>
  <c r="BY37" i="35"/>
  <c r="BZ37" i="35"/>
  <c r="CA37" i="35"/>
  <c r="CB37" i="35"/>
  <c r="CC37" i="35"/>
  <c r="CD37" i="35"/>
  <c r="CE37" i="35"/>
  <c r="CF37" i="35"/>
  <c r="CG37" i="35"/>
  <c r="CH37" i="35"/>
  <c r="CI37" i="35"/>
  <c r="CJ37" i="35"/>
  <c r="CK37" i="35"/>
  <c r="CL37" i="35"/>
  <c r="CM37" i="35"/>
  <c r="CN37" i="35"/>
  <c r="CO37" i="35"/>
  <c r="CP37" i="35"/>
  <c r="CQ37" i="35"/>
  <c r="CR37" i="35"/>
  <c r="CS37" i="35"/>
  <c r="CT37" i="35"/>
  <c r="CU37" i="35"/>
  <c r="CV37" i="35"/>
  <c r="CW37" i="35"/>
  <c r="CX37" i="35"/>
  <c r="CY37" i="35"/>
  <c r="CZ37" i="35"/>
  <c r="DA37" i="35"/>
  <c r="DB37" i="35"/>
  <c r="DC37" i="35"/>
  <c r="DD37" i="35"/>
  <c r="DE37" i="35"/>
  <c r="DF37" i="35"/>
  <c r="DG37" i="35"/>
  <c r="DH37" i="35"/>
  <c r="DI37" i="35"/>
  <c r="DJ37" i="35"/>
  <c r="DK37" i="35"/>
  <c r="DL37" i="35"/>
  <c r="DM37" i="35"/>
  <c r="DN37" i="35"/>
  <c r="DO37" i="35"/>
  <c r="DP37" i="35"/>
  <c r="DQ37" i="35"/>
  <c r="DR37" i="35"/>
  <c r="DS37"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BF38" i="35"/>
  <c r="BG38" i="35"/>
  <c r="BH38" i="35"/>
  <c r="BI38" i="35"/>
  <c r="BJ38" i="35"/>
  <c r="BK38" i="35"/>
  <c r="BL38" i="35"/>
  <c r="BM38" i="35"/>
  <c r="BN38" i="35"/>
  <c r="BO38" i="35"/>
  <c r="BP38" i="35"/>
  <c r="BQ38" i="35"/>
  <c r="BR38" i="35"/>
  <c r="BS38" i="35"/>
  <c r="BT38" i="35"/>
  <c r="BU38" i="35"/>
  <c r="BV38" i="35"/>
  <c r="BW38" i="35"/>
  <c r="BX38" i="35"/>
  <c r="BY38" i="35"/>
  <c r="BZ38" i="35"/>
  <c r="CA38" i="35"/>
  <c r="CB38" i="35"/>
  <c r="CC38" i="35"/>
  <c r="CD38" i="35"/>
  <c r="CE38" i="35"/>
  <c r="CF38" i="35"/>
  <c r="CG38" i="35"/>
  <c r="CH38" i="35"/>
  <c r="CI38" i="35"/>
  <c r="CJ38" i="35"/>
  <c r="CK38" i="35"/>
  <c r="CL38" i="35"/>
  <c r="CM38" i="35"/>
  <c r="CN38" i="35"/>
  <c r="CO38" i="35"/>
  <c r="CP38" i="35"/>
  <c r="CQ38" i="35"/>
  <c r="CR38" i="35"/>
  <c r="CS38" i="35"/>
  <c r="CT38" i="35"/>
  <c r="CU38" i="35"/>
  <c r="CV38" i="35"/>
  <c r="CW38" i="35"/>
  <c r="CX38" i="35"/>
  <c r="CY38" i="35"/>
  <c r="CZ38" i="35"/>
  <c r="DA38" i="35"/>
  <c r="DB38" i="35"/>
  <c r="DC38" i="35"/>
  <c r="DD38" i="35"/>
  <c r="DE38" i="35"/>
  <c r="DF38" i="35"/>
  <c r="DG38" i="35"/>
  <c r="DH38" i="35"/>
  <c r="DI38" i="35"/>
  <c r="DJ38" i="35"/>
  <c r="DK38" i="35"/>
  <c r="DL38" i="35"/>
  <c r="DM38" i="35"/>
  <c r="DN38" i="35"/>
  <c r="DO38" i="35"/>
  <c r="DP38" i="35"/>
  <c r="DQ38" i="35"/>
  <c r="DR38" i="35"/>
  <c r="DS38" i="35"/>
  <c r="AJ21" i="35"/>
  <c r="AK21" i="35"/>
  <c r="AK51" i="35" s="1"/>
  <c r="AR21" i="35"/>
  <c r="AR51" i="35" s="1"/>
  <c r="AS21" i="35"/>
  <c r="AS51" i="35" s="1"/>
  <c r="P20" i="56" s="1"/>
  <c r="AT21" i="35"/>
  <c r="AT51" i="35" s="1"/>
  <c r="BB21" i="35"/>
  <c r="BB51" i="35" s="1"/>
  <c r="S20" i="56" s="1"/>
  <c r="BN21" i="35"/>
  <c r="BN51" i="35" s="1"/>
  <c r="W20" i="56" s="1"/>
  <c r="BP21" i="35"/>
  <c r="BP51" i="35" s="1"/>
  <c r="BQ21" i="35"/>
  <c r="BQ51" i="35" s="1"/>
  <c r="X20" i="56" s="1"/>
  <c r="BX21" i="35"/>
  <c r="BY21" i="35"/>
  <c r="BY51" i="35" s="1"/>
  <c r="BZ21" i="35"/>
  <c r="BZ51" i="35" s="1"/>
  <c r="AA20" i="56" s="1"/>
  <c r="CB21" i="35"/>
  <c r="CB51" i="35" s="1"/>
  <c r="CH21" i="35"/>
  <c r="CH51" i="35" s="1"/>
  <c r="CJ21" i="35"/>
  <c r="CJ51" i="35" s="1"/>
  <c r="CL21" i="35"/>
  <c r="CL51" i="35" s="1"/>
  <c r="AE20" i="56" s="1"/>
  <c r="CV21" i="35"/>
  <c r="CV51" i="35" s="1"/>
  <c r="CW21" i="35"/>
  <c r="CW51" i="35" s="1"/>
  <c r="DD21" i="35"/>
  <c r="DD51" i="35" s="1"/>
  <c r="AK20" i="56" s="1"/>
  <c r="DE21" i="35"/>
  <c r="DF21" i="35"/>
  <c r="DN21" i="35"/>
  <c r="DN51" i="35" s="1"/>
  <c r="AB22" i="35"/>
  <c r="AB21" i="35" s="1"/>
  <c r="AB51" i="35" s="1"/>
  <c r="AC22" i="35"/>
  <c r="AC21" i="35" s="1"/>
  <c r="AC51" i="35" s="1"/>
  <c r="AD22" i="35"/>
  <c r="AD21" i="35" s="1"/>
  <c r="AD51" i="35" s="1"/>
  <c r="K20" i="56" s="1"/>
  <c r="AE22" i="35"/>
  <c r="AE21" i="35" s="1"/>
  <c r="AE51" i="35" s="1"/>
  <c r="AF22" i="35"/>
  <c r="AG22" i="35"/>
  <c r="AG21" i="35" s="1"/>
  <c r="AG51" i="35" s="1"/>
  <c r="L20" i="56" s="1"/>
  <c r="AH22" i="35"/>
  <c r="AH21" i="35" s="1"/>
  <c r="AH51" i="35" s="1"/>
  <c r="AI22" i="35"/>
  <c r="AJ22" i="35"/>
  <c r="AK22" i="35"/>
  <c r="AL22" i="35"/>
  <c r="AL21" i="35" s="1"/>
  <c r="AL51" i="35" s="1"/>
  <c r="AM22" i="35"/>
  <c r="AM21" i="35" s="1"/>
  <c r="AM51" i="35" s="1"/>
  <c r="N20" i="56" s="1"/>
  <c r="AN22" i="35"/>
  <c r="AO22" i="35"/>
  <c r="AO21" i="35" s="1"/>
  <c r="AO51" i="35" s="1"/>
  <c r="AP22" i="35"/>
  <c r="AQ22" i="35"/>
  <c r="AR22" i="35"/>
  <c r="AS22" i="35"/>
  <c r="AT22" i="35"/>
  <c r="AU22" i="35"/>
  <c r="AU21" i="35" s="1"/>
  <c r="AU51" i="35" s="1"/>
  <c r="AV22" i="35"/>
  <c r="AV21" i="35" s="1"/>
  <c r="AV51" i="35" s="1"/>
  <c r="Q20" i="56" s="1"/>
  <c r="AW22" i="35"/>
  <c r="AW21" i="35" s="1"/>
  <c r="AW51" i="35" s="1"/>
  <c r="AX22" i="35"/>
  <c r="AY22" i="35"/>
  <c r="AZ22" i="35"/>
  <c r="AZ21" i="35" s="1"/>
  <c r="AZ51" i="35" s="1"/>
  <c r="BA22" i="35"/>
  <c r="BB22" i="35"/>
  <c r="BC22" i="35"/>
  <c r="BC21" i="35" s="1"/>
  <c r="BC51" i="35" s="1"/>
  <c r="BD22" i="35"/>
  <c r="BD21" i="35" s="1"/>
  <c r="BD51" i="35" s="1"/>
  <c r="BE22" i="35"/>
  <c r="BE21" i="35" s="1"/>
  <c r="BE51" i="35" s="1"/>
  <c r="T20" i="56" s="1"/>
  <c r="BF22" i="35"/>
  <c r="BF21" i="35" s="1"/>
  <c r="BF51" i="35" s="1"/>
  <c r="BG22" i="35"/>
  <c r="BH22" i="35"/>
  <c r="BH21" i="35" s="1"/>
  <c r="BH51" i="35" s="1"/>
  <c r="U20" i="56" s="1"/>
  <c r="BI22" i="35"/>
  <c r="BI21" i="35" s="1"/>
  <c r="BJ22" i="35"/>
  <c r="BJ21" i="35" s="1"/>
  <c r="BJ51" i="35" s="1"/>
  <c r="BK22" i="35"/>
  <c r="BK21" i="35" s="1"/>
  <c r="BK51" i="35" s="1"/>
  <c r="V20" i="56" s="1"/>
  <c r="BL22" i="35"/>
  <c r="BM22" i="35"/>
  <c r="BM21" i="35" s="1"/>
  <c r="BM51" i="35" s="1"/>
  <c r="BN22" i="35"/>
  <c r="BO22" i="35"/>
  <c r="BO21" i="35" s="1"/>
  <c r="BO51" i="35" s="1"/>
  <c r="BP22" i="35"/>
  <c r="BQ22" i="35"/>
  <c r="BR22" i="35"/>
  <c r="BR21" i="35" s="1"/>
  <c r="BR51" i="35" s="1"/>
  <c r="BS22" i="35"/>
  <c r="BS21" i="35" s="1"/>
  <c r="BS51" i="35" s="1"/>
  <c r="BT22" i="35"/>
  <c r="BU22" i="35"/>
  <c r="BU21" i="35" s="1"/>
  <c r="BU51" i="35" s="1"/>
  <c r="BV22" i="35"/>
  <c r="BW22" i="35"/>
  <c r="BX22" i="35"/>
  <c r="BY22" i="35"/>
  <c r="BZ22" i="35"/>
  <c r="CA22" i="35"/>
  <c r="CA21" i="35" s="1"/>
  <c r="CA51" i="35" s="1"/>
  <c r="CB22" i="35"/>
  <c r="CC22" i="35"/>
  <c r="CC21" i="35" s="1"/>
  <c r="CC51" i="35" s="1"/>
  <c r="AB20" i="56" s="1"/>
  <c r="CD22" i="35"/>
  <c r="CE22" i="35"/>
  <c r="CF22" i="35"/>
  <c r="CF21" i="35" s="1"/>
  <c r="CF51" i="35" s="1"/>
  <c r="AC20" i="56" s="1"/>
  <c r="CG22" i="35"/>
  <c r="CH22" i="35"/>
  <c r="CI22" i="35"/>
  <c r="CI21" i="35" s="1"/>
  <c r="CI51" i="35" s="1"/>
  <c r="AD20" i="56" s="1"/>
  <c r="CJ22" i="35"/>
  <c r="CK22" i="35"/>
  <c r="CK21" i="35" s="1"/>
  <c r="CK51" i="35" s="1"/>
  <c r="CL22" i="35"/>
  <c r="CM22" i="35"/>
  <c r="CN22" i="35"/>
  <c r="CN21" i="35" s="1"/>
  <c r="CN51" i="35" s="1"/>
  <c r="CO22" i="35"/>
  <c r="CO21" i="35" s="1"/>
  <c r="CO51" i="35" s="1"/>
  <c r="AF20" i="56" s="1"/>
  <c r="CP22" i="35"/>
  <c r="CP21" i="35" s="1"/>
  <c r="CP51" i="35" s="1"/>
  <c r="CQ22" i="35"/>
  <c r="CQ21" i="35" s="1"/>
  <c r="CQ51" i="35" s="1"/>
  <c r="CR22" i="35"/>
  <c r="CS22" i="35"/>
  <c r="CS21" i="35" s="1"/>
  <c r="CS51" i="35" s="1"/>
  <c r="CT22" i="35"/>
  <c r="CU22" i="35"/>
  <c r="CV22" i="35"/>
  <c r="CW22" i="35"/>
  <c r="CX22" i="35"/>
  <c r="CX21" i="35" s="1"/>
  <c r="CX51" i="35" s="1"/>
  <c r="AI20" i="56" s="1"/>
  <c r="CY22" i="35"/>
  <c r="CY21" i="35" s="1"/>
  <c r="CY51" i="35" s="1"/>
  <c r="CZ22" i="35"/>
  <c r="DA22" i="35"/>
  <c r="DA21" i="35" s="1"/>
  <c r="DA51" i="35" s="1"/>
  <c r="AJ20" i="56" s="1"/>
  <c r="DB22" i="35"/>
  <c r="DC22" i="35"/>
  <c r="DD22" i="35"/>
  <c r="DE22" i="35"/>
  <c r="DF22" i="35"/>
  <c r="DG22" i="35"/>
  <c r="DG21" i="35" s="1"/>
  <c r="DG51" i="35" s="1"/>
  <c r="AL20" i="56" s="1"/>
  <c r="DH22" i="35"/>
  <c r="DH21" i="35" s="1"/>
  <c r="DH51" i="35" s="1"/>
  <c r="DI22" i="35"/>
  <c r="DI21" i="35" s="1"/>
  <c r="DI51" i="35" s="1"/>
  <c r="DJ22" i="35"/>
  <c r="DK22" i="35"/>
  <c r="DL22" i="35"/>
  <c r="DL21" i="35" s="1"/>
  <c r="DL51" i="35" s="1"/>
  <c r="DM22" i="35"/>
  <c r="DN22" i="35"/>
  <c r="DO22" i="35"/>
  <c r="DO21" i="35" s="1"/>
  <c r="DO51" i="35" s="1"/>
  <c r="DP22" i="35"/>
  <c r="DP21" i="35" s="1"/>
  <c r="DP51" i="35" s="1"/>
  <c r="AO20" i="56" s="1"/>
  <c r="DQ22" i="35"/>
  <c r="DQ21" i="35" s="1"/>
  <c r="DQ51" i="35" s="1"/>
  <c r="DR22" i="35"/>
  <c r="DR21" i="35" s="1"/>
  <c r="DR51" i="35" s="1"/>
  <c r="DS22" i="35"/>
  <c r="DS21" i="35" s="1"/>
  <c r="AB23" i="35"/>
  <c r="AC23" i="35"/>
  <c r="AD23" i="35"/>
  <c r="AE23" i="35"/>
  <c r="AF23" i="35"/>
  <c r="AG23" i="35"/>
  <c r="AH23" i="35"/>
  <c r="AI23" i="35"/>
  <c r="AJ23" i="35"/>
  <c r="AK23" i="35"/>
  <c r="AL23" i="35"/>
  <c r="AM23" i="35"/>
  <c r="AN23" i="35"/>
  <c r="AO23" i="35"/>
  <c r="AP23" i="35"/>
  <c r="AQ23" i="35"/>
  <c r="AR23" i="35"/>
  <c r="AS23" i="35"/>
  <c r="AT23" i="35"/>
  <c r="AU23" i="35"/>
  <c r="AV23" i="35"/>
  <c r="AW23" i="35"/>
  <c r="AX23" i="35"/>
  <c r="AY23" i="35"/>
  <c r="AZ23" i="35"/>
  <c r="BA23" i="35"/>
  <c r="BB23" i="35"/>
  <c r="BC23" i="35"/>
  <c r="BD23" i="35"/>
  <c r="BE23" i="35"/>
  <c r="BF23" i="35"/>
  <c r="BG23" i="35"/>
  <c r="BH23" i="35"/>
  <c r="BI23" i="35"/>
  <c r="BJ23" i="35"/>
  <c r="BK23" i="35"/>
  <c r="BL23" i="35"/>
  <c r="BM23" i="35"/>
  <c r="BN23" i="35"/>
  <c r="BO23" i="35"/>
  <c r="BP23" i="35"/>
  <c r="BQ23" i="35"/>
  <c r="BR23" i="35"/>
  <c r="BS23" i="35"/>
  <c r="BT23" i="35"/>
  <c r="BU23" i="35"/>
  <c r="BV23" i="35"/>
  <c r="BW23" i="35"/>
  <c r="BX23" i="35"/>
  <c r="BY23" i="35"/>
  <c r="BZ23" i="35"/>
  <c r="CA23" i="35"/>
  <c r="CB23" i="35"/>
  <c r="CC23" i="35"/>
  <c r="CD23" i="35"/>
  <c r="CE23" i="35"/>
  <c r="CF23" i="35"/>
  <c r="CG23" i="35"/>
  <c r="CH23" i="35"/>
  <c r="CI23" i="35"/>
  <c r="CJ23" i="35"/>
  <c r="CK23" i="35"/>
  <c r="CL23" i="35"/>
  <c r="CM23" i="35"/>
  <c r="CN23" i="35"/>
  <c r="CO23" i="35"/>
  <c r="CP23" i="35"/>
  <c r="CQ23" i="35"/>
  <c r="CR23" i="35"/>
  <c r="CS23" i="35"/>
  <c r="CT23" i="35"/>
  <c r="CT21" i="35" s="1"/>
  <c r="CT51" i="35" s="1"/>
  <c r="CU23" i="35"/>
  <c r="CV23" i="35"/>
  <c r="CW23" i="35"/>
  <c r="CX23" i="35"/>
  <c r="CY23" i="35"/>
  <c r="CZ23" i="35"/>
  <c r="DA23" i="35"/>
  <c r="DB23" i="35"/>
  <c r="DC23" i="35"/>
  <c r="DD23" i="35"/>
  <c r="DE23" i="35"/>
  <c r="DF23" i="35"/>
  <c r="DG23" i="35"/>
  <c r="DH23" i="35"/>
  <c r="DI23" i="35"/>
  <c r="DJ23" i="35"/>
  <c r="DK23" i="35"/>
  <c r="DL23" i="35"/>
  <c r="DM23" i="35"/>
  <c r="DM21" i="35" s="1"/>
  <c r="DM51" i="35" s="1"/>
  <c r="AN20" i="56" s="1"/>
  <c r="DN23" i="35"/>
  <c r="DO23" i="35"/>
  <c r="DP23" i="35"/>
  <c r="DQ23" i="35"/>
  <c r="DR23" i="35"/>
  <c r="DS23" i="35"/>
  <c r="AB24" i="35"/>
  <c r="AC24" i="35"/>
  <c r="AD24" i="35"/>
  <c r="AE24" i="35"/>
  <c r="AF24" i="35"/>
  <c r="AG24" i="35"/>
  <c r="AH24" i="35"/>
  <c r="AI24" i="35"/>
  <c r="AJ24" i="35"/>
  <c r="AK24" i="35"/>
  <c r="AL24" i="35"/>
  <c r="AM24" i="35"/>
  <c r="AN24" i="35"/>
  <c r="AO24" i="35"/>
  <c r="AP24" i="35"/>
  <c r="AQ24" i="35"/>
  <c r="AR24" i="35"/>
  <c r="AS24" i="35"/>
  <c r="AT24" i="35"/>
  <c r="AU24" i="35"/>
  <c r="AV24" i="35"/>
  <c r="AW24" i="35"/>
  <c r="AX24" i="35"/>
  <c r="AY24" i="35"/>
  <c r="AZ24" i="35"/>
  <c r="BA24" i="35"/>
  <c r="BA21" i="35" s="1"/>
  <c r="BA51" i="35" s="1"/>
  <c r="BB24" i="35"/>
  <c r="BC24" i="35"/>
  <c r="BD24" i="35"/>
  <c r="BE24" i="35"/>
  <c r="BF24" i="35"/>
  <c r="BG24" i="35"/>
  <c r="BH24" i="35"/>
  <c r="BI24" i="35"/>
  <c r="BJ24" i="35"/>
  <c r="BK24" i="35"/>
  <c r="BL24" i="35"/>
  <c r="BM24" i="35"/>
  <c r="BN24" i="35"/>
  <c r="BO24" i="35"/>
  <c r="BP24" i="35"/>
  <c r="BQ24" i="35"/>
  <c r="BR24" i="35"/>
  <c r="BS24" i="35"/>
  <c r="BT24" i="35"/>
  <c r="BU24" i="35"/>
  <c r="BV24" i="35"/>
  <c r="BW24" i="35"/>
  <c r="BX24" i="35"/>
  <c r="BY24" i="35"/>
  <c r="BZ24" i="35"/>
  <c r="CA24" i="35"/>
  <c r="CB24" i="35"/>
  <c r="CC24" i="35"/>
  <c r="CD24" i="35"/>
  <c r="CE24" i="35"/>
  <c r="CF24" i="35"/>
  <c r="CG24" i="35"/>
  <c r="CG21" i="35" s="1"/>
  <c r="CG51" i="35" s="1"/>
  <c r="CH24" i="35"/>
  <c r="CI24" i="35"/>
  <c r="CJ24" i="35"/>
  <c r="CK24" i="35"/>
  <c r="CL24" i="35"/>
  <c r="CM24" i="35"/>
  <c r="CN24" i="35"/>
  <c r="CO24" i="35"/>
  <c r="CP24" i="35"/>
  <c r="CQ24" i="35"/>
  <c r="CR24" i="35"/>
  <c r="CS24" i="35"/>
  <c r="CT24" i="35"/>
  <c r="CU24" i="35"/>
  <c r="CV24" i="35"/>
  <c r="CW24" i="35"/>
  <c r="CX24" i="35"/>
  <c r="CY24" i="35"/>
  <c r="CZ24" i="35"/>
  <c r="DA24" i="35"/>
  <c r="DB24" i="35"/>
  <c r="DC24" i="35"/>
  <c r="DD24" i="35"/>
  <c r="DE24" i="35"/>
  <c r="DF24" i="35"/>
  <c r="DG24" i="35"/>
  <c r="DH24" i="35"/>
  <c r="DI24" i="35"/>
  <c r="DJ24" i="35"/>
  <c r="DK24" i="35"/>
  <c r="DL24" i="35"/>
  <c r="DM24" i="35"/>
  <c r="DN24" i="35"/>
  <c r="DO24" i="35"/>
  <c r="DP24" i="35"/>
  <c r="DQ24" i="35"/>
  <c r="DR24" i="35"/>
  <c r="DS24" i="35"/>
  <c r="AB25" i="35"/>
  <c r="AC25" i="35"/>
  <c r="AD25" i="35"/>
  <c r="AE25" i="35"/>
  <c r="AF25" i="35"/>
  <c r="AG25" i="35"/>
  <c r="AH25" i="35"/>
  <c r="AI25" i="35"/>
  <c r="AJ25" i="35"/>
  <c r="AK25" i="35"/>
  <c r="AL25" i="35"/>
  <c r="AM25" i="35"/>
  <c r="AN25" i="35"/>
  <c r="AO25" i="35"/>
  <c r="AP25" i="35"/>
  <c r="AQ25" i="35"/>
  <c r="AR25" i="35"/>
  <c r="AS25" i="35"/>
  <c r="AT25" i="35"/>
  <c r="AU25" i="35"/>
  <c r="AV25" i="35"/>
  <c r="AW25" i="35"/>
  <c r="AX25" i="35"/>
  <c r="AY25" i="35"/>
  <c r="AZ25" i="35"/>
  <c r="BA25" i="35"/>
  <c r="BB25" i="35"/>
  <c r="BC25" i="35"/>
  <c r="BD25" i="35"/>
  <c r="BE25" i="35"/>
  <c r="BF25" i="35"/>
  <c r="BG25" i="35"/>
  <c r="BH25" i="35"/>
  <c r="BI25" i="35"/>
  <c r="BJ25" i="35"/>
  <c r="BK25" i="35"/>
  <c r="BL25" i="35"/>
  <c r="BM25" i="35"/>
  <c r="BN25" i="35"/>
  <c r="BO25" i="35"/>
  <c r="BP25" i="35"/>
  <c r="BQ25" i="35"/>
  <c r="BR25" i="35"/>
  <c r="BS25" i="35"/>
  <c r="BT25" i="35"/>
  <c r="BU25" i="35"/>
  <c r="BV25" i="35"/>
  <c r="BW25" i="35"/>
  <c r="BX25" i="35"/>
  <c r="BY25" i="35"/>
  <c r="BZ25" i="35"/>
  <c r="CA25" i="35"/>
  <c r="CB25" i="35"/>
  <c r="CC25" i="35"/>
  <c r="CD25" i="35"/>
  <c r="CE25" i="35"/>
  <c r="CF25" i="35"/>
  <c r="CG25" i="35"/>
  <c r="CH25" i="35"/>
  <c r="CI25" i="35"/>
  <c r="CJ25" i="35"/>
  <c r="CK25" i="35"/>
  <c r="CL25" i="35"/>
  <c r="CM25" i="35"/>
  <c r="CN25" i="35"/>
  <c r="CO25" i="35"/>
  <c r="CP25" i="35"/>
  <c r="CQ25" i="35"/>
  <c r="CR25" i="35"/>
  <c r="CS25" i="35"/>
  <c r="CT25" i="35"/>
  <c r="CU25" i="35"/>
  <c r="CV25" i="35"/>
  <c r="CW25" i="35"/>
  <c r="CX25" i="35"/>
  <c r="CY25" i="35"/>
  <c r="CZ25" i="35"/>
  <c r="DA25" i="35"/>
  <c r="DB25" i="35"/>
  <c r="DC25" i="35"/>
  <c r="DD25" i="35"/>
  <c r="DE25" i="35"/>
  <c r="DF25" i="35"/>
  <c r="DG25" i="35"/>
  <c r="DH25" i="35"/>
  <c r="DI25" i="35"/>
  <c r="DJ25" i="35"/>
  <c r="DK25" i="35"/>
  <c r="DL25" i="35"/>
  <c r="DM25" i="35"/>
  <c r="DN25" i="35"/>
  <c r="DO25" i="35"/>
  <c r="DP25" i="35"/>
  <c r="DQ25" i="35"/>
  <c r="DR25" i="35"/>
  <c r="DS25" i="35"/>
  <c r="AB26" i="35"/>
  <c r="AC26" i="35"/>
  <c r="AD26" i="35"/>
  <c r="AE26" i="35"/>
  <c r="AF26" i="35"/>
  <c r="AG26" i="35"/>
  <c r="AH26" i="35"/>
  <c r="AI26" i="35"/>
  <c r="AJ26" i="35"/>
  <c r="AK26" i="35"/>
  <c r="AL26" i="35"/>
  <c r="AM26" i="35"/>
  <c r="AN26" i="35"/>
  <c r="AO26" i="35"/>
  <c r="AP26" i="35"/>
  <c r="AQ26" i="35"/>
  <c r="AR26" i="35"/>
  <c r="AS26" i="35"/>
  <c r="AT26" i="35"/>
  <c r="AU26" i="35"/>
  <c r="AV26" i="35"/>
  <c r="AW26" i="35"/>
  <c r="AX26" i="35"/>
  <c r="AY26" i="35"/>
  <c r="AZ26" i="35"/>
  <c r="BA26" i="35"/>
  <c r="BB26" i="35"/>
  <c r="BC26" i="35"/>
  <c r="BD26" i="35"/>
  <c r="BE26" i="35"/>
  <c r="BF26" i="35"/>
  <c r="BG26" i="35"/>
  <c r="BH26" i="35"/>
  <c r="BI26" i="35"/>
  <c r="BJ26" i="35"/>
  <c r="BK26" i="35"/>
  <c r="BL26" i="35"/>
  <c r="BM26" i="35"/>
  <c r="BN26" i="35"/>
  <c r="BO26" i="35"/>
  <c r="BP26" i="35"/>
  <c r="BQ26" i="35"/>
  <c r="BR26" i="35"/>
  <c r="BS26" i="35"/>
  <c r="BT26" i="35"/>
  <c r="BU26" i="35"/>
  <c r="BV26" i="35"/>
  <c r="BW26" i="35"/>
  <c r="BX26" i="35"/>
  <c r="BY26" i="35"/>
  <c r="BZ26" i="35"/>
  <c r="CA26" i="35"/>
  <c r="CB26" i="35"/>
  <c r="CC26" i="35"/>
  <c r="CD26" i="35"/>
  <c r="CE26" i="35"/>
  <c r="CF26" i="35"/>
  <c r="CG26" i="35"/>
  <c r="CH26" i="35"/>
  <c r="CI26" i="35"/>
  <c r="CJ26" i="35"/>
  <c r="CK26" i="35"/>
  <c r="CL26" i="35"/>
  <c r="CM26" i="35"/>
  <c r="CN26" i="35"/>
  <c r="CO26" i="35"/>
  <c r="CP26" i="35"/>
  <c r="CQ26" i="35"/>
  <c r="CR26" i="35"/>
  <c r="CS26" i="35"/>
  <c r="CT26" i="35"/>
  <c r="CU26" i="35"/>
  <c r="CV26" i="35"/>
  <c r="CW26" i="35"/>
  <c r="CX26" i="35"/>
  <c r="CY26" i="35"/>
  <c r="CZ26" i="35"/>
  <c r="DA26" i="35"/>
  <c r="DB26" i="35"/>
  <c r="DC26" i="35"/>
  <c r="DD26" i="35"/>
  <c r="DE26" i="35"/>
  <c r="DF26" i="35"/>
  <c r="DG26" i="35"/>
  <c r="DH26" i="35"/>
  <c r="DI26" i="35"/>
  <c r="DJ26" i="35"/>
  <c r="DK26" i="35"/>
  <c r="DL26" i="35"/>
  <c r="DM26" i="35"/>
  <c r="DN26" i="35"/>
  <c r="DO26" i="35"/>
  <c r="DP26" i="35"/>
  <c r="DQ26" i="35"/>
  <c r="DR26" i="35"/>
  <c r="DS26" i="35"/>
  <c r="AB27" i="35"/>
  <c r="AC27" i="35"/>
  <c r="AD27" i="35"/>
  <c r="AE27" i="35"/>
  <c r="AF27" i="35"/>
  <c r="AG27" i="35"/>
  <c r="AH27" i="35"/>
  <c r="AI27" i="35"/>
  <c r="AJ27" i="35"/>
  <c r="AK27" i="35"/>
  <c r="AL27" i="35"/>
  <c r="AM27" i="35"/>
  <c r="AN27" i="35"/>
  <c r="AO27" i="35"/>
  <c r="AP27" i="35"/>
  <c r="AQ27" i="35"/>
  <c r="AR27" i="35"/>
  <c r="AS27" i="35"/>
  <c r="AT27" i="35"/>
  <c r="AU27" i="35"/>
  <c r="AV27" i="35"/>
  <c r="AW27" i="35"/>
  <c r="AX27" i="35"/>
  <c r="AY27" i="35"/>
  <c r="AZ27" i="35"/>
  <c r="BA27" i="35"/>
  <c r="BB27" i="35"/>
  <c r="BC27" i="35"/>
  <c r="BD27" i="35"/>
  <c r="BE27" i="35"/>
  <c r="BF27" i="35"/>
  <c r="BG27" i="35"/>
  <c r="BH27" i="35"/>
  <c r="BI27" i="35"/>
  <c r="BJ27" i="35"/>
  <c r="BK27" i="35"/>
  <c r="BL27" i="35"/>
  <c r="BM27" i="35"/>
  <c r="BN27" i="35"/>
  <c r="BO27" i="35"/>
  <c r="BP27" i="35"/>
  <c r="BQ27" i="35"/>
  <c r="BR27" i="35"/>
  <c r="BS27" i="35"/>
  <c r="BT27" i="35"/>
  <c r="BU27" i="35"/>
  <c r="BV27" i="35"/>
  <c r="BW27" i="35"/>
  <c r="BX27" i="35"/>
  <c r="BY27" i="35"/>
  <c r="BZ27" i="35"/>
  <c r="CA27" i="35"/>
  <c r="CB27" i="35"/>
  <c r="CC27" i="35"/>
  <c r="CD27" i="35"/>
  <c r="CE27" i="35"/>
  <c r="CF27" i="35"/>
  <c r="CG27" i="35"/>
  <c r="CH27" i="35"/>
  <c r="CI27" i="35"/>
  <c r="CJ27" i="35"/>
  <c r="CK27" i="35"/>
  <c r="CL27" i="35"/>
  <c r="CM27" i="35"/>
  <c r="CN27" i="35"/>
  <c r="CO27" i="35"/>
  <c r="CP27" i="35"/>
  <c r="CQ27" i="35"/>
  <c r="CR27" i="35"/>
  <c r="CS27" i="35"/>
  <c r="CT27" i="35"/>
  <c r="CU27" i="35"/>
  <c r="CV27" i="35"/>
  <c r="CW27" i="35"/>
  <c r="CX27" i="35"/>
  <c r="CY27" i="35"/>
  <c r="CZ27" i="35"/>
  <c r="DA27" i="35"/>
  <c r="DB27" i="35"/>
  <c r="DC27" i="35"/>
  <c r="DD27" i="35"/>
  <c r="DE27" i="35"/>
  <c r="DF27" i="35"/>
  <c r="DG27" i="35"/>
  <c r="DH27" i="35"/>
  <c r="DI27" i="35"/>
  <c r="DJ27" i="35"/>
  <c r="DK27" i="35"/>
  <c r="DL27" i="35"/>
  <c r="DM27" i="35"/>
  <c r="DN27" i="35"/>
  <c r="DO27" i="35"/>
  <c r="DP27" i="35"/>
  <c r="DQ27" i="35"/>
  <c r="DR27" i="35"/>
  <c r="DS27" i="35"/>
  <c r="AB28" i="35"/>
  <c r="AC28" i="35"/>
  <c r="AD28" i="35"/>
  <c r="AE28" i="35"/>
  <c r="AF28" i="35"/>
  <c r="AG28" i="35"/>
  <c r="AH28" i="35"/>
  <c r="AI28" i="35"/>
  <c r="AJ28" i="35"/>
  <c r="AK28" i="35"/>
  <c r="AL28" i="35"/>
  <c r="AM28" i="35"/>
  <c r="AN28" i="35"/>
  <c r="AO28" i="35"/>
  <c r="AP28" i="35"/>
  <c r="AQ28" i="35"/>
  <c r="AR28" i="35"/>
  <c r="AS28" i="35"/>
  <c r="AT28" i="35"/>
  <c r="AU28" i="35"/>
  <c r="AV28" i="35"/>
  <c r="AW28" i="35"/>
  <c r="AX28" i="35"/>
  <c r="AY28" i="35"/>
  <c r="AZ28" i="35"/>
  <c r="BA28" i="35"/>
  <c r="BB28" i="35"/>
  <c r="BC28" i="35"/>
  <c r="BD28" i="35"/>
  <c r="BE28" i="35"/>
  <c r="BF28" i="35"/>
  <c r="BG28" i="35"/>
  <c r="BH28" i="35"/>
  <c r="BI28" i="35"/>
  <c r="BJ28" i="35"/>
  <c r="BK28" i="35"/>
  <c r="BL28" i="35"/>
  <c r="BM28" i="35"/>
  <c r="BN28" i="35"/>
  <c r="BO28" i="35"/>
  <c r="BP28" i="35"/>
  <c r="BQ28" i="35"/>
  <c r="BR28" i="35"/>
  <c r="BS28" i="35"/>
  <c r="BT28" i="35"/>
  <c r="BU28" i="35"/>
  <c r="BV28" i="35"/>
  <c r="BW28" i="35"/>
  <c r="BX28" i="35"/>
  <c r="BY28" i="35"/>
  <c r="BZ28" i="35"/>
  <c r="CA28" i="35"/>
  <c r="CB28" i="35"/>
  <c r="CC28" i="35"/>
  <c r="CD28" i="35"/>
  <c r="CE28" i="35"/>
  <c r="CF28" i="35"/>
  <c r="CG28" i="35"/>
  <c r="CH28" i="35"/>
  <c r="CI28" i="35"/>
  <c r="CJ28" i="35"/>
  <c r="CK28" i="35"/>
  <c r="CL28" i="35"/>
  <c r="CM28" i="35"/>
  <c r="CN28" i="35"/>
  <c r="CO28" i="35"/>
  <c r="CP28" i="35"/>
  <c r="CQ28" i="35"/>
  <c r="CR28" i="35"/>
  <c r="CS28" i="35"/>
  <c r="CT28" i="35"/>
  <c r="CU28" i="35"/>
  <c r="CV28" i="35"/>
  <c r="CW28" i="35"/>
  <c r="CX28" i="35"/>
  <c r="CY28" i="35"/>
  <c r="CZ28" i="35"/>
  <c r="DA28" i="35"/>
  <c r="DB28" i="35"/>
  <c r="DC28" i="35"/>
  <c r="DD28" i="35"/>
  <c r="DE28" i="35"/>
  <c r="DF28" i="35"/>
  <c r="DG28" i="35"/>
  <c r="DH28" i="35"/>
  <c r="DI28" i="35"/>
  <c r="DJ28" i="35"/>
  <c r="DK28" i="35"/>
  <c r="DL28" i="35"/>
  <c r="DM28" i="35"/>
  <c r="DN28" i="35"/>
  <c r="DO28" i="35"/>
  <c r="DP28" i="35"/>
  <c r="DQ28" i="35"/>
  <c r="DR28" i="35"/>
  <c r="DS28" i="35"/>
  <c r="AB29" i="35"/>
  <c r="AC29" i="35"/>
  <c r="AD29" i="35"/>
  <c r="AE29" i="35"/>
  <c r="AF29" i="35"/>
  <c r="AG29" i="35"/>
  <c r="AH29" i="35"/>
  <c r="AI29" i="35"/>
  <c r="AJ29" i="35"/>
  <c r="AK29" i="35"/>
  <c r="AL29" i="35"/>
  <c r="AM29" i="35"/>
  <c r="AN29" i="35"/>
  <c r="AO29" i="35"/>
  <c r="AP29" i="35"/>
  <c r="AQ29" i="35"/>
  <c r="AR29" i="35"/>
  <c r="AS29" i="35"/>
  <c r="AT29" i="35"/>
  <c r="AU29" i="35"/>
  <c r="AV29" i="35"/>
  <c r="AW29" i="35"/>
  <c r="AX29" i="35"/>
  <c r="AY29" i="35"/>
  <c r="AZ29" i="35"/>
  <c r="BA29" i="35"/>
  <c r="BB29" i="35"/>
  <c r="BC29" i="35"/>
  <c r="BD29" i="35"/>
  <c r="BE29" i="35"/>
  <c r="BF29" i="35"/>
  <c r="BG29" i="35"/>
  <c r="BH29" i="35"/>
  <c r="BI29" i="35"/>
  <c r="BJ29" i="35"/>
  <c r="BK29" i="35"/>
  <c r="BL29" i="35"/>
  <c r="BM29" i="35"/>
  <c r="BN29" i="35"/>
  <c r="BO29" i="35"/>
  <c r="BP29" i="35"/>
  <c r="BQ29" i="35"/>
  <c r="BR29" i="35"/>
  <c r="BS29" i="35"/>
  <c r="BT29" i="35"/>
  <c r="BU29" i="35"/>
  <c r="BV29" i="35"/>
  <c r="BW29" i="35"/>
  <c r="BX29" i="35"/>
  <c r="BY29" i="35"/>
  <c r="BZ29" i="35"/>
  <c r="CA29" i="35"/>
  <c r="CB29" i="35"/>
  <c r="CC29" i="35"/>
  <c r="CD29" i="35"/>
  <c r="CE29" i="35"/>
  <c r="CF29" i="35"/>
  <c r="CG29" i="35"/>
  <c r="CH29" i="35"/>
  <c r="CI29" i="35"/>
  <c r="CJ29" i="35"/>
  <c r="CK29" i="35"/>
  <c r="CL29" i="35"/>
  <c r="CM29" i="35"/>
  <c r="CN29" i="35"/>
  <c r="CO29" i="35"/>
  <c r="CP29" i="35"/>
  <c r="CQ29" i="35"/>
  <c r="CR29" i="35"/>
  <c r="CS29" i="35"/>
  <c r="CT29" i="35"/>
  <c r="CU29" i="35"/>
  <c r="CV29" i="35"/>
  <c r="CW29" i="35"/>
  <c r="CX29" i="35"/>
  <c r="CY29" i="35"/>
  <c r="CZ29" i="35"/>
  <c r="DA29" i="35"/>
  <c r="DB29" i="35"/>
  <c r="DC29" i="35"/>
  <c r="DD29" i="35"/>
  <c r="DE29" i="35"/>
  <c r="DF29" i="35"/>
  <c r="DG29" i="35"/>
  <c r="DH29" i="35"/>
  <c r="DI29" i="35"/>
  <c r="DJ29" i="35"/>
  <c r="DK29" i="35"/>
  <c r="DL29" i="35"/>
  <c r="DM29" i="35"/>
  <c r="DN29" i="35"/>
  <c r="DO29" i="35"/>
  <c r="DP29" i="35"/>
  <c r="DQ29" i="35"/>
  <c r="DR29" i="35"/>
  <c r="DS29" i="35"/>
  <c r="AB30" i="35"/>
  <c r="AC30" i="35"/>
  <c r="AD30" i="35"/>
  <c r="AE30" i="35"/>
  <c r="AF30" i="35"/>
  <c r="AG30" i="35"/>
  <c r="AH30" i="35"/>
  <c r="AI30" i="35"/>
  <c r="AJ30" i="35"/>
  <c r="AK30" i="35"/>
  <c r="AL30" i="35"/>
  <c r="AM30" i="35"/>
  <c r="AN30" i="35"/>
  <c r="AO30" i="35"/>
  <c r="AP30" i="35"/>
  <c r="AQ30" i="35"/>
  <c r="AR30" i="35"/>
  <c r="AS30" i="35"/>
  <c r="AT30" i="35"/>
  <c r="AU30" i="35"/>
  <c r="AV30" i="35"/>
  <c r="AW30" i="35"/>
  <c r="AX30" i="35"/>
  <c r="AY30" i="35"/>
  <c r="AZ30" i="35"/>
  <c r="BA30" i="35"/>
  <c r="BB30" i="35"/>
  <c r="BC30" i="35"/>
  <c r="BD30" i="35"/>
  <c r="BE30" i="35"/>
  <c r="BF30" i="35"/>
  <c r="BG30" i="35"/>
  <c r="BH30" i="35"/>
  <c r="BI30" i="35"/>
  <c r="BJ30" i="35"/>
  <c r="BK30" i="35"/>
  <c r="BL30" i="35"/>
  <c r="BM30" i="35"/>
  <c r="BN30" i="35"/>
  <c r="BO30" i="35"/>
  <c r="BP30" i="35"/>
  <c r="BQ30" i="35"/>
  <c r="BR30" i="35"/>
  <c r="BS30" i="35"/>
  <c r="BT30" i="35"/>
  <c r="BU30" i="35"/>
  <c r="BV30" i="35"/>
  <c r="BW30" i="35"/>
  <c r="BX30" i="35"/>
  <c r="BY30" i="35"/>
  <c r="BZ30" i="35"/>
  <c r="CA30" i="35"/>
  <c r="CB30" i="35"/>
  <c r="CC30" i="35"/>
  <c r="CD30" i="35"/>
  <c r="CE30" i="35"/>
  <c r="CF30" i="35"/>
  <c r="CG30" i="35"/>
  <c r="CH30" i="35"/>
  <c r="CI30" i="35"/>
  <c r="CJ30" i="35"/>
  <c r="CK30" i="35"/>
  <c r="CL30" i="35"/>
  <c r="CM30" i="35"/>
  <c r="CN30" i="35"/>
  <c r="CO30" i="35"/>
  <c r="CP30" i="35"/>
  <c r="CQ30" i="35"/>
  <c r="CR30" i="35"/>
  <c r="CS30" i="35"/>
  <c r="CT30" i="35"/>
  <c r="CU30" i="35"/>
  <c r="CV30" i="35"/>
  <c r="CW30" i="35"/>
  <c r="CX30" i="35"/>
  <c r="CY30" i="35"/>
  <c r="CZ30" i="35"/>
  <c r="DA30" i="35"/>
  <c r="DB30" i="35"/>
  <c r="DC30" i="35"/>
  <c r="DD30" i="35"/>
  <c r="DE30" i="35"/>
  <c r="DF30" i="35"/>
  <c r="DG30" i="35"/>
  <c r="DH30" i="35"/>
  <c r="DI30" i="35"/>
  <c r="DJ30" i="35"/>
  <c r="DK30" i="35"/>
  <c r="DL30" i="35"/>
  <c r="DM30" i="35"/>
  <c r="DN30" i="35"/>
  <c r="DO30" i="35"/>
  <c r="DP30" i="35"/>
  <c r="DQ30" i="35"/>
  <c r="DR30" i="35"/>
  <c r="DS30"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BF31" i="35"/>
  <c r="BG31" i="35"/>
  <c r="BH31" i="35"/>
  <c r="BI31" i="35"/>
  <c r="BJ31" i="35"/>
  <c r="BK31" i="35"/>
  <c r="BL31" i="35"/>
  <c r="BM31" i="35"/>
  <c r="BN31" i="35"/>
  <c r="BO31" i="35"/>
  <c r="BP31" i="35"/>
  <c r="BQ31" i="35"/>
  <c r="BR31" i="35"/>
  <c r="BS31" i="35"/>
  <c r="BT31" i="35"/>
  <c r="BU31" i="35"/>
  <c r="BV31" i="35"/>
  <c r="BW31" i="35"/>
  <c r="BX31" i="35"/>
  <c r="BY31" i="35"/>
  <c r="BZ31" i="35"/>
  <c r="CA31" i="35"/>
  <c r="CB31" i="35"/>
  <c r="CC31" i="35"/>
  <c r="CD31" i="35"/>
  <c r="CE31" i="35"/>
  <c r="CF31" i="35"/>
  <c r="CG31" i="35"/>
  <c r="CH31" i="35"/>
  <c r="CI31" i="35"/>
  <c r="CJ31" i="35"/>
  <c r="CK31" i="35"/>
  <c r="CL31" i="35"/>
  <c r="CM31" i="35"/>
  <c r="CN31" i="35"/>
  <c r="CO31" i="35"/>
  <c r="CP31" i="35"/>
  <c r="CQ31" i="35"/>
  <c r="CR31" i="35"/>
  <c r="CS31" i="35"/>
  <c r="CT31" i="35"/>
  <c r="CU31" i="35"/>
  <c r="CV31" i="35"/>
  <c r="CW31" i="35"/>
  <c r="CX31" i="35"/>
  <c r="CY31" i="35"/>
  <c r="CZ31" i="35"/>
  <c r="DA31" i="35"/>
  <c r="DB31" i="35"/>
  <c r="DC31" i="35"/>
  <c r="DD31" i="35"/>
  <c r="DE31" i="35"/>
  <c r="DF31" i="35"/>
  <c r="DG31" i="35"/>
  <c r="DH31" i="35"/>
  <c r="DI31" i="35"/>
  <c r="DJ31" i="35"/>
  <c r="DK31" i="35"/>
  <c r="DL31" i="35"/>
  <c r="DM31" i="35"/>
  <c r="DN31" i="35"/>
  <c r="DO31" i="35"/>
  <c r="DP31" i="35"/>
  <c r="DQ31" i="35"/>
  <c r="DR31" i="35"/>
  <c r="DS31" i="35"/>
  <c r="AH16" i="35"/>
  <c r="AH50" i="35" s="1"/>
  <c r="AI16" i="35"/>
  <c r="AI50" i="35" s="1"/>
  <c r="AJ16" i="35"/>
  <c r="AJ50" i="35" s="1"/>
  <c r="M19" i="56" s="1"/>
  <c r="AK16" i="35"/>
  <c r="AK50" i="35" s="1"/>
  <c r="AR16" i="35"/>
  <c r="AS16" i="35"/>
  <c r="AS50" i="35" s="1"/>
  <c r="P19" i="56" s="1"/>
  <c r="AT16" i="35"/>
  <c r="AT50" i="35" s="1"/>
  <c r="AV16" i="35"/>
  <c r="AV50" i="35" s="1"/>
  <c r="Q19" i="56" s="1"/>
  <c r="BB16" i="35"/>
  <c r="BO16" i="35"/>
  <c r="BO50" i="35" s="1"/>
  <c r="BP16" i="35"/>
  <c r="BP50" i="35" s="1"/>
  <c r="BQ16" i="35"/>
  <c r="BX16" i="35"/>
  <c r="BX50" i="35" s="1"/>
  <c r="BY16" i="35"/>
  <c r="BY50" i="35" s="1"/>
  <c r="BZ16" i="35"/>
  <c r="BZ50" i="35" s="1"/>
  <c r="AA19" i="56" s="1"/>
  <c r="CH16" i="35"/>
  <c r="CH50" i="35" s="1"/>
  <c r="CM16" i="35"/>
  <c r="CM50" i="35" s="1"/>
  <c r="CU16" i="35"/>
  <c r="CU50" i="35" s="1"/>
  <c r="AH19" i="56" s="1"/>
  <c r="CV16" i="35"/>
  <c r="CV50" i="35" s="1"/>
  <c r="CW16" i="35"/>
  <c r="CW50" i="35" s="1"/>
  <c r="DD16" i="35"/>
  <c r="DD50" i="35" s="1"/>
  <c r="AK19" i="56" s="1"/>
  <c r="DE16" i="35"/>
  <c r="DE50" i="35" s="1"/>
  <c r="DF16" i="35"/>
  <c r="DF50" i="35" s="1"/>
  <c r="DN16" i="35"/>
  <c r="DN50" i="35" s="1"/>
  <c r="DP16" i="35"/>
  <c r="DP50" i="35" s="1"/>
  <c r="AO19" i="56" s="1"/>
  <c r="DR16" i="35"/>
  <c r="AB17" i="35"/>
  <c r="AB16" i="35" s="1"/>
  <c r="AC17" i="35"/>
  <c r="AC16" i="35" s="1"/>
  <c r="AD17" i="35"/>
  <c r="AD16" i="35" s="1"/>
  <c r="AD50" i="35" s="1"/>
  <c r="K19" i="56" s="1"/>
  <c r="AE17" i="35"/>
  <c r="AE16" i="35" s="1"/>
  <c r="AE50" i="35" s="1"/>
  <c r="AF17" i="35"/>
  <c r="AG17" i="35"/>
  <c r="AG16" i="35" s="1"/>
  <c r="AG50" i="35" s="1"/>
  <c r="L19" i="56" s="1"/>
  <c r="AH17" i="35"/>
  <c r="AI17" i="35"/>
  <c r="AJ17" i="35"/>
  <c r="AK17" i="35"/>
  <c r="AL17" i="35"/>
  <c r="AL16" i="35" s="1"/>
  <c r="AL50" i="35" s="1"/>
  <c r="AM17" i="35"/>
  <c r="AM16" i="35" s="1"/>
  <c r="AM50" i="35" s="1"/>
  <c r="N19" i="56" s="1"/>
  <c r="AN17" i="35"/>
  <c r="AO17" i="35"/>
  <c r="AO16" i="35" s="1"/>
  <c r="AO50" i="35" s="1"/>
  <c r="AP17" i="35"/>
  <c r="AQ17" i="35"/>
  <c r="AR17" i="35"/>
  <c r="AS17" i="35"/>
  <c r="AT17" i="35"/>
  <c r="AU17" i="35"/>
  <c r="AU16" i="35" s="1"/>
  <c r="AU50" i="35" s="1"/>
  <c r="AV17" i="35"/>
  <c r="AW17" i="35"/>
  <c r="AW16" i="35" s="1"/>
  <c r="AW50" i="35" s="1"/>
  <c r="AX17" i="35"/>
  <c r="AY17" i="35"/>
  <c r="AZ17" i="35"/>
  <c r="AZ16" i="35" s="1"/>
  <c r="BA17" i="35"/>
  <c r="BB17" i="35"/>
  <c r="BC17" i="35"/>
  <c r="BC16" i="35" s="1"/>
  <c r="BC50" i="35" s="1"/>
  <c r="BD17" i="35"/>
  <c r="BE17" i="35"/>
  <c r="BE16" i="35" s="1"/>
  <c r="BE50" i="35" s="1"/>
  <c r="T19" i="56" s="1"/>
  <c r="BF17" i="35"/>
  <c r="BF16" i="35" s="1"/>
  <c r="BF50" i="35" s="1"/>
  <c r="BG17" i="35"/>
  <c r="BG16" i="35" s="1"/>
  <c r="BG50" i="35" s="1"/>
  <c r="BH17" i="35"/>
  <c r="BH16" i="35" s="1"/>
  <c r="BH50" i="35" s="1"/>
  <c r="U19" i="56" s="1"/>
  <c r="BI17" i="35"/>
  <c r="BI16" i="35" s="1"/>
  <c r="BI50" i="35" s="1"/>
  <c r="BJ17" i="35"/>
  <c r="BJ16" i="35" s="1"/>
  <c r="BJ50" i="35" s="1"/>
  <c r="BK17" i="35"/>
  <c r="BK16" i="35" s="1"/>
  <c r="BK50" i="35" s="1"/>
  <c r="V19" i="56" s="1"/>
  <c r="BL17" i="35"/>
  <c r="BM17" i="35"/>
  <c r="BM16" i="35" s="1"/>
  <c r="BM50" i="35" s="1"/>
  <c r="BN17" i="35"/>
  <c r="BO17" i="35"/>
  <c r="BP17" i="35"/>
  <c r="BQ17" i="35"/>
  <c r="BR17" i="35"/>
  <c r="BR16" i="35" s="1"/>
  <c r="BR50" i="35" s="1"/>
  <c r="BS17" i="35"/>
  <c r="BS16" i="35" s="1"/>
  <c r="BS50" i="35" s="1"/>
  <c r="BT17" i="35"/>
  <c r="BU17" i="35"/>
  <c r="BU16" i="35" s="1"/>
  <c r="BU50" i="35" s="1"/>
  <c r="BV17" i="35"/>
  <c r="BW17" i="35"/>
  <c r="BX17" i="35"/>
  <c r="BY17" i="35"/>
  <c r="BZ17" i="35"/>
  <c r="CA17" i="35"/>
  <c r="CA16" i="35" s="1"/>
  <c r="CA50" i="35" s="1"/>
  <c r="CB17" i="35"/>
  <c r="CC17" i="35"/>
  <c r="CC16" i="35" s="1"/>
  <c r="CC50" i="35" s="1"/>
  <c r="AB19" i="56" s="1"/>
  <c r="CD17" i="35"/>
  <c r="CE17" i="35"/>
  <c r="CF17" i="35"/>
  <c r="CF16" i="35" s="1"/>
  <c r="CF50" i="35" s="1"/>
  <c r="AC19" i="56" s="1"/>
  <c r="CG17" i="35"/>
  <c r="CH17" i="35"/>
  <c r="CI17" i="35"/>
  <c r="CI16" i="35" s="1"/>
  <c r="CI50" i="35" s="1"/>
  <c r="AD19" i="56" s="1"/>
  <c r="CJ17" i="35"/>
  <c r="CK17" i="35"/>
  <c r="CK16" i="35" s="1"/>
  <c r="CK50" i="35" s="1"/>
  <c r="CL17" i="35"/>
  <c r="CM17" i="35"/>
  <c r="CN17" i="35"/>
  <c r="CN16" i="35" s="1"/>
  <c r="CN50" i="35" s="1"/>
  <c r="CO17" i="35"/>
  <c r="CO16" i="35" s="1"/>
  <c r="CO50" i="35" s="1"/>
  <c r="AF19" i="56" s="1"/>
  <c r="CP17" i="35"/>
  <c r="CP16" i="35" s="1"/>
  <c r="CQ17" i="35"/>
  <c r="CQ16" i="35" s="1"/>
  <c r="CQ50" i="35" s="1"/>
  <c r="CR17" i="35"/>
  <c r="CS17" i="35"/>
  <c r="CS16" i="35" s="1"/>
  <c r="CS50" i="35" s="1"/>
  <c r="CT17" i="35"/>
  <c r="CT16" i="35" s="1"/>
  <c r="CT50" i="35" s="1"/>
  <c r="CU17" i="35"/>
  <c r="CV17" i="35"/>
  <c r="CW17" i="35"/>
  <c r="CX17" i="35"/>
  <c r="CX16" i="35" s="1"/>
  <c r="CY17" i="35"/>
  <c r="CY16" i="35" s="1"/>
  <c r="CY50" i="35" s="1"/>
  <c r="CZ17" i="35"/>
  <c r="DA17" i="35"/>
  <c r="DA16" i="35" s="1"/>
  <c r="DA50" i="35" s="1"/>
  <c r="AJ19" i="56" s="1"/>
  <c r="DB17" i="35"/>
  <c r="DC17" i="35"/>
  <c r="DD17" i="35"/>
  <c r="DE17" i="35"/>
  <c r="DF17" i="35"/>
  <c r="DG17" i="35"/>
  <c r="DG16" i="35" s="1"/>
  <c r="DG50" i="35" s="1"/>
  <c r="AL19" i="56" s="1"/>
  <c r="DH17" i="35"/>
  <c r="DH16" i="35" s="1"/>
  <c r="DH50" i="35" s="1"/>
  <c r="DI17" i="35"/>
  <c r="DI16" i="35" s="1"/>
  <c r="DI50" i="35" s="1"/>
  <c r="DJ17" i="35"/>
  <c r="DK17" i="35"/>
  <c r="DL17" i="35"/>
  <c r="DL16" i="35" s="1"/>
  <c r="DL50" i="35" s="1"/>
  <c r="DM17" i="35"/>
  <c r="DN17" i="35"/>
  <c r="DO17" i="35"/>
  <c r="DO16" i="35" s="1"/>
  <c r="DO50" i="35" s="1"/>
  <c r="DP17" i="35"/>
  <c r="DQ17" i="35"/>
  <c r="DQ16" i="35" s="1"/>
  <c r="DQ50" i="35" s="1"/>
  <c r="DR17" i="35"/>
  <c r="DS17" i="35"/>
  <c r="DS16" i="35" s="1"/>
  <c r="DS50" i="35" s="1"/>
  <c r="AP19" i="56" s="1"/>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A16" i="35" s="1"/>
  <c r="BB18" i="35"/>
  <c r="BC18" i="35"/>
  <c r="BD18" i="35"/>
  <c r="BD16" i="35" s="1"/>
  <c r="BD50" i="35" s="1"/>
  <c r="BE18" i="35"/>
  <c r="BF18" i="35"/>
  <c r="BG18" i="35"/>
  <c r="BH18" i="35"/>
  <c r="BI18" i="35"/>
  <c r="BJ18" i="35"/>
  <c r="BK18" i="35"/>
  <c r="BL18" i="35"/>
  <c r="BM18" i="35"/>
  <c r="BN18" i="35"/>
  <c r="BO18" i="35"/>
  <c r="BP18" i="35"/>
  <c r="BQ18" i="35"/>
  <c r="BR18" i="35"/>
  <c r="BS18" i="35"/>
  <c r="BT18" i="35"/>
  <c r="BU18" i="35"/>
  <c r="BV18" i="35"/>
  <c r="BW18" i="35"/>
  <c r="BX18" i="35"/>
  <c r="BY18" i="35"/>
  <c r="BZ18" i="35"/>
  <c r="CA18" i="35"/>
  <c r="CB18" i="35"/>
  <c r="CC18" i="35"/>
  <c r="CD18" i="35"/>
  <c r="CE18" i="35"/>
  <c r="CF18" i="35"/>
  <c r="CG18" i="35"/>
  <c r="CG16" i="35" s="1"/>
  <c r="CG50" i="35" s="1"/>
  <c r="CH18" i="35"/>
  <c r="CI18" i="35"/>
  <c r="CJ18" i="35"/>
  <c r="CK18" i="35"/>
  <c r="CL18" i="35"/>
  <c r="CM18" i="35"/>
  <c r="CN18" i="35"/>
  <c r="CO18" i="35"/>
  <c r="CP18" i="35"/>
  <c r="CQ18" i="35"/>
  <c r="CR18" i="35"/>
  <c r="CS18" i="35"/>
  <c r="CT18" i="35"/>
  <c r="CU18" i="35"/>
  <c r="CV18" i="35"/>
  <c r="CW18" i="35"/>
  <c r="CX18" i="35"/>
  <c r="CY18" i="35"/>
  <c r="CZ18" i="35"/>
  <c r="DA18" i="35"/>
  <c r="DB18" i="35"/>
  <c r="DC18" i="35"/>
  <c r="DD18" i="35"/>
  <c r="DE18" i="35"/>
  <c r="DF18" i="35"/>
  <c r="DG18" i="35"/>
  <c r="DH18" i="35"/>
  <c r="DI18" i="35"/>
  <c r="DJ18" i="35"/>
  <c r="DK18" i="35"/>
  <c r="DL18" i="35"/>
  <c r="DM18" i="35"/>
  <c r="DM16" i="35" s="1"/>
  <c r="DM50" i="35" s="1"/>
  <c r="AN19" i="56" s="1"/>
  <c r="DN18" i="35"/>
  <c r="DO18" i="35"/>
  <c r="DP18" i="35"/>
  <c r="DQ18" i="35"/>
  <c r="DR18" i="35"/>
  <c r="DS18"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BF19" i="35"/>
  <c r="BG19" i="35"/>
  <c r="BH19" i="35"/>
  <c r="BI19" i="35"/>
  <c r="BJ19" i="35"/>
  <c r="BK19" i="35"/>
  <c r="BL19" i="35"/>
  <c r="BM19" i="35"/>
  <c r="BN19" i="35"/>
  <c r="BO19" i="35"/>
  <c r="BP19" i="35"/>
  <c r="BQ19" i="35"/>
  <c r="BR19" i="35"/>
  <c r="BS19" i="35"/>
  <c r="BT19" i="35"/>
  <c r="BU19" i="35"/>
  <c r="BV19" i="35"/>
  <c r="BW19" i="35"/>
  <c r="BX19" i="35"/>
  <c r="BY19" i="35"/>
  <c r="BZ19" i="35"/>
  <c r="CA19" i="35"/>
  <c r="CB19" i="35"/>
  <c r="CC19" i="35"/>
  <c r="CD19" i="35"/>
  <c r="CE19" i="35"/>
  <c r="CF19" i="35"/>
  <c r="CG19" i="35"/>
  <c r="CH19" i="35"/>
  <c r="CI19" i="35"/>
  <c r="CJ19" i="35"/>
  <c r="CK19" i="35"/>
  <c r="CL19" i="35"/>
  <c r="CM19" i="35"/>
  <c r="CN19" i="35"/>
  <c r="CO19" i="35"/>
  <c r="CP19" i="35"/>
  <c r="CQ19" i="35"/>
  <c r="CR19" i="35"/>
  <c r="CS19" i="35"/>
  <c r="CT19" i="35"/>
  <c r="CU19" i="35"/>
  <c r="CV19" i="35"/>
  <c r="CW19" i="35"/>
  <c r="CX19" i="35"/>
  <c r="CY19" i="35"/>
  <c r="CZ19" i="35"/>
  <c r="DA19" i="35"/>
  <c r="DB19" i="35"/>
  <c r="DC19" i="35"/>
  <c r="DD19" i="35"/>
  <c r="DE19" i="35"/>
  <c r="DF19" i="35"/>
  <c r="DG19" i="35"/>
  <c r="DH19" i="35"/>
  <c r="DI19" i="35"/>
  <c r="DJ19" i="35"/>
  <c r="DK19" i="35"/>
  <c r="DL19" i="35"/>
  <c r="DM19" i="35"/>
  <c r="DN19" i="35"/>
  <c r="DO19" i="35"/>
  <c r="DP19" i="35"/>
  <c r="DQ19" i="35"/>
  <c r="DR19" i="35"/>
  <c r="DS19" i="35"/>
  <c r="AJ8" i="35"/>
  <c r="AJ49" i="35" s="1"/>
  <c r="M18" i="56" s="1"/>
  <c r="M17" i="56" s="1"/>
  <c r="M43" i="56" s="1"/>
  <c r="AK8" i="35"/>
  <c r="AK49" i="35" s="1"/>
  <c r="AR8" i="35"/>
  <c r="AT8" i="35"/>
  <c r="AT44" i="35" s="1"/>
  <c r="AT54" i="35" s="1"/>
  <c r="BB8" i="35"/>
  <c r="BB49" i="35" s="1"/>
  <c r="S18" i="56" s="1"/>
  <c r="BN8" i="35"/>
  <c r="BN49" i="35" s="1"/>
  <c r="W18" i="56" s="1"/>
  <c r="BO8" i="35"/>
  <c r="BO49" i="35" s="1"/>
  <c r="BP8" i="35"/>
  <c r="BP49" i="35" s="1"/>
  <c r="BX8" i="35"/>
  <c r="BX49" i="35" s="1"/>
  <c r="BZ8" i="35"/>
  <c r="BZ49" i="35" s="1"/>
  <c r="AA18" i="56" s="1"/>
  <c r="CB8" i="35"/>
  <c r="CB49" i="35" s="1"/>
  <c r="CH8" i="35"/>
  <c r="CH49" i="35" s="1"/>
  <c r="CJ8" i="35"/>
  <c r="CJ49" i="35" s="1"/>
  <c r="CL8" i="35"/>
  <c r="CV8" i="35"/>
  <c r="CV44" i="35" s="1"/>
  <c r="CW8" i="35"/>
  <c r="DD8" i="35"/>
  <c r="DF8" i="35"/>
  <c r="DF49" i="35" s="1"/>
  <c r="DN8" i="35"/>
  <c r="DN49" i="35" s="1"/>
  <c r="AB9" i="35"/>
  <c r="AB8" i="35" s="1"/>
  <c r="AC9" i="35"/>
  <c r="AD9" i="35"/>
  <c r="AD8" i="35" s="1"/>
  <c r="AE9" i="35"/>
  <c r="AE8" i="35" s="1"/>
  <c r="AF9" i="35"/>
  <c r="AG9" i="35"/>
  <c r="AG8" i="35" s="1"/>
  <c r="AH9" i="35"/>
  <c r="AH8" i="35" s="1"/>
  <c r="AI9" i="35"/>
  <c r="AJ9" i="35"/>
  <c r="AK9" i="35"/>
  <c r="AL9" i="35"/>
  <c r="AL8" i="35" s="1"/>
  <c r="AM9" i="35"/>
  <c r="AM8" i="35" s="1"/>
  <c r="AN9" i="35"/>
  <c r="AO9" i="35"/>
  <c r="AO8" i="35" s="1"/>
  <c r="AP9" i="35"/>
  <c r="AQ9" i="35"/>
  <c r="AR9" i="35"/>
  <c r="AS9" i="35"/>
  <c r="AT9" i="35"/>
  <c r="AU9" i="35"/>
  <c r="AU8" i="35" s="1"/>
  <c r="AV9" i="35"/>
  <c r="AV8" i="35" s="1"/>
  <c r="AW9" i="35"/>
  <c r="AW8" i="35" s="1"/>
  <c r="AX9" i="35"/>
  <c r="AY9" i="35"/>
  <c r="AZ9" i="35"/>
  <c r="AZ8" i="35" s="1"/>
  <c r="BA9" i="35"/>
  <c r="BB9" i="35"/>
  <c r="BC9" i="35"/>
  <c r="BC8" i="35" s="1"/>
  <c r="BD9" i="35"/>
  <c r="BD8" i="35" s="1"/>
  <c r="BE9" i="35"/>
  <c r="BE8" i="35" s="1"/>
  <c r="BF9" i="35"/>
  <c r="BF8" i="35" s="1"/>
  <c r="BG9" i="35"/>
  <c r="BG8" i="35" s="1"/>
  <c r="BH9" i="35"/>
  <c r="BH8" i="35" s="1"/>
  <c r="BI9" i="35"/>
  <c r="BJ9" i="35"/>
  <c r="BJ8" i="35" s="1"/>
  <c r="BJ44" i="35" s="1"/>
  <c r="BK9" i="35"/>
  <c r="BK8" i="35" s="1"/>
  <c r="BL9" i="35"/>
  <c r="BM9" i="35"/>
  <c r="BM8" i="35" s="1"/>
  <c r="BN9" i="35"/>
  <c r="BO9" i="35"/>
  <c r="BP9" i="35"/>
  <c r="BQ9" i="35"/>
  <c r="BR9" i="35"/>
  <c r="BR8" i="35" s="1"/>
  <c r="BS9" i="35"/>
  <c r="BS8" i="35" s="1"/>
  <c r="BT9" i="35"/>
  <c r="BU9" i="35"/>
  <c r="BU8" i="35" s="1"/>
  <c r="BV9" i="35"/>
  <c r="BW9" i="35"/>
  <c r="BX9" i="35"/>
  <c r="BY9" i="35"/>
  <c r="BZ9" i="35"/>
  <c r="CA9" i="35"/>
  <c r="CA8" i="35" s="1"/>
  <c r="CB9" i="35"/>
  <c r="CC9" i="35"/>
  <c r="CC8" i="35" s="1"/>
  <c r="CD9" i="35"/>
  <c r="CE9" i="35"/>
  <c r="CF9" i="35"/>
  <c r="CF8" i="35" s="1"/>
  <c r="CG9" i="35"/>
  <c r="CH9" i="35"/>
  <c r="CI9" i="35"/>
  <c r="CI8" i="35" s="1"/>
  <c r="CJ9" i="35"/>
  <c r="CK9" i="35"/>
  <c r="CK8" i="35" s="1"/>
  <c r="CL9" i="35"/>
  <c r="CM9" i="35"/>
  <c r="CN9" i="35"/>
  <c r="CN8" i="35" s="1"/>
  <c r="CO9" i="35"/>
  <c r="CP9" i="35"/>
  <c r="CP8" i="35" s="1"/>
  <c r="CQ9" i="35"/>
  <c r="CQ8" i="35" s="1"/>
  <c r="CR9" i="35"/>
  <c r="CS9" i="35"/>
  <c r="CS8" i="35" s="1"/>
  <c r="CT9" i="35"/>
  <c r="CU9" i="35"/>
  <c r="CV9" i="35"/>
  <c r="CW9" i="35"/>
  <c r="CX9" i="35"/>
  <c r="CX8" i="35" s="1"/>
  <c r="CY9" i="35"/>
  <c r="CY8" i="35" s="1"/>
  <c r="CZ9" i="35"/>
  <c r="DA9" i="35"/>
  <c r="DA8" i="35" s="1"/>
  <c r="DB9" i="35"/>
  <c r="DC9" i="35"/>
  <c r="DD9" i="35"/>
  <c r="DE9" i="35"/>
  <c r="DF9" i="35"/>
  <c r="DG9" i="35"/>
  <c r="DG8" i="35" s="1"/>
  <c r="DH9" i="35"/>
  <c r="DH8" i="35" s="1"/>
  <c r="DI9" i="35"/>
  <c r="DI8" i="35" s="1"/>
  <c r="DJ9" i="35"/>
  <c r="DK9" i="35"/>
  <c r="DL9" i="35"/>
  <c r="DL8" i="35" s="1"/>
  <c r="DM9" i="35"/>
  <c r="DN9" i="35"/>
  <c r="DO9" i="35"/>
  <c r="DO8" i="35" s="1"/>
  <c r="DP9" i="35"/>
  <c r="DP8" i="35" s="1"/>
  <c r="DQ9" i="35"/>
  <c r="DQ8" i="35" s="1"/>
  <c r="DR9" i="35"/>
  <c r="DR8" i="35" s="1"/>
  <c r="DS9" i="35"/>
  <c r="DS8" i="35" s="1"/>
  <c r="DS49" i="35" s="1"/>
  <c r="AP18" i="56" s="1"/>
  <c r="AB10" i="35"/>
  <c r="AC10" i="35"/>
  <c r="AD10" i="35"/>
  <c r="AE10" i="35"/>
  <c r="AF10" i="35"/>
  <c r="AG10" i="35"/>
  <c r="AH10" i="35"/>
  <c r="AI10" i="35"/>
  <c r="AJ10" i="35"/>
  <c r="AK10" i="35"/>
  <c r="AL10" i="35"/>
  <c r="AM10" i="35"/>
  <c r="AN10" i="35"/>
  <c r="AO10" i="35"/>
  <c r="AP10" i="35"/>
  <c r="AQ10" i="35"/>
  <c r="AR10" i="35"/>
  <c r="AS10" i="35"/>
  <c r="AT10" i="35"/>
  <c r="AU10" i="35"/>
  <c r="AV10" i="35"/>
  <c r="AW10" i="35"/>
  <c r="AX10" i="35"/>
  <c r="AY10" i="35"/>
  <c r="AZ10" i="35"/>
  <c r="BA10" i="35"/>
  <c r="BB10" i="35"/>
  <c r="BC10" i="35"/>
  <c r="BD10" i="35"/>
  <c r="BE10" i="35"/>
  <c r="BF10" i="35"/>
  <c r="BG10" i="35"/>
  <c r="BH10" i="35"/>
  <c r="BI10" i="35"/>
  <c r="BJ10" i="35"/>
  <c r="BK10" i="35"/>
  <c r="BL10" i="35"/>
  <c r="BM10" i="35"/>
  <c r="BN10" i="35"/>
  <c r="BO10" i="35"/>
  <c r="BP10" i="35"/>
  <c r="BQ10" i="35"/>
  <c r="BR10" i="35"/>
  <c r="BS10" i="35"/>
  <c r="BT10" i="35"/>
  <c r="BU10" i="35"/>
  <c r="BV10" i="35"/>
  <c r="BW10" i="35"/>
  <c r="BX10" i="35"/>
  <c r="BY10" i="35"/>
  <c r="BZ10" i="35"/>
  <c r="CA10" i="35"/>
  <c r="CB10" i="35"/>
  <c r="CC10" i="35"/>
  <c r="CD10" i="35"/>
  <c r="CE10" i="35"/>
  <c r="CF10" i="35"/>
  <c r="CG10" i="35"/>
  <c r="CH10" i="35"/>
  <c r="CI10" i="35"/>
  <c r="CJ10" i="35"/>
  <c r="CK10" i="35"/>
  <c r="CL10" i="35"/>
  <c r="CM10" i="35"/>
  <c r="CN10" i="35"/>
  <c r="CO10" i="35"/>
  <c r="CP10" i="35"/>
  <c r="CQ10" i="35"/>
  <c r="CR10" i="35"/>
  <c r="CS10" i="35"/>
  <c r="CT10" i="35"/>
  <c r="CT8" i="35" s="1"/>
  <c r="CU10" i="35"/>
  <c r="CV10" i="35"/>
  <c r="CW10" i="35"/>
  <c r="CX10" i="35"/>
  <c r="CY10" i="35"/>
  <c r="CZ10" i="35"/>
  <c r="DA10" i="35"/>
  <c r="DB10" i="35"/>
  <c r="DC10" i="35"/>
  <c r="DD10" i="35"/>
  <c r="DE10" i="35"/>
  <c r="DF10" i="35"/>
  <c r="DG10" i="35"/>
  <c r="DH10" i="35"/>
  <c r="DI10" i="35"/>
  <c r="DJ10" i="35"/>
  <c r="DK10" i="35"/>
  <c r="DL10" i="35"/>
  <c r="DM10" i="35"/>
  <c r="DN10" i="35"/>
  <c r="DO10" i="35"/>
  <c r="DP10" i="35"/>
  <c r="DQ10" i="35"/>
  <c r="DR10" i="35"/>
  <c r="DS10" i="35"/>
  <c r="AB11" i="35"/>
  <c r="AC11" i="35"/>
  <c r="AD11" i="35"/>
  <c r="AE11" i="35"/>
  <c r="AF11" i="35"/>
  <c r="AG11" i="35"/>
  <c r="AH11" i="35"/>
  <c r="AI11" i="35"/>
  <c r="AJ11" i="35"/>
  <c r="AK11" i="35"/>
  <c r="AL11" i="35"/>
  <c r="AM11" i="35"/>
  <c r="AN11" i="35"/>
  <c r="AO11" i="35"/>
  <c r="AP11" i="35"/>
  <c r="AQ11" i="35"/>
  <c r="AR11" i="35"/>
  <c r="AS11" i="35"/>
  <c r="AT11" i="35"/>
  <c r="AU11" i="35"/>
  <c r="AV11" i="35"/>
  <c r="AW11" i="35"/>
  <c r="AX11" i="35"/>
  <c r="AY11" i="35"/>
  <c r="AZ11" i="35"/>
  <c r="BA11" i="35"/>
  <c r="BB11" i="35"/>
  <c r="BC11" i="35"/>
  <c r="BD11" i="35"/>
  <c r="BE11" i="35"/>
  <c r="BF11" i="35"/>
  <c r="BG11" i="35"/>
  <c r="BH11" i="35"/>
  <c r="BI11" i="35"/>
  <c r="BJ11" i="35"/>
  <c r="BK11" i="35"/>
  <c r="BL11" i="35"/>
  <c r="BM11" i="35"/>
  <c r="BN11" i="35"/>
  <c r="BO11" i="35"/>
  <c r="BP11" i="35"/>
  <c r="BQ11" i="35"/>
  <c r="BR11" i="35"/>
  <c r="BS11" i="35"/>
  <c r="BT11" i="35"/>
  <c r="BU11" i="35"/>
  <c r="BV11" i="35"/>
  <c r="BW11" i="35"/>
  <c r="BX11" i="35"/>
  <c r="BY11" i="35"/>
  <c r="BZ11" i="35"/>
  <c r="CA11" i="35"/>
  <c r="CB11" i="35"/>
  <c r="CC11" i="35"/>
  <c r="CD11" i="35"/>
  <c r="CE11" i="35"/>
  <c r="CF11" i="35"/>
  <c r="CG11" i="35"/>
  <c r="CH11" i="35"/>
  <c r="CI11" i="35"/>
  <c r="CJ11" i="35"/>
  <c r="CK11" i="35"/>
  <c r="CL11" i="35"/>
  <c r="CM11" i="35"/>
  <c r="CN11" i="35"/>
  <c r="CO11" i="35"/>
  <c r="CP11" i="35"/>
  <c r="CQ11" i="35"/>
  <c r="CR11" i="35"/>
  <c r="CS11" i="35"/>
  <c r="CT11" i="35"/>
  <c r="CU11" i="35"/>
  <c r="CV11" i="35"/>
  <c r="CW11" i="35"/>
  <c r="CX11" i="35"/>
  <c r="CY11" i="35"/>
  <c r="CZ11" i="35"/>
  <c r="DA11" i="35"/>
  <c r="DB11" i="35"/>
  <c r="DC11" i="35"/>
  <c r="DD11" i="35"/>
  <c r="DE11" i="35"/>
  <c r="DF11" i="35"/>
  <c r="DG11" i="35"/>
  <c r="DH11" i="35"/>
  <c r="DI11" i="35"/>
  <c r="DJ11" i="35"/>
  <c r="DK11" i="35"/>
  <c r="DL11" i="35"/>
  <c r="DM11" i="35"/>
  <c r="DN11" i="35"/>
  <c r="DO11" i="35"/>
  <c r="DP11" i="35"/>
  <c r="DQ11" i="35"/>
  <c r="DR11" i="35"/>
  <c r="DS11" i="35"/>
  <c r="AB12" i="35"/>
  <c r="AC12" i="35"/>
  <c r="AD12" i="35"/>
  <c r="AE12" i="35"/>
  <c r="AF12" i="35"/>
  <c r="AG12" i="35"/>
  <c r="AH12" i="35"/>
  <c r="AI12" i="35"/>
  <c r="AJ12" i="35"/>
  <c r="AK12" i="35"/>
  <c r="AL12" i="35"/>
  <c r="AM12" i="35"/>
  <c r="AN12" i="35"/>
  <c r="AO12" i="35"/>
  <c r="AP12" i="35"/>
  <c r="AQ12" i="35"/>
  <c r="AR12" i="35"/>
  <c r="AS12" i="35"/>
  <c r="AT12" i="35"/>
  <c r="AU12" i="35"/>
  <c r="AV12" i="35"/>
  <c r="AW12" i="35"/>
  <c r="AX12" i="35"/>
  <c r="AY12" i="35"/>
  <c r="AZ12" i="35"/>
  <c r="BA12" i="35"/>
  <c r="BB12" i="35"/>
  <c r="BC12" i="35"/>
  <c r="BD12" i="35"/>
  <c r="BE12" i="35"/>
  <c r="BF12" i="35"/>
  <c r="BG12" i="35"/>
  <c r="BH12" i="35"/>
  <c r="BI12" i="35"/>
  <c r="BJ12" i="35"/>
  <c r="BK12" i="35"/>
  <c r="BL12" i="35"/>
  <c r="BM12" i="35"/>
  <c r="BN12" i="35"/>
  <c r="BO12" i="35"/>
  <c r="BP12" i="35"/>
  <c r="BQ12" i="35"/>
  <c r="BR12" i="35"/>
  <c r="BS12" i="35"/>
  <c r="BT12" i="35"/>
  <c r="BU12" i="35"/>
  <c r="BV12" i="35"/>
  <c r="BW12" i="35"/>
  <c r="BX12" i="35"/>
  <c r="BY12" i="35"/>
  <c r="BZ12" i="35"/>
  <c r="CA12" i="35"/>
  <c r="CB12" i="35"/>
  <c r="CC12" i="35"/>
  <c r="CD12" i="35"/>
  <c r="CE12" i="35"/>
  <c r="CF12" i="35"/>
  <c r="CG12" i="35"/>
  <c r="CH12" i="35"/>
  <c r="CI12" i="35"/>
  <c r="CJ12" i="35"/>
  <c r="CK12" i="35"/>
  <c r="CL12" i="35"/>
  <c r="CM12" i="35"/>
  <c r="CN12" i="35"/>
  <c r="CO12" i="35"/>
  <c r="CP12" i="35"/>
  <c r="CQ12" i="35"/>
  <c r="CR12" i="35"/>
  <c r="CS12" i="35"/>
  <c r="CT12" i="35"/>
  <c r="CU12" i="35"/>
  <c r="CV12" i="35"/>
  <c r="CW12" i="35"/>
  <c r="CX12" i="35"/>
  <c r="CY12" i="35"/>
  <c r="CZ12" i="35"/>
  <c r="DA12" i="35"/>
  <c r="DB12" i="35"/>
  <c r="DC12" i="35"/>
  <c r="DD12" i="35"/>
  <c r="DE12" i="35"/>
  <c r="DF12" i="35"/>
  <c r="DG12" i="35"/>
  <c r="DH12" i="35"/>
  <c r="DI12" i="35"/>
  <c r="DJ12" i="35"/>
  <c r="DK12" i="35"/>
  <c r="DL12" i="35"/>
  <c r="DM12" i="35"/>
  <c r="DN12" i="35"/>
  <c r="DO12" i="35"/>
  <c r="DP12" i="35"/>
  <c r="DQ12" i="35"/>
  <c r="DR12" i="35"/>
  <c r="DS12"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BF13" i="35"/>
  <c r="BG13" i="35"/>
  <c r="BH13" i="35"/>
  <c r="BI13" i="35"/>
  <c r="BJ13" i="35"/>
  <c r="BK13" i="35"/>
  <c r="BL13" i="35"/>
  <c r="BM13" i="35"/>
  <c r="BN13" i="35"/>
  <c r="BO13" i="35"/>
  <c r="BP13" i="35"/>
  <c r="BQ13" i="35"/>
  <c r="BR13" i="35"/>
  <c r="BS13" i="35"/>
  <c r="BT13" i="35"/>
  <c r="BU13" i="35"/>
  <c r="BV13" i="35"/>
  <c r="BW13" i="35"/>
  <c r="BX13" i="35"/>
  <c r="BY13" i="35"/>
  <c r="BZ13" i="35"/>
  <c r="CA13" i="35"/>
  <c r="CB13" i="35"/>
  <c r="CC13" i="35"/>
  <c r="CD13" i="35"/>
  <c r="CE13" i="35"/>
  <c r="CF13" i="35"/>
  <c r="CG13" i="35"/>
  <c r="CH13" i="35"/>
  <c r="CI13" i="35"/>
  <c r="CJ13" i="35"/>
  <c r="CK13" i="35"/>
  <c r="CL13" i="35"/>
  <c r="CM13" i="35"/>
  <c r="CN13" i="35"/>
  <c r="CO13" i="35"/>
  <c r="CP13" i="35"/>
  <c r="CQ13" i="35"/>
  <c r="CR13" i="35"/>
  <c r="CS13" i="35"/>
  <c r="CT13" i="35"/>
  <c r="CU13" i="35"/>
  <c r="CV13" i="35"/>
  <c r="CW13" i="35"/>
  <c r="CX13" i="35"/>
  <c r="CY13" i="35"/>
  <c r="CZ13" i="35"/>
  <c r="DA13" i="35"/>
  <c r="DB13" i="35"/>
  <c r="DC13" i="35"/>
  <c r="DD13" i="35"/>
  <c r="DE13" i="35"/>
  <c r="DE8" i="35" s="1"/>
  <c r="DF13" i="35"/>
  <c r="DG13" i="35"/>
  <c r="DH13" i="35"/>
  <c r="DI13" i="35"/>
  <c r="DJ13" i="35"/>
  <c r="DK13" i="35"/>
  <c r="DL13" i="35"/>
  <c r="DM13" i="35"/>
  <c r="DN13" i="35"/>
  <c r="DO13" i="35"/>
  <c r="DP13" i="35"/>
  <c r="DQ13" i="35"/>
  <c r="DR13" i="35"/>
  <c r="DS13" i="35"/>
  <c r="AB14" i="35"/>
  <c r="AC14" i="35"/>
  <c r="AD14" i="35"/>
  <c r="AE14" i="35"/>
  <c r="AF14" i="35"/>
  <c r="AG14" i="35"/>
  <c r="AH14" i="35"/>
  <c r="AI14" i="35"/>
  <c r="AJ14" i="35"/>
  <c r="AK14" i="35"/>
  <c r="AL14" i="35"/>
  <c r="AM14" i="35"/>
  <c r="AN14" i="35"/>
  <c r="AO14" i="35"/>
  <c r="AP14" i="35"/>
  <c r="AQ14" i="35"/>
  <c r="AR14" i="35"/>
  <c r="AS14" i="35"/>
  <c r="AS8" i="35" s="1"/>
  <c r="AT14" i="35"/>
  <c r="AU14" i="35"/>
  <c r="AV14" i="35"/>
  <c r="AW14" i="35"/>
  <c r="AX14" i="35"/>
  <c r="AY14" i="35"/>
  <c r="AZ14" i="35"/>
  <c r="BA14" i="35"/>
  <c r="BB14" i="35"/>
  <c r="BC14" i="35"/>
  <c r="BD14" i="35"/>
  <c r="BE14" i="35"/>
  <c r="BF14" i="35"/>
  <c r="BG14" i="35"/>
  <c r="BH14" i="35"/>
  <c r="BI14" i="35"/>
  <c r="BJ14" i="35"/>
  <c r="BK14" i="35"/>
  <c r="BL14" i="35"/>
  <c r="BM14" i="35"/>
  <c r="BN14" i="35"/>
  <c r="BO14" i="35"/>
  <c r="BP14" i="35"/>
  <c r="BQ14" i="35"/>
  <c r="BQ8" i="35" s="1"/>
  <c r="BR14" i="35"/>
  <c r="BS14" i="35"/>
  <c r="BT14" i="35"/>
  <c r="BU14" i="35"/>
  <c r="BV14" i="35"/>
  <c r="BW14" i="35"/>
  <c r="BX14" i="35"/>
  <c r="BY14" i="35"/>
  <c r="BZ14" i="35"/>
  <c r="CA14" i="35"/>
  <c r="CB14" i="35"/>
  <c r="CC14" i="35"/>
  <c r="CD14" i="35"/>
  <c r="CE14" i="35"/>
  <c r="CF14" i="35"/>
  <c r="CG14" i="35"/>
  <c r="CH14" i="35"/>
  <c r="CI14" i="35"/>
  <c r="CJ14" i="35"/>
  <c r="CK14" i="35"/>
  <c r="CL14" i="35"/>
  <c r="CM14" i="35"/>
  <c r="CN14" i="35"/>
  <c r="CO14" i="35"/>
  <c r="CP14" i="35"/>
  <c r="CQ14" i="35"/>
  <c r="CR14" i="35"/>
  <c r="CS14" i="35"/>
  <c r="CT14" i="35"/>
  <c r="CU14" i="35"/>
  <c r="CV14" i="35"/>
  <c r="CW14" i="35"/>
  <c r="CX14" i="35"/>
  <c r="CY14" i="35"/>
  <c r="CZ14" i="35"/>
  <c r="DA14" i="35"/>
  <c r="DB14" i="35"/>
  <c r="DC14" i="35"/>
  <c r="DD14" i="35"/>
  <c r="DE14" i="35"/>
  <c r="DF14" i="35"/>
  <c r="DG14" i="35"/>
  <c r="DH14" i="35"/>
  <c r="DI14" i="35"/>
  <c r="DJ14" i="35"/>
  <c r="DK14" i="35"/>
  <c r="DL14" i="35"/>
  <c r="DM14" i="35"/>
  <c r="DN14" i="35"/>
  <c r="DO14" i="35"/>
  <c r="DP14" i="35"/>
  <c r="DQ14" i="35"/>
  <c r="DR14" i="35"/>
  <c r="DS14" i="35"/>
  <c r="AS49" i="34"/>
  <c r="BP49" i="34"/>
  <c r="BZ49" i="34"/>
  <c r="CV49" i="34"/>
  <c r="CW49" i="34"/>
  <c r="AJ50" i="34"/>
  <c r="AK50" i="34"/>
  <c r="AY50" i="34"/>
  <c r="BX50" i="34"/>
  <c r="CH50" i="34"/>
  <c r="BE51" i="34"/>
  <c r="BM51" i="34"/>
  <c r="CC51" i="34"/>
  <c r="DF51" i="34"/>
  <c r="DN51" i="34"/>
  <c r="AL52" i="34"/>
  <c r="AM52" i="34"/>
  <c r="AU52" i="34"/>
  <c r="BJ52" i="34"/>
  <c r="BK52" i="34"/>
  <c r="BZ52" i="34"/>
  <c r="CH52" i="34"/>
  <c r="CI52" i="34"/>
  <c r="CK52" i="34"/>
  <c r="CS52" i="34"/>
  <c r="AT44" i="34"/>
  <c r="BB44" i="34"/>
  <c r="AB42" i="34"/>
  <c r="AC42" i="34"/>
  <c r="AD42" i="34"/>
  <c r="AE42" i="34"/>
  <c r="AF42" i="34"/>
  <c r="AG42" i="34"/>
  <c r="AH42" i="34"/>
  <c r="AI42" i="34"/>
  <c r="AJ42" i="34"/>
  <c r="AK42" i="34"/>
  <c r="AL42" i="34"/>
  <c r="AM42" i="34"/>
  <c r="AN42" i="34"/>
  <c r="AO42" i="34"/>
  <c r="AP42" i="34"/>
  <c r="AQ42" i="34"/>
  <c r="AR42" i="34"/>
  <c r="AS42" i="34"/>
  <c r="AT42" i="34"/>
  <c r="AU42" i="34"/>
  <c r="AV42" i="34"/>
  <c r="AW42" i="34"/>
  <c r="AX42" i="34"/>
  <c r="AY42" i="34"/>
  <c r="AZ42" i="34"/>
  <c r="BA42" i="34"/>
  <c r="BB42" i="34"/>
  <c r="BC42" i="34"/>
  <c r="BD42" i="34"/>
  <c r="BE42" i="34"/>
  <c r="BF42" i="34"/>
  <c r="BG42" i="34"/>
  <c r="BH42" i="34"/>
  <c r="BI42" i="34"/>
  <c r="BJ42" i="34"/>
  <c r="BK42" i="34"/>
  <c r="BL42" i="34"/>
  <c r="BM42" i="34"/>
  <c r="BN42" i="34"/>
  <c r="BO42" i="34"/>
  <c r="BP42" i="34"/>
  <c r="BQ42" i="34"/>
  <c r="BR42" i="34"/>
  <c r="BS42" i="34"/>
  <c r="BT42" i="34"/>
  <c r="BU42" i="34"/>
  <c r="BV42" i="34"/>
  <c r="BW42" i="34"/>
  <c r="BX42" i="34"/>
  <c r="BY42" i="34"/>
  <c r="BZ42" i="34"/>
  <c r="CA42" i="34"/>
  <c r="CB42" i="34"/>
  <c r="CC42" i="34"/>
  <c r="CD42" i="34"/>
  <c r="CE42" i="34"/>
  <c r="CF42" i="34"/>
  <c r="CG42" i="34"/>
  <c r="CH42" i="34"/>
  <c r="CI42" i="34"/>
  <c r="CJ42" i="34"/>
  <c r="CK42" i="34"/>
  <c r="CL42" i="34"/>
  <c r="CM42" i="34"/>
  <c r="CN42" i="34"/>
  <c r="CO42" i="34"/>
  <c r="CP42" i="34"/>
  <c r="CQ42" i="34"/>
  <c r="CR42" i="34"/>
  <c r="CS42" i="34"/>
  <c r="CT42" i="34"/>
  <c r="CU42" i="34"/>
  <c r="CV42" i="34"/>
  <c r="CW42" i="34"/>
  <c r="CX42" i="34"/>
  <c r="CY42" i="34"/>
  <c r="CZ42" i="34"/>
  <c r="DA42" i="34"/>
  <c r="DB42" i="34"/>
  <c r="DC42" i="34"/>
  <c r="DD42" i="34"/>
  <c r="DE42" i="34"/>
  <c r="DF42" i="34"/>
  <c r="DG42" i="34"/>
  <c r="DH42" i="34"/>
  <c r="DI42" i="34"/>
  <c r="DJ42" i="34"/>
  <c r="DK42" i="34"/>
  <c r="DL42" i="34"/>
  <c r="DM42" i="34"/>
  <c r="DN42" i="34"/>
  <c r="DO42" i="34"/>
  <c r="DP42" i="34"/>
  <c r="DQ42" i="34"/>
  <c r="DR42" i="34"/>
  <c r="DS42" i="34"/>
  <c r="AB40" i="34"/>
  <c r="AC40" i="34"/>
  <c r="AD40" i="34"/>
  <c r="AE40" i="34"/>
  <c r="AF40" i="34"/>
  <c r="AG40" i="34"/>
  <c r="AH40" i="34"/>
  <c r="AI40" i="34"/>
  <c r="AJ40" i="34"/>
  <c r="AK40" i="34"/>
  <c r="AL40" i="34"/>
  <c r="AM40" i="34"/>
  <c r="AN40" i="34"/>
  <c r="AO40" i="34"/>
  <c r="AP40" i="34"/>
  <c r="AQ40" i="34"/>
  <c r="AR40" i="34"/>
  <c r="AS40" i="34"/>
  <c r="AT40" i="34"/>
  <c r="AU40" i="34"/>
  <c r="AV40" i="34"/>
  <c r="AW40" i="34"/>
  <c r="AX40" i="34"/>
  <c r="AY40" i="34"/>
  <c r="AZ40" i="34"/>
  <c r="BA40" i="34"/>
  <c r="BB40" i="34"/>
  <c r="BC40" i="34"/>
  <c r="BD40" i="34"/>
  <c r="BE40" i="34"/>
  <c r="BF40" i="34"/>
  <c r="BG40" i="34"/>
  <c r="BH40" i="34"/>
  <c r="BI40" i="34"/>
  <c r="BJ40" i="34"/>
  <c r="BK40" i="34"/>
  <c r="BL40" i="34"/>
  <c r="BM40" i="34"/>
  <c r="BN40" i="34"/>
  <c r="BO40" i="34"/>
  <c r="BP40" i="34"/>
  <c r="BQ40" i="34"/>
  <c r="BR40" i="34"/>
  <c r="BS40" i="34"/>
  <c r="BT40" i="34"/>
  <c r="BU40" i="34"/>
  <c r="BV40" i="34"/>
  <c r="BW40" i="34"/>
  <c r="BX40" i="34"/>
  <c r="BY40" i="34"/>
  <c r="BZ40" i="34"/>
  <c r="CA40" i="34"/>
  <c r="CB40" i="34"/>
  <c r="CC40" i="34"/>
  <c r="CD40" i="34"/>
  <c r="CE40" i="34"/>
  <c r="CF40" i="34"/>
  <c r="CG40" i="34"/>
  <c r="CH40" i="34"/>
  <c r="CI40" i="34"/>
  <c r="CJ40" i="34"/>
  <c r="CK40" i="34"/>
  <c r="CL40" i="34"/>
  <c r="CM40" i="34"/>
  <c r="CN40" i="34"/>
  <c r="CO40" i="34"/>
  <c r="CP40" i="34"/>
  <c r="CQ40" i="34"/>
  <c r="CR40" i="34"/>
  <c r="CS40" i="34"/>
  <c r="CT40" i="34"/>
  <c r="CU40" i="34"/>
  <c r="CV40" i="34"/>
  <c r="CW40" i="34"/>
  <c r="CX40" i="34"/>
  <c r="CY40" i="34"/>
  <c r="CZ40" i="34"/>
  <c r="DA40" i="34"/>
  <c r="DB40" i="34"/>
  <c r="DC40" i="34"/>
  <c r="DD40" i="34"/>
  <c r="DE40" i="34"/>
  <c r="DF40" i="34"/>
  <c r="DG40" i="34"/>
  <c r="DH40" i="34"/>
  <c r="DI40" i="34"/>
  <c r="DJ40" i="34"/>
  <c r="DK40" i="34"/>
  <c r="DL40" i="34"/>
  <c r="DM40" i="34"/>
  <c r="DN40" i="34"/>
  <c r="DO40" i="34"/>
  <c r="DP40" i="34"/>
  <c r="DQ40" i="34"/>
  <c r="DR40" i="34"/>
  <c r="DS40" i="34"/>
  <c r="AD33" i="34"/>
  <c r="AD52" i="34" s="1"/>
  <c r="AL33" i="34"/>
  <c r="AM33" i="34"/>
  <c r="AT33" i="34"/>
  <c r="AT52" i="34" s="1"/>
  <c r="AU33" i="34"/>
  <c r="AW33" i="34"/>
  <c r="AW52" i="34" s="1"/>
  <c r="BJ33" i="34"/>
  <c r="BK33" i="34"/>
  <c r="BU33" i="34"/>
  <c r="BU52" i="34" s="1"/>
  <c r="BW33" i="34"/>
  <c r="BW52" i="34" s="1"/>
  <c r="BZ33" i="34"/>
  <c r="CH33" i="34"/>
  <c r="CI33" i="34"/>
  <c r="CK33" i="34"/>
  <c r="CP33" i="34"/>
  <c r="CP52" i="34" s="1"/>
  <c r="CS33" i="34"/>
  <c r="CU33" i="34"/>
  <c r="CU52" i="34" s="1"/>
  <c r="CW33" i="34"/>
  <c r="CW52" i="34" s="1"/>
  <c r="CX33" i="34"/>
  <c r="CX52" i="34" s="1"/>
  <c r="DE33" i="34"/>
  <c r="DE52" i="34" s="1"/>
  <c r="DF33" i="34"/>
  <c r="DF52" i="34" s="1"/>
  <c r="DG33" i="34"/>
  <c r="DG52" i="34" s="1"/>
  <c r="DN33" i="34"/>
  <c r="DN52" i="34" s="1"/>
  <c r="DO33" i="34"/>
  <c r="DO52" i="34" s="1"/>
  <c r="AB34" i="34"/>
  <c r="AC34" i="34"/>
  <c r="AD34" i="34"/>
  <c r="AE34" i="34"/>
  <c r="AE33" i="34" s="1"/>
  <c r="AE52" i="34" s="1"/>
  <c r="AF34" i="34"/>
  <c r="AG34" i="34"/>
  <c r="AG33" i="34" s="1"/>
  <c r="AG52" i="34" s="1"/>
  <c r="AH34" i="34"/>
  <c r="AI34" i="34"/>
  <c r="AI33" i="34" s="1"/>
  <c r="AI52" i="34" s="1"/>
  <c r="AJ34" i="34"/>
  <c r="AK34" i="34"/>
  <c r="AL34" i="34"/>
  <c r="AM34" i="34"/>
  <c r="AN34" i="34"/>
  <c r="AO34" i="34"/>
  <c r="AP34" i="34"/>
  <c r="AQ34" i="34"/>
  <c r="AR34" i="34"/>
  <c r="AS34" i="34"/>
  <c r="AT34" i="34"/>
  <c r="AU34" i="34"/>
  <c r="AV34" i="34"/>
  <c r="AV33" i="34" s="1"/>
  <c r="AV52" i="34" s="1"/>
  <c r="AW34" i="34"/>
  <c r="AX34" i="34"/>
  <c r="AY34" i="34"/>
  <c r="AY33" i="34" s="1"/>
  <c r="AY52" i="34" s="1"/>
  <c r="AZ34" i="34"/>
  <c r="BA34" i="34"/>
  <c r="BB34" i="34"/>
  <c r="BB33" i="34" s="1"/>
  <c r="BB52" i="34" s="1"/>
  <c r="BC34" i="34"/>
  <c r="BD34" i="34"/>
  <c r="BE34" i="34"/>
  <c r="BF34" i="34"/>
  <c r="BG34" i="34"/>
  <c r="BG33" i="34" s="1"/>
  <c r="BG52" i="34" s="1"/>
  <c r="BH34" i="34"/>
  <c r="BI34" i="34"/>
  <c r="BJ34" i="34"/>
  <c r="BK34" i="34"/>
  <c r="BL34" i="34"/>
  <c r="BM34" i="34"/>
  <c r="BN34" i="34"/>
  <c r="BO34" i="34"/>
  <c r="BP34" i="34"/>
  <c r="BQ34" i="34"/>
  <c r="BR34" i="34"/>
  <c r="BR33" i="34" s="1"/>
  <c r="BR52" i="34" s="1"/>
  <c r="BS34" i="34"/>
  <c r="BS33" i="34" s="1"/>
  <c r="BS52" i="34" s="1"/>
  <c r="BT34" i="34"/>
  <c r="BU34" i="34"/>
  <c r="BV34" i="34"/>
  <c r="BW34" i="34"/>
  <c r="BX34" i="34"/>
  <c r="BY34" i="34"/>
  <c r="BZ34" i="34"/>
  <c r="CA34" i="34"/>
  <c r="CA33" i="34" s="1"/>
  <c r="CA52" i="34" s="1"/>
  <c r="CB34" i="34"/>
  <c r="CC34" i="34"/>
  <c r="CD34" i="34"/>
  <c r="CE34" i="34"/>
  <c r="CF34" i="34"/>
  <c r="CG34" i="34"/>
  <c r="CH34" i="34"/>
  <c r="CI34" i="34"/>
  <c r="CJ34" i="34"/>
  <c r="CK34" i="34"/>
  <c r="CL34" i="34"/>
  <c r="CM34" i="34"/>
  <c r="CN34" i="34"/>
  <c r="CO34" i="34"/>
  <c r="CP34" i="34"/>
  <c r="CQ34" i="34"/>
  <c r="CQ33" i="34" s="1"/>
  <c r="CQ52" i="34" s="1"/>
  <c r="CR34" i="34"/>
  <c r="CS34" i="34"/>
  <c r="CT34" i="34"/>
  <c r="CU34" i="34"/>
  <c r="CV34" i="34"/>
  <c r="CW34" i="34"/>
  <c r="CX34" i="34"/>
  <c r="CY34" i="34"/>
  <c r="CY33" i="34" s="1"/>
  <c r="CY52" i="34" s="1"/>
  <c r="CZ34" i="34"/>
  <c r="DA34" i="34"/>
  <c r="DB34" i="34"/>
  <c r="DC34" i="34"/>
  <c r="DD34" i="34"/>
  <c r="DE34" i="34"/>
  <c r="DF34" i="34"/>
  <c r="DG34" i="34"/>
  <c r="DH34" i="34"/>
  <c r="DI34" i="34"/>
  <c r="DJ34" i="34"/>
  <c r="DK34" i="34"/>
  <c r="DL34" i="34"/>
  <c r="DM34" i="34"/>
  <c r="DM33" i="34" s="1"/>
  <c r="DM52" i="34" s="1"/>
  <c r="DN34" i="34"/>
  <c r="DO34" i="34"/>
  <c r="DP34" i="34"/>
  <c r="DQ34" i="34"/>
  <c r="DR34" i="34"/>
  <c r="DS34" i="34"/>
  <c r="DS33" i="34" s="1"/>
  <c r="DS52" i="34" s="1"/>
  <c r="AB35" i="34"/>
  <c r="AC35" i="34"/>
  <c r="AD35" i="34"/>
  <c r="AE35" i="34"/>
  <c r="AF35" i="34"/>
  <c r="AG35" i="34"/>
  <c r="AH35" i="34"/>
  <c r="AI35" i="34"/>
  <c r="AJ35" i="34"/>
  <c r="AK35" i="34"/>
  <c r="AL35" i="34"/>
  <c r="AM35" i="34"/>
  <c r="AN35" i="34"/>
  <c r="AO35" i="34"/>
  <c r="AP35" i="34"/>
  <c r="AQ35" i="34"/>
  <c r="AR35" i="34"/>
  <c r="AS35" i="34"/>
  <c r="AT35" i="34"/>
  <c r="AU35" i="34"/>
  <c r="AV35" i="34"/>
  <c r="AW35" i="34"/>
  <c r="AX35" i="34"/>
  <c r="AY35" i="34"/>
  <c r="AZ35" i="34"/>
  <c r="BA35" i="34"/>
  <c r="BB35" i="34"/>
  <c r="BC35" i="34"/>
  <c r="BC33" i="34" s="1"/>
  <c r="BC52" i="34" s="1"/>
  <c r="BD35" i="34"/>
  <c r="BE35" i="34"/>
  <c r="BF35" i="34"/>
  <c r="BG35" i="34"/>
  <c r="BH35" i="34"/>
  <c r="BI35" i="34"/>
  <c r="BJ35" i="34"/>
  <c r="BK35" i="34"/>
  <c r="BL35" i="34"/>
  <c r="BM35" i="34"/>
  <c r="BN35" i="34"/>
  <c r="BO35" i="34"/>
  <c r="BP35" i="34"/>
  <c r="BQ35" i="34"/>
  <c r="BR35" i="34"/>
  <c r="BS35" i="34"/>
  <c r="BT35" i="34"/>
  <c r="BU35" i="34"/>
  <c r="BV35" i="34"/>
  <c r="BW35" i="34"/>
  <c r="BX35" i="34"/>
  <c r="BY35" i="34"/>
  <c r="BZ35" i="34"/>
  <c r="CA35" i="34"/>
  <c r="CB35" i="34"/>
  <c r="CC35" i="34"/>
  <c r="CD35" i="34"/>
  <c r="CE35" i="34"/>
  <c r="CF35" i="34"/>
  <c r="CG35" i="34"/>
  <c r="CH35" i="34"/>
  <c r="CI35" i="34"/>
  <c r="CJ35" i="34"/>
  <c r="CK35" i="34"/>
  <c r="CL35" i="34"/>
  <c r="CM35" i="34"/>
  <c r="CN35" i="34"/>
  <c r="CO35" i="34"/>
  <c r="CP35" i="34"/>
  <c r="CQ35" i="34"/>
  <c r="CR35" i="34"/>
  <c r="CS35" i="34"/>
  <c r="CT35" i="34"/>
  <c r="CU35" i="34"/>
  <c r="CV35" i="34"/>
  <c r="CW35" i="34"/>
  <c r="CX35" i="34"/>
  <c r="CY35" i="34"/>
  <c r="CZ35" i="34"/>
  <c r="DA35" i="34"/>
  <c r="DB35" i="34"/>
  <c r="DC35" i="34"/>
  <c r="DD35" i="34"/>
  <c r="DE35" i="34"/>
  <c r="DF35" i="34"/>
  <c r="DG35" i="34"/>
  <c r="DH35" i="34"/>
  <c r="DI35" i="34"/>
  <c r="DJ35" i="34"/>
  <c r="DK35" i="34"/>
  <c r="DL35" i="34"/>
  <c r="DM35" i="34"/>
  <c r="DN35" i="34"/>
  <c r="DO35" i="34"/>
  <c r="DP35" i="34"/>
  <c r="DQ35" i="34"/>
  <c r="DQ33" i="34" s="1"/>
  <c r="DQ52" i="34" s="1"/>
  <c r="DR35" i="34"/>
  <c r="DS35" i="34"/>
  <c r="AB36" i="34"/>
  <c r="AC36" i="34"/>
  <c r="AD36" i="34"/>
  <c r="AE36" i="34"/>
  <c r="AF36" i="34"/>
  <c r="AG36" i="34"/>
  <c r="AH36" i="34"/>
  <c r="AI36" i="34"/>
  <c r="AJ36" i="34"/>
  <c r="AK36" i="34"/>
  <c r="AL36" i="34"/>
  <c r="AM36" i="34"/>
  <c r="AN36" i="34"/>
  <c r="AO36" i="34"/>
  <c r="AP36" i="34"/>
  <c r="AQ36" i="34"/>
  <c r="AR36" i="34"/>
  <c r="AS36" i="34"/>
  <c r="AT36" i="34"/>
  <c r="AU36" i="34"/>
  <c r="AV36" i="34"/>
  <c r="AW36" i="34"/>
  <c r="AX36" i="34"/>
  <c r="AY36" i="34"/>
  <c r="AZ36" i="34"/>
  <c r="BA36" i="34"/>
  <c r="BB36" i="34"/>
  <c r="BC36" i="34"/>
  <c r="BD36" i="34"/>
  <c r="BE36" i="34"/>
  <c r="BF36" i="34"/>
  <c r="BG36" i="34"/>
  <c r="BH36" i="34"/>
  <c r="BI36" i="34"/>
  <c r="BJ36" i="34"/>
  <c r="BK36" i="34"/>
  <c r="BL36" i="34"/>
  <c r="BM36" i="34"/>
  <c r="BN36" i="34"/>
  <c r="BO36" i="34"/>
  <c r="BP36" i="34"/>
  <c r="BQ36" i="34"/>
  <c r="BR36" i="34"/>
  <c r="BS36" i="34"/>
  <c r="BT36" i="34"/>
  <c r="BU36" i="34"/>
  <c r="BV36" i="34"/>
  <c r="BW36" i="34"/>
  <c r="BX36" i="34"/>
  <c r="BY36" i="34"/>
  <c r="BZ36" i="34"/>
  <c r="CA36" i="34"/>
  <c r="CB36" i="34"/>
  <c r="CC36" i="34"/>
  <c r="CD36" i="34"/>
  <c r="CE36" i="34"/>
  <c r="CF36" i="34"/>
  <c r="CG36" i="34"/>
  <c r="CH36" i="34"/>
  <c r="CI36" i="34"/>
  <c r="CJ36" i="34"/>
  <c r="CK36" i="34"/>
  <c r="CL36" i="34"/>
  <c r="CM36" i="34"/>
  <c r="CN36" i="34"/>
  <c r="CO36" i="34"/>
  <c r="CP36" i="34"/>
  <c r="CQ36" i="34"/>
  <c r="CR36" i="34"/>
  <c r="CS36" i="34"/>
  <c r="CT36" i="34"/>
  <c r="CU36" i="34"/>
  <c r="CV36" i="34"/>
  <c r="CW36" i="34"/>
  <c r="CX36" i="34"/>
  <c r="CY36" i="34"/>
  <c r="CZ36" i="34"/>
  <c r="DA36" i="34"/>
  <c r="DB36" i="34"/>
  <c r="DC36" i="34"/>
  <c r="DD36" i="34"/>
  <c r="DE36" i="34"/>
  <c r="DF36" i="34"/>
  <c r="DG36" i="34"/>
  <c r="DH36" i="34"/>
  <c r="DI36" i="34"/>
  <c r="DJ36" i="34"/>
  <c r="DK36" i="34"/>
  <c r="DL36" i="34"/>
  <c r="DM36" i="34"/>
  <c r="DN36" i="34"/>
  <c r="DO36" i="34"/>
  <c r="DP36" i="34"/>
  <c r="DQ36" i="34"/>
  <c r="DR36" i="34"/>
  <c r="DS36" i="34"/>
  <c r="AB37" i="34"/>
  <c r="AC37" i="34"/>
  <c r="AD37" i="34"/>
  <c r="AE37" i="34"/>
  <c r="AF37" i="34"/>
  <c r="AG37" i="34"/>
  <c r="AH37" i="34"/>
  <c r="AI37" i="34"/>
  <c r="AJ37" i="34"/>
  <c r="AK37" i="34"/>
  <c r="AL37" i="34"/>
  <c r="AM37" i="34"/>
  <c r="AN37" i="34"/>
  <c r="AO37" i="34"/>
  <c r="AP37" i="34"/>
  <c r="AQ37" i="34"/>
  <c r="AR37" i="34"/>
  <c r="AS37" i="34"/>
  <c r="AT37" i="34"/>
  <c r="AU37" i="34"/>
  <c r="AV37" i="34"/>
  <c r="AW37" i="34"/>
  <c r="AX37" i="34"/>
  <c r="AY37" i="34"/>
  <c r="AZ37" i="34"/>
  <c r="BA37" i="34"/>
  <c r="BB37" i="34"/>
  <c r="BC37" i="34"/>
  <c r="BD37" i="34"/>
  <c r="BE37" i="34"/>
  <c r="BF37" i="34"/>
  <c r="BG37" i="34"/>
  <c r="BH37" i="34"/>
  <c r="BI37" i="34"/>
  <c r="BJ37" i="34"/>
  <c r="BK37" i="34"/>
  <c r="BL37" i="34"/>
  <c r="BM37" i="34"/>
  <c r="BN37" i="34"/>
  <c r="BO37" i="34"/>
  <c r="BP37" i="34"/>
  <c r="BQ37" i="34"/>
  <c r="BR37" i="34"/>
  <c r="BS37" i="34"/>
  <c r="BT37" i="34"/>
  <c r="BU37" i="34"/>
  <c r="BV37" i="34"/>
  <c r="BW37" i="34"/>
  <c r="BX37" i="34"/>
  <c r="BY37" i="34"/>
  <c r="BZ37" i="34"/>
  <c r="CA37" i="34"/>
  <c r="CB37" i="34"/>
  <c r="CC37" i="34"/>
  <c r="CD37" i="34"/>
  <c r="CE37" i="34"/>
  <c r="CF37" i="34"/>
  <c r="CG37" i="34"/>
  <c r="CH37" i="34"/>
  <c r="CI37" i="34"/>
  <c r="CJ37" i="34"/>
  <c r="CK37" i="34"/>
  <c r="CL37" i="34"/>
  <c r="CM37" i="34"/>
  <c r="CN37" i="34"/>
  <c r="CO37" i="34"/>
  <c r="CP37" i="34"/>
  <c r="CQ37" i="34"/>
  <c r="CR37" i="34"/>
  <c r="CS37" i="34"/>
  <c r="CT37" i="34"/>
  <c r="CU37" i="34"/>
  <c r="CV37" i="34"/>
  <c r="CW37" i="34"/>
  <c r="CX37" i="34"/>
  <c r="CY37" i="34"/>
  <c r="CZ37" i="34"/>
  <c r="DA37" i="34"/>
  <c r="DB37" i="34"/>
  <c r="DC37" i="34"/>
  <c r="DD37" i="34"/>
  <c r="DE37" i="34"/>
  <c r="DF37" i="34"/>
  <c r="DG37" i="34"/>
  <c r="DH37" i="34"/>
  <c r="DI37" i="34"/>
  <c r="DJ37" i="34"/>
  <c r="DK37" i="34"/>
  <c r="DL37" i="34"/>
  <c r="DM37" i="34"/>
  <c r="DN37" i="34"/>
  <c r="DO37" i="34"/>
  <c r="DP37" i="34"/>
  <c r="DQ37" i="34"/>
  <c r="DR37" i="34"/>
  <c r="DS37" i="34"/>
  <c r="AB38" i="34"/>
  <c r="AC38" i="34"/>
  <c r="AD38" i="34"/>
  <c r="AE38" i="34"/>
  <c r="AF38" i="34"/>
  <c r="AG38" i="34"/>
  <c r="AH38" i="34"/>
  <c r="AI38" i="34"/>
  <c r="AJ38" i="34"/>
  <c r="AK38" i="34"/>
  <c r="AL38" i="34"/>
  <c r="AM38" i="34"/>
  <c r="AN38" i="34"/>
  <c r="AO38" i="34"/>
  <c r="AP38" i="34"/>
  <c r="AQ38" i="34"/>
  <c r="AR38" i="34"/>
  <c r="AS38" i="34"/>
  <c r="AT38" i="34"/>
  <c r="AU38" i="34"/>
  <c r="AV38" i="34"/>
  <c r="AW38" i="34"/>
  <c r="AX38" i="34"/>
  <c r="AY38" i="34"/>
  <c r="AZ38" i="34"/>
  <c r="BA38" i="34"/>
  <c r="BB38" i="34"/>
  <c r="BC38" i="34"/>
  <c r="BD38" i="34"/>
  <c r="BE38" i="34"/>
  <c r="BF38" i="34"/>
  <c r="BG38" i="34"/>
  <c r="BH38" i="34"/>
  <c r="BI38" i="34"/>
  <c r="BJ38" i="34"/>
  <c r="BK38" i="34"/>
  <c r="BL38" i="34"/>
  <c r="BM38" i="34"/>
  <c r="BN38" i="34"/>
  <c r="BO38" i="34"/>
  <c r="BP38" i="34"/>
  <c r="BQ38" i="34"/>
  <c r="BR38" i="34"/>
  <c r="BS38" i="34"/>
  <c r="BT38" i="34"/>
  <c r="BU38" i="34"/>
  <c r="BV38" i="34"/>
  <c r="BW38" i="34"/>
  <c r="BX38" i="34"/>
  <c r="BY38" i="34"/>
  <c r="BZ38" i="34"/>
  <c r="CA38" i="34"/>
  <c r="CB38" i="34"/>
  <c r="CC38" i="34"/>
  <c r="CD38" i="34"/>
  <c r="CE38" i="34"/>
  <c r="CF38" i="34"/>
  <c r="CG38" i="34"/>
  <c r="CH38" i="34"/>
  <c r="CI38" i="34"/>
  <c r="CJ38" i="34"/>
  <c r="CK38" i="34"/>
  <c r="CL38" i="34"/>
  <c r="CM38" i="34"/>
  <c r="CN38" i="34"/>
  <c r="CO38" i="34"/>
  <c r="CP38" i="34"/>
  <c r="CQ38" i="34"/>
  <c r="CR38" i="34"/>
  <c r="CS38" i="34"/>
  <c r="CT38" i="34"/>
  <c r="CU38" i="34"/>
  <c r="CV38" i="34"/>
  <c r="CW38" i="34"/>
  <c r="CX38" i="34"/>
  <c r="CY38" i="34"/>
  <c r="CZ38" i="34"/>
  <c r="DA38" i="34"/>
  <c r="DB38" i="34"/>
  <c r="DC38" i="34"/>
  <c r="DD38" i="34"/>
  <c r="DE38" i="34"/>
  <c r="DF38" i="34"/>
  <c r="DG38" i="34"/>
  <c r="DH38" i="34"/>
  <c r="DI38" i="34"/>
  <c r="DJ38" i="34"/>
  <c r="DK38" i="34"/>
  <c r="DL38" i="34"/>
  <c r="DM38" i="34"/>
  <c r="DN38" i="34"/>
  <c r="DO38" i="34"/>
  <c r="DP38" i="34"/>
  <c r="DQ38" i="34"/>
  <c r="DR38" i="34"/>
  <c r="DS38" i="34"/>
  <c r="AG21" i="34"/>
  <c r="AG51" i="34" s="1"/>
  <c r="AH21" i="34"/>
  <c r="AH51" i="34" s="1"/>
  <c r="AI21" i="34"/>
  <c r="AI51" i="34" s="1"/>
  <c r="AN21" i="34"/>
  <c r="AN51" i="34" s="1"/>
  <c r="AW21" i="34"/>
  <c r="AW51" i="34" s="1"/>
  <c r="AX21" i="34"/>
  <c r="AX51" i="34" s="1"/>
  <c r="AY21" i="34"/>
  <c r="AY51" i="34" s="1"/>
  <c r="BM21" i="34"/>
  <c r="BN21" i="34"/>
  <c r="BN51" i="34" s="1"/>
  <c r="BO21" i="34"/>
  <c r="BO51" i="34" s="1"/>
  <c r="BT21" i="34"/>
  <c r="BT51" i="34" s="1"/>
  <c r="CC21" i="34"/>
  <c r="CD21" i="34"/>
  <c r="CD51" i="34" s="1"/>
  <c r="CE21" i="34"/>
  <c r="CE51" i="34" s="1"/>
  <c r="CS21" i="34"/>
  <c r="CS51" i="34" s="1"/>
  <c r="CT21" i="34"/>
  <c r="CT51" i="34" s="1"/>
  <c r="CU21" i="34"/>
  <c r="CU51" i="34" s="1"/>
  <c r="CZ21" i="34"/>
  <c r="CZ51" i="34" s="1"/>
  <c r="DI21" i="34"/>
  <c r="DI51" i="34" s="1"/>
  <c r="DJ21" i="34"/>
  <c r="DJ51" i="34" s="1"/>
  <c r="DK21" i="34"/>
  <c r="DK51" i="34" s="1"/>
  <c r="AB22" i="34"/>
  <c r="AB21" i="34" s="1"/>
  <c r="AB51" i="34" s="1"/>
  <c r="AC22" i="34"/>
  <c r="AC21" i="34" s="1"/>
  <c r="AC51" i="34" s="1"/>
  <c r="AD22" i="34"/>
  <c r="AD21" i="34" s="1"/>
  <c r="AD51" i="34" s="1"/>
  <c r="AE22" i="34"/>
  <c r="AE21" i="34" s="1"/>
  <c r="AE51" i="34" s="1"/>
  <c r="AF22" i="34"/>
  <c r="AG22" i="34"/>
  <c r="AH22" i="34"/>
  <c r="AI22" i="34"/>
  <c r="AJ22" i="34"/>
  <c r="AJ21" i="34" s="1"/>
  <c r="AJ51" i="34" s="1"/>
  <c r="AK22" i="34"/>
  <c r="AK21" i="34" s="1"/>
  <c r="AK51" i="34" s="1"/>
  <c r="AL22" i="34"/>
  <c r="AL21" i="34" s="1"/>
  <c r="AL51" i="34" s="1"/>
  <c r="AM22" i="34"/>
  <c r="AM21" i="34" s="1"/>
  <c r="AM51" i="34" s="1"/>
  <c r="AN22" i="34"/>
  <c r="AO22" i="34"/>
  <c r="AO21" i="34" s="1"/>
  <c r="AO51" i="34" s="1"/>
  <c r="AP22" i="34"/>
  <c r="AP21" i="34" s="1"/>
  <c r="AP51" i="34" s="1"/>
  <c r="AQ22" i="34"/>
  <c r="AQ21" i="34" s="1"/>
  <c r="AQ51" i="34" s="1"/>
  <c r="AR22" i="34"/>
  <c r="AR21" i="34" s="1"/>
  <c r="AR51" i="34" s="1"/>
  <c r="AS22" i="34"/>
  <c r="AS21" i="34" s="1"/>
  <c r="AS51" i="34" s="1"/>
  <c r="AT22" i="34"/>
  <c r="AT21" i="34" s="1"/>
  <c r="AT51" i="34" s="1"/>
  <c r="AU22" i="34"/>
  <c r="AU21" i="34" s="1"/>
  <c r="AU51" i="34" s="1"/>
  <c r="AV22" i="34"/>
  <c r="AW22" i="34"/>
  <c r="AX22" i="34"/>
  <c r="AY22" i="34"/>
  <c r="AZ22" i="34"/>
  <c r="AZ21" i="34" s="1"/>
  <c r="AZ51" i="34" s="1"/>
  <c r="BA22" i="34"/>
  <c r="BA21" i="34" s="1"/>
  <c r="BA51" i="34" s="1"/>
  <c r="BB22" i="34"/>
  <c r="BB21" i="34" s="1"/>
  <c r="BB51" i="34" s="1"/>
  <c r="BC22" i="34"/>
  <c r="BC21" i="34" s="1"/>
  <c r="BC51" i="34" s="1"/>
  <c r="BD22" i="34"/>
  <c r="BD21" i="34" s="1"/>
  <c r="BD51" i="34" s="1"/>
  <c r="BE22" i="34"/>
  <c r="BE21" i="34" s="1"/>
  <c r="BF22" i="34"/>
  <c r="BF21" i="34" s="1"/>
  <c r="BF51" i="34" s="1"/>
  <c r="BG22" i="34"/>
  <c r="BG21" i="34" s="1"/>
  <c r="BG51" i="34" s="1"/>
  <c r="BH22" i="34"/>
  <c r="BH21" i="34" s="1"/>
  <c r="BH51" i="34" s="1"/>
  <c r="BI22" i="34"/>
  <c r="BI21" i="34" s="1"/>
  <c r="BI51" i="34" s="1"/>
  <c r="BJ22" i="34"/>
  <c r="BJ21" i="34" s="1"/>
  <c r="BJ51" i="34" s="1"/>
  <c r="BK22" i="34"/>
  <c r="BK21" i="34" s="1"/>
  <c r="BK51" i="34" s="1"/>
  <c r="BL22" i="34"/>
  <c r="BM22" i="34"/>
  <c r="BN22" i="34"/>
  <c r="BO22" i="34"/>
  <c r="BP22" i="34"/>
  <c r="BP21" i="34" s="1"/>
  <c r="BP51" i="34" s="1"/>
  <c r="BQ22" i="34"/>
  <c r="BQ21" i="34" s="1"/>
  <c r="BQ51" i="34" s="1"/>
  <c r="BR22" i="34"/>
  <c r="BR21" i="34" s="1"/>
  <c r="BR51" i="34" s="1"/>
  <c r="BS22" i="34"/>
  <c r="BS21" i="34" s="1"/>
  <c r="BS51" i="34" s="1"/>
  <c r="BT22" i="34"/>
  <c r="BU22" i="34"/>
  <c r="BU21" i="34" s="1"/>
  <c r="BU51" i="34" s="1"/>
  <c r="BV22" i="34"/>
  <c r="BV21" i="34" s="1"/>
  <c r="BV51" i="34" s="1"/>
  <c r="BW22" i="34"/>
  <c r="BW21" i="34" s="1"/>
  <c r="BW51" i="34" s="1"/>
  <c r="BX22" i="34"/>
  <c r="BX21" i="34" s="1"/>
  <c r="BX51" i="34" s="1"/>
  <c r="BY22" i="34"/>
  <c r="BY21" i="34" s="1"/>
  <c r="BY51" i="34" s="1"/>
  <c r="BZ22" i="34"/>
  <c r="BZ21" i="34" s="1"/>
  <c r="BZ51" i="34" s="1"/>
  <c r="CA22" i="34"/>
  <c r="CA21" i="34" s="1"/>
  <c r="CA51" i="34" s="1"/>
  <c r="CB22" i="34"/>
  <c r="CC22" i="34"/>
  <c r="CD22" i="34"/>
  <c r="CE22" i="34"/>
  <c r="CF22" i="34"/>
  <c r="CF21" i="34" s="1"/>
  <c r="CF51" i="34" s="1"/>
  <c r="CG22" i="34"/>
  <c r="CG21" i="34" s="1"/>
  <c r="CG51" i="34" s="1"/>
  <c r="CH22" i="34"/>
  <c r="CH21" i="34" s="1"/>
  <c r="CH51" i="34" s="1"/>
  <c r="CI22" i="34"/>
  <c r="CI21" i="34" s="1"/>
  <c r="CI51" i="34" s="1"/>
  <c r="CJ22" i="34"/>
  <c r="CJ21" i="34" s="1"/>
  <c r="CJ51" i="34" s="1"/>
  <c r="CK22" i="34"/>
  <c r="CK21" i="34" s="1"/>
  <c r="CK51" i="34" s="1"/>
  <c r="CL22" i="34"/>
  <c r="CL21" i="34" s="1"/>
  <c r="CL51" i="34" s="1"/>
  <c r="CM22" i="34"/>
  <c r="CM21" i="34" s="1"/>
  <c r="CM51" i="34" s="1"/>
  <c r="CN22" i="34"/>
  <c r="CN21" i="34" s="1"/>
  <c r="CN51" i="34" s="1"/>
  <c r="CO22" i="34"/>
  <c r="CO21" i="34" s="1"/>
  <c r="CO51" i="34" s="1"/>
  <c r="CP22" i="34"/>
  <c r="CP21" i="34" s="1"/>
  <c r="CP51" i="34" s="1"/>
  <c r="CQ22" i="34"/>
  <c r="CQ21" i="34" s="1"/>
  <c r="CQ51" i="34" s="1"/>
  <c r="CR22" i="34"/>
  <c r="CS22" i="34"/>
  <c r="CT22" i="34"/>
  <c r="CU22" i="34"/>
  <c r="CV22" i="34"/>
  <c r="CV21" i="34" s="1"/>
  <c r="CV51" i="34" s="1"/>
  <c r="CW22" i="34"/>
  <c r="CW21" i="34" s="1"/>
  <c r="CW51" i="34" s="1"/>
  <c r="CX22" i="34"/>
  <c r="CX21" i="34" s="1"/>
  <c r="CX51" i="34" s="1"/>
  <c r="CY22" i="34"/>
  <c r="CY21" i="34" s="1"/>
  <c r="CY51" i="34" s="1"/>
  <c r="CZ22" i="34"/>
  <c r="DA22" i="34"/>
  <c r="DA21" i="34" s="1"/>
  <c r="DA51" i="34" s="1"/>
  <c r="DB22" i="34"/>
  <c r="DB21" i="34" s="1"/>
  <c r="DB51" i="34" s="1"/>
  <c r="DC22" i="34"/>
  <c r="DC21" i="34" s="1"/>
  <c r="DC51" i="34" s="1"/>
  <c r="DD22" i="34"/>
  <c r="DD21" i="34" s="1"/>
  <c r="DD51" i="34" s="1"/>
  <c r="DE22" i="34"/>
  <c r="DE21" i="34" s="1"/>
  <c r="DE51" i="34" s="1"/>
  <c r="DF22" i="34"/>
  <c r="DF21" i="34" s="1"/>
  <c r="DG22" i="34"/>
  <c r="DG21" i="34" s="1"/>
  <c r="DG51" i="34" s="1"/>
  <c r="DH22" i="34"/>
  <c r="DI22" i="34"/>
  <c r="DJ22" i="34"/>
  <c r="DK22" i="34"/>
  <c r="DL22" i="34"/>
  <c r="DL21" i="34" s="1"/>
  <c r="DL51" i="34" s="1"/>
  <c r="DM22" i="34"/>
  <c r="DM21" i="34" s="1"/>
  <c r="DM51" i="34" s="1"/>
  <c r="DN22" i="34"/>
  <c r="DN21" i="34" s="1"/>
  <c r="DO22" i="34"/>
  <c r="DO21" i="34" s="1"/>
  <c r="DO51" i="34" s="1"/>
  <c r="DP22" i="34"/>
  <c r="DP21" i="34" s="1"/>
  <c r="DP51" i="34" s="1"/>
  <c r="DQ22" i="34"/>
  <c r="DQ21" i="34" s="1"/>
  <c r="DQ51" i="34" s="1"/>
  <c r="DR22" i="34"/>
  <c r="DR21" i="34" s="1"/>
  <c r="DR51" i="34" s="1"/>
  <c r="DS22" i="34"/>
  <c r="DS21" i="34" s="1"/>
  <c r="DS51" i="34" s="1"/>
  <c r="AB23" i="34"/>
  <c r="AC23" i="34"/>
  <c r="AD23" i="34"/>
  <c r="AE23" i="34"/>
  <c r="AF23" i="34"/>
  <c r="AG23" i="34"/>
  <c r="AH23" i="34"/>
  <c r="AI23" i="34"/>
  <c r="AJ23" i="34"/>
  <c r="AK23" i="34"/>
  <c r="AL23" i="34"/>
  <c r="AM23" i="34"/>
  <c r="AN23" i="34"/>
  <c r="AO23" i="34"/>
  <c r="AP23" i="34"/>
  <c r="AQ23" i="34"/>
  <c r="AR23" i="34"/>
  <c r="AS23" i="34"/>
  <c r="AT23" i="34"/>
  <c r="AU23" i="34"/>
  <c r="AV23" i="34"/>
  <c r="AW23" i="34"/>
  <c r="AX23" i="34"/>
  <c r="AY23" i="34"/>
  <c r="AZ23" i="34"/>
  <c r="BA23" i="34"/>
  <c r="BB23" i="34"/>
  <c r="BC23" i="34"/>
  <c r="BD23" i="34"/>
  <c r="BE23" i="34"/>
  <c r="BF23" i="34"/>
  <c r="BG23" i="34"/>
  <c r="BH23" i="34"/>
  <c r="BI23" i="34"/>
  <c r="BJ23" i="34"/>
  <c r="BK23" i="34"/>
  <c r="BL23" i="34"/>
  <c r="BM23" i="34"/>
  <c r="BN23" i="34"/>
  <c r="BO23" i="34"/>
  <c r="BP23" i="34"/>
  <c r="BQ23" i="34"/>
  <c r="BR23" i="34"/>
  <c r="BS23" i="34"/>
  <c r="BT23" i="34"/>
  <c r="BU23" i="34"/>
  <c r="BV23" i="34"/>
  <c r="BW23" i="34"/>
  <c r="BX23" i="34"/>
  <c r="BY23" i="34"/>
  <c r="BZ23" i="34"/>
  <c r="CA23" i="34"/>
  <c r="CB23" i="34"/>
  <c r="CC23" i="34"/>
  <c r="CD23" i="34"/>
  <c r="CE23" i="34"/>
  <c r="CF23" i="34"/>
  <c r="CG23" i="34"/>
  <c r="CH23" i="34"/>
  <c r="CI23" i="34"/>
  <c r="CJ23" i="34"/>
  <c r="CK23" i="34"/>
  <c r="CL23" i="34"/>
  <c r="CM23" i="34"/>
  <c r="CN23" i="34"/>
  <c r="CO23" i="34"/>
  <c r="CP23" i="34"/>
  <c r="CQ23" i="34"/>
  <c r="CR23" i="34"/>
  <c r="CS23" i="34"/>
  <c r="CT23" i="34"/>
  <c r="CU23" i="34"/>
  <c r="CV23" i="34"/>
  <c r="CW23" i="34"/>
  <c r="CX23" i="34"/>
  <c r="CY23" i="34"/>
  <c r="CZ23" i="34"/>
  <c r="DA23" i="34"/>
  <c r="DB23" i="34"/>
  <c r="DC23" i="34"/>
  <c r="DD23" i="34"/>
  <c r="DE23" i="34"/>
  <c r="DF23" i="34"/>
  <c r="DG23" i="34"/>
  <c r="DH23" i="34"/>
  <c r="DI23" i="34"/>
  <c r="DJ23" i="34"/>
  <c r="DK23" i="34"/>
  <c r="DL23" i="34"/>
  <c r="DM23" i="34"/>
  <c r="DN23" i="34"/>
  <c r="DO23" i="34"/>
  <c r="DP23" i="34"/>
  <c r="DQ23" i="34"/>
  <c r="DR23" i="34"/>
  <c r="DS23" i="34"/>
  <c r="AB24" i="34"/>
  <c r="AC24" i="34"/>
  <c r="AD24" i="34"/>
  <c r="AE24" i="34"/>
  <c r="AF24" i="34"/>
  <c r="AG24" i="34"/>
  <c r="AH24" i="34"/>
  <c r="AI24" i="34"/>
  <c r="AJ24" i="34"/>
  <c r="AK24" i="34"/>
  <c r="AL24" i="34"/>
  <c r="AM24" i="34"/>
  <c r="AN24" i="34"/>
  <c r="AO24" i="34"/>
  <c r="AP24" i="34"/>
  <c r="AQ24" i="34"/>
  <c r="AR24" i="34"/>
  <c r="AS24" i="34"/>
  <c r="AT24" i="34"/>
  <c r="AU24" i="34"/>
  <c r="AV24" i="34"/>
  <c r="AW24" i="34"/>
  <c r="AX24" i="34"/>
  <c r="AY24" i="34"/>
  <c r="AZ24" i="34"/>
  <c r="BA24" i="34"/>
  <c r="BB24" i="34"/>
  <c r="BC24" i="34"/>
  <c r="BD24" i="34"/>
  <c r="BE24" i="34"/>
  <c r="BF24" i="34"/>
  <c r="BG24" i="34"/>
  <c r="BH24" i="34"/>
  <c r="BI24" i="34"/>
  <c r="BJ24" i="34"/>
  <c r="BK24" i="34"/>
  <c r="BL24" i="34"/>
  <c r="BM24" i="34"/>
  <c r="BN24" i="34"/>
  <c r="BO24" i="34"/>
  <c r="BP24" i="34"/>
  <c r="BQ24" i="34"/>
  <c r="BR24" i="34"/>
  <c r="BS24" i="34"/>
  <c r="BT24" i="34"/>
  <c r="BU24" i="34"/>
  <c r="BV24" i="34"/>
  <c r="BW24" i="34"/>
  <c r="BX24" i="34"/>
  <c r="BY24" i="34"/>
  <c r="BZ24" i="34"/>
  <c r="CA24" i="34"/>
  <c r="CB24" i="34"/>
  <c r="CC24" i="34"/>
  <c r="CD24" i="34"/>
  <c r="CE24" i="34"/>
  <c r="CF24" i="34"/>
  <c r="CG24" i="34"/>
  <c r="CH24" i="34"/>
  <c r="CI24" i="34"/>
  <c r="CJ24" i="34"/>
  <c r="CK24" i="34"/>
  <c r="CL24" i="34"/>
  <c r="CM24" i="34"/>
  <c r="CN24" i="34"/>
  <c r="CO24" i="34"/>
  <c r="CP24" i="34"/>
  <c r="CQ24" i="34"/>
  <c r="CR24" i="34"/>
  <c r="CS24" i="34"/>
  <c r="CT24" i="34"/>
  <c r="CU24" i="34"/>
  <c r="CV24" i="34"/>
  <c r="CW24" i="34"/>
  <c r="CX24" i="34"/>
  <c r="CY24" i="34"/>
  <c r="CZ24" i="34"/>
  <c r="DA24" i="34"/>
  <c r="DB24" i="34"/>
  <c r="DC24" i="34"/>
  <c r="DD24" i="34"/>
  <c r="DE24" i="34"/>
  <c r="DF24" i="34"/>
  <c r="DG24" i="34"/>
  <c r="DH24" i="34"/>
  <c r="DI24" i="34"/>
  <c r="DJ24" i="34"/>
  <c r="DK24" i="34"/>
  <c r="DL24" i="34"/>
  <c r="DM24" i="34"/>
  <c r="DN24" i="34"/>
  <c r="DO24" i="34"/>
  <c r="DP24" i="34"/>
  <c r="DQ24" i="34"/>
  <c r="DR24" i="34"/>
  <c r="DS24"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BF25" i="34"/>
  <c r="BG25" i="34"/>
  <c r="BH25" i="34"/>
  <c r="BI25" i="34"/>
  <c r="BJ25" i="34"/>
  <c r="BK25" i="34"/>
  <c r="BL25" i="34"/>
  <c r="BM25" i="34"/>
  <c r="BN25" i="34"/>
  <c r="BO25" i="34"/>
  <c r="BP25" i="34"/>
  <c r="BQ25" i="34"/>
  <c r="BR25" i="34"/>
  <c r="BS25" i="34"/>
  <c r="BT25" i="34"/>
  <c r="BU25" i="34"/>
  <c r="BV25" i="34"/>
  <c r="BW25" i="34"/>
  <c r="BX25" i="34"/>
  <c r="BY25" i="34"/>
  <c r="BZ25" i="34"/>
  <c r="CA25" i="34"/>
  <c r="CB25" i="34"/>
  <c r="CC25" i="34"/>
  <c r="CD25" i="34"/>
  <c r="CE25" i="34"/>
  <c r="CF25" i="34"/>
  <c r="CG25" i="34"/>
  <c r="CH25" i="34"/>
  <c r="CI25" i="34"/>
  <c r="CJ25" i="34"/>
  <c r="CK25" i="34"/>
  <c r="CL25" i="34"/>
  <c r="CM25" i="34"/>
  <c r="CN25" i="34"/>
  <c r="CO25" i="34"/>
  <c r="CP25" i="34"/>
  <c r="CQ25" i="34"/>
  <c r="CR25" i="34"/>
  <c r="CS25" i="34"/>
  <c r="CT25" i="34"/>
  <c r="CU25" i="34"/>
  <c r="CV25" i="34"/>
  <c r="CW25" i="34"/>
  <c r="CX25" i="34"/>
  <c r="CY25" i="34"/>
  <c r="CZ25" i="34"/>
  <c r="DA25" i="34"/>
  <c r="DB25" i="34"/>
  <c r="DC25" i="34"/>
  <c r="DD25" i="34"/>
  <c r="DE25" i="34"/>
  <c r="DF25" i="34"/>
  <c r="DG25" i="34"/>
  <c r="DH25" i="34"/>
  <c r="DI25" i="34"/>
  <c r="DJ25" i="34"/>
  <c r="DK25" i="34"/>
  <c r="DL25" i="34"/>
  <c r="DM25" i="34"/>
  <c r="DN25" i="34"/>
  <c r="DO25" i="34"/>
  <c r="DP25" i="34"/>
  <c r="DQ25" i="34"/>
  <c r="DR25" i="34"/>
  <c r="DS25" i="34"/>
  <c r="AB26" i="34"/>
  <c r="AC26" i="34"/>
  <c r="AD26" i="34"/>
  <c r="AE26" i="34"/>
  <c r="AF26" i="34"/>
  <c r="AG26" i="34"/>
  <c r="AH26" i="34"/>
  <c r="AI26" i="34"/>
  <c r="AJ26" i="34"/>
  <c r="AK26" i="34"/>
  <c r="AL26" i="34"/>
  <c r="AM26" i="34"/>
  <c r="AN26" i="34"/>
  <c r="AO26" i="34"/>
  <c r="AP26" i="34"/>
  <c r="AQ26" i="34"/>
  <c r="AR26" i="34"/>
  <c r="AS26" i="34"/>
  <c r="AT26" i="34"/>
  <c r="AU26" i="34"/>
  <c r="AV26" i="34"/>
  <c r="AW26" i="34"/>
  <c r="AX26" i="34"/>
  <c r="AY26" i="34"/>
  <c r="AZ26" i="34"/>
  <c r="BA26" i="34"/>
  <c r="BB26" i="34"/>
  <c r="BC26" i="34"/>
  <c r="BD26" i="34"/>
  <c r="BE26" i="34"/>
  <c r="BF26" i="34"/>
  <c r="BG26" i="34"/>
  <c r="BH26" i="34"/>
  <c r="BI26" i="34"/>
  <c r="BJ26" i="34"/>
  <c r="BK26" i="34"/>
  <c r="BL26" i="34"/>
  <c r="BM26" i="34"/>
  <c r="BN26" i="34"/>
  <c r="BO26" i="34"/>
  <c r="BP26" i="34"/>
  <c r="BQ26" i="34"/>
  <c r="BR26" i="34"/>
  <c r="BS26" i="34"/>
  <c r="BT26" i="34"/>
  <c r="BU26" i="34"/>
  <c r="BV26" i="34"/>
  <c r="BW26" i="34"/>
  <c r="BX26" i="34"/>
  <c r="BY26" i="34"/>
  <c r="BZ26" i="34"/>
  <c r="CA26" i="34"/>
  <c r="CB26" i="34"/>
  <c r="CC26" i="34"/>
  <c r="CD26" i="34"/>
  <c r="CE26" i="34"/>
  <c r="CF26" i="34"/>
  <c r="CG26" i="34"/>
  <c r="CH26" i="34"/>
  <c r="CI26" i="34"/>
  <c r="CJ26" i="34"/>
  <c r="CK26" i="34"/>
  <c r="CL26" i="34"/>
  <c r="CM26" i="34"/>
  <c r="CN26" i="34"/>
  <c r="CO26" i="34"/>
  <c r="CP26" i="34"/>
  <c r="CQ26" i="34"/>
  <c r="CR26" i="34"/>
  <c r="CS26" i="34"/>
  <c r="CT26" i="34"/>
  <c r="CU26" i="34"/>
  <c r="CV26" i="34"/>
  <c r="CW26" i="34"/>
  <c r="CX26" i="34"/>
  <c r="CY26" i="34"/>
  <c r="CZ26" i="34"/>
  <c r="DA26" i="34"/>
  <c r="DB26" i="34"/>
  <c r="DC26" i="34"/>
  <c r="DD26" i="34"/>
  <c r="DE26" i="34"/>
  <c r="DF26" i="34"/>
  <c r="DG26" i="34"/>
  <c r="DH26" i="34"/>
  <c r="DI26" i="34"/>
  <c r="DJ26" i="34"/>
  <c r="DK26" i="34"/>
  <c r="DL26" i="34"/>
  <c r="DM26" i="34"/>
  <c r="DN26" i="34"/>
  <c r="DO26" i="34"/>
  <c r="DP26" i="34"/>
  <c r="DQ26" i="34"/>
  <c r="DR26" i="34"/>
  <c r="DS26" i="34"/>
  <c r="AB27" i="34"/>
  <c r="AC27" i="34"/>
  <c r="AD27" i="34"/>
  <c r="AE27" i="34"/>
  <c r="AF27" i="34"/>
  <c r="AG27" i="34"/>
  <c r="AH27" i="34"/>
  <c r="AI27" i="34"/>
  <c r="AJ27" i="34"/>
  <c r="AK27" i="34"/>
  <c r="AL27" i="34"/>
  <c r="AM27" i="34"/>
  <c r="AN27" i="34"/>
  <c r="AO27" i="34"/>
  <c r="AP27" i="34"/>
  <c r="AQ27" i="34"/>
  <c r="AR27" i="34"/>
  <c r="AS27" i="34"/>
  <c r="AT27" i="34"/>
  <c r="AU27" i="34"/>
  <c r="AV27" i="34"/>
  <c r="AW27" i="34"/>
  <c r="AX27" i="34"/>
  <c r="AY27" i="34"/>
  <c r="AZ27" i="34"/>
  <c r="BA27" i="34"/>
  <c r="BB27" i="34"/>
  <c r="BC27" i="34"/>
  <c r="BD27" i="34"/>
  <c r="BE27" i="34"/>
  <c r="BF27" i="34"/>
  <c r="BG27" i="34"/>
  <c r="BH27" i="34"/>
  <c r="BI27" i="34"/>
  <c r="BJ27" i="34"/>
  <c r="BK27" i="34"/>
  <c r="BL27" i="34"/>
  <c r="BM27" i="34"/>
  <c r="BN27" i="34"/>
  <c r="BO27" i="34"/>
  <c r="BP27" i="34"/>
  <c r="BQ27" i="34"/>
  <c r="BR27" i="34"/>
  <c r="BS27" i="34"/>
  <c r="BT27" i="34"/>
  <c r="BU27" i="34"/>
  <c r="BV27" i="34"/>
  <c r="BW27" i="34"/>
  <c r="BX27" i="34"/>
  <c r="BY27" i="34"/>
  <c r="BZ27" i="34"/>
  <c r="CA27" i="34"/>
  <c r="CB27" i="34"/>
  <c r="CC27" i="34"/>
  <c r="CD27" i="34"/>
  <c r="CE27" i="34"/>
  <c r="CF27" i="34"/>
  <c r="CG27" i="34"/>
  <c r="CH27" i="34"/>
  <c r="CI27" i="34"/>
  <c r="CJ27" i="34"/>
  <c r="CK27" i="34"/>
  <c r="CL27" i="34"/>
  <c r="CM27" i="34"/>
  <c r="CN27" i="34"/>
  <c r="CO27" i="34"/>
  <c r="CP27" i="34"/>
  <c r="CQ27" i="34"/>
  <c r="CR27" i="34"/>
  <c r="CS27" i="34"/>
  <c r="CT27" i="34"/>
  <c r="CU27" i="34"/>
  <c r="CV27" i="34"/>
  <c r="CW27" i="34"/>
  <c r="CX27" i="34"/>
  <c r="CY27" i="34"/>
  <c r="CZ27" i="34"/>
  <c r="DA27" i="34"/>
  <c r="DB27" i="34"/>
  <c r="DC27" i="34"/>
  <c r="DD27" i="34"/>
  <c r="DE27" i="34"/>
  <c r="DF27" i="34"/>
  <c r="DG27" i="34"/>
  <c r="DH27" i="34"/>
  <c r="DI27" i="34"/>
  <c r="DJ27" i="34"/>
  <c r="DK27" i="34"/>
  <c r="DL27" i="34"/>
  <c r="DM27" i="34"/>
  <c r="DN27" i="34"/>
  <c r="DO27" i="34"/>
  <c r="DP27" i="34"/>
  <c r="DQ27" i="34"/>
  <c r="DR27" i="34"/>
  <c r="DS27" i="34"/>
  <c r="AB28" i="34"/>
  <c r="AC28" i="34"/>
  <c r="AD28" i="34"/>
  <c r="AE28" i="34"/>
  <c r="AF28" i="34"/>
  <c r="AG28" i="34"/>
  <c r="AH28" i="34"/>
  <c r="AI28" i="34"/>
  <c r="AJ28" i="34"/>
  <c r="AK28" i="34"/>
  <c r="AL28" i="34"/>
  <c r="AM28" i="34"/>
  <c r="AN28" i="34"/>
  <c r="AO28" i="34"/>
  <c r="AP28" i="34"/>
  <c r="AQ28" i="34"/>
  <c r="AR28" i="34"/>
  <c r="AS28" i="34"/>
  <c r="AT28" i="34"/>
  <c r="AU28" i="34"/>
  <c r="AV28" i="34"/>
  <c r="AW28" i="34"/>
  <c r="AX28" i="34"/>
  <c r="AY28" i="34"/>
  <c r="AZ28" i="34"/>
  <c r="BA28" i="34"/>
  <c r="BB28" i="34"/>
  <c r="BC28" i="34"/>
  <c r="BD28" i="34"/>
  <c r="BE28" i="34"/>
  <c r="BF28" i="34"/>
  <c r="BG28" i="34"/>
  <c r="BH28" i="34"/>
  <c r="BI28" i="34"/>
  <c r="BJ28" i="34"/>
  <c r="BK28" i="34"/>
  <c r="BL28" i="34"/>
  <c r="BM28" i="34"/>
  <c r="BN28" i="34"/>
  <c r="BO28" i="34"/>
  <c r="BP28" i="34"/>
  <c r="BQ28" i="34"/>
  <c r="BR28" i="34"/>
  <c r="BS28" i="34"/>
  <c r="BT28" i="34"/>
  <c r="BU28" i="34"/>
  <c r="BV28" i="34"/>
  <c r="BW28" i="34"/>
  <c r="BX28" i="34"/>
  <c r="BY28" i="34"/>
  <c r="BZ28" i="34"/>
  <c r="CA28" i="34"/>
  <c r="CB28" i="34"/>
  <c r="CC28" i="34"/>
  <c r="CD28" i="34"/>
  <c r="CE28" i="34"/>
  <c r="CF28" i="34"/>
  <c r="CG28" i="34"/>
  <c r="CH28" i="34"/>
  <c r="CI28" i="34"/>
  <c r="CJ28" i="34"/>
  <c r="CK28" i="34"/>
  <c r="CL28" i="34"/>
  <c r="CM28" i="34"/>
  <c r="CN28" i="34"/>
  <c r="CO28" i="34"/>
  <c r="CP28" i="34"/>
  <c r="CQ28" i="34"/>
  <c r="CR28" i="34"/>
  <c r="CS28" i="34"/>
  <c r="CT28" i="34"/>
  <c r="CU28" i="34"/>
  <c r="CV28" i="34"/>
  <c r="CW28" i="34"/>
  <c r="CX28" i="34"/>
  <c r="CY28" i="34"/>
  <c r="CZ28" i="34"/>
  <c r="DA28" i="34"/>
  <c r="DB28" i="34"/>
  <c r="DC28" i="34"/>
  <c r="DD28" i="34"/>
  <c r="DE28" i="34"/>
  <c r="DF28" i="34"/>
  <c r="DG28" i="34"/>
  <c r="DH28" i="34"/>
  <c r="DI28" i="34"/>
  <c r="DJ28" i="34"/>
  <c r="DK28" i="34"/>
  <c r="DL28" i="34"/>
  <c r="DM28" i="34"/>
  <c r="DN28" i="34"/>
  <c r="DO28" i="34"/>
  <c r="DP28" i="34"/>
  <c r="DQ28" i="34"/>
  <c r="DR28" i="34"/>
  <c r="DS28" i="34"/>
  <c r="AB29" i="34"/>
  <c r="AC29" i="34"/>
  <c r="AD29" i="34"/>
  <c r="AE29" i="34"/>
  <c r="AF29" i="34"/>
  <c r="AG29" i="34"/>
  <c r="AH29" i="34"/>
  <c r="AI29" i="34"/>
  <c r="AJ29" i="34"/>
  <c r="AK29" i="34"/>
  <c r="AL29" i="34"/>
  <c r="AM29" i="34"/>
  <c r="AN29" i="34"/>
  <c r="AO29" i="34"/>
  <c r="AP29" i="34"/>
  <c r="AQ29" i="34"/>
  <c r="AR29" i="34"/>
  <c r="AS29" i="34"/>
  <c r="AT29" i="34"/>
  <c r="AU29" i="34"/>
  <c r="AV29" i="34"/>
  <c r="AW29" i="34"/>
  <c r="AX29" i="34"/>
  <c r="AY29" i="34"/>
  <c r="AZ29" i="34"/>
  <c r="BA29" i="34"/>
  <c r="BB29" i="34"/>
  <c r="BC29" i="34"/>
  <c r="BD29" i="34"/>
  <c r="BE29" i="34"/>
  <c r="BF29" i="34"/>
  <c r="BG29" i="34"/>
  <c r="BH29" i="34"/>
  <c r="BI29" i="34"/>
  <c r="BJ29" i="34"/>
  <c r="BK29" i="34"/>
  <c r="BL29" i="34"/>
  <c r="BM29" i="34"/>
  <c r="BN29" i="34"/>
  <c r="BO29" i="34"/>
  <c r="BP29" i="34"/>
  <c r="BQ29" i="34"/>
  <c r="BR29" i="34"/>
  <c r="BS29" i="34"/>
  <c r="BT29" i="34"/>
  <c r="BU29" i="34"/>
  <c r="BV29" i="34"/>
  <c r="BW29" i="34"/>
  <c r="BX29" i="34"/>
  <c r="BY29" i="34"/>
  <c r="BZ29" i="34"/>
  <c r="CA29" i="34"/>
  <c r="CB29" i="34"/>
  <c r="CC29" i="34"/>
  <c r="CD29" i="34"/>
  <c r="CE29" i="34"/>
  <c r="CF29" i="34"/>
  <c r="CG29" i="34"/>
  <c r="CH29" i="34"/>
  <c r="CI29" i="34"/>
  <c r="CJ29" i="34"/>
  <c r="CK29" i="34"/>
  <c r="CL29" i="34"/>
  <c r="CM29" i="34"/>
  <c r="CN29" i="34"/>
  <c r="CO29" i="34"/>
  <c r="CP29" i="34"/>
  <c r="CQ29" i="34"/>
  <c r="CR29" i="34"/>
  <c r="CS29" i="34"/>
  <c r="CT29" i="34"/>
  <c r="CU29" i="34"/>
  <c r="CV29" i="34"/>
  <c r="CW29" i="34"/>
  <c r="CX29" i="34"/>
  <c r="CY29" i="34"/>
  <c r="CZ29" i="34"/>
  <c r="DA29" i="34"/>
  <c r="DB29" i="34"/>
  <c r="DC29" i="34"/>
  <c r="DD29" i="34"/>
  <c r="DE29" i="34"/>
  <c r="DF29" i="34"/>
  <c r="DG29" i="34"/>
  <c r="DH29" i="34"/>
  <c r="DI29" i="34"/>
  <c r="DJ29" i="34"/>
  <c r="DK29" i="34"/>
  <c r="DL29" i="34"/>
  <c r="DM29" i="34"/>
  <c r="DN29" i="34"/>
  <c r="DO29" i="34"/>
  <c r="DP29" i="34"/>
  <c r="DQ29" i="34"/>
  <c r="DR29" i="34"/>
  <c r="DS29"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BF30" i="34"/>
  <c r="BG30" i="34"/>
  <c r="BH30" i="34"/>
  <c r="BI30" i="34"/>
  <c r="BJ30" i="34"/>
  <c r="BK30" i="34"/>
  <c r="BL30" i="34"/>
  <c r="BM30" i="34"/>
  <c r="BN30" i="34"/>
  <c r="BO30" i="34"/>
  <c r="BP30" i="34"/>
  <c r="BQ30" i="34"/>
  <c r="BR30" i="34"/>
  <c r="BS30" i="34"/>
  <c r="BT30" i="34"/>
  <c r="BU30" i="34"/>
  <c r="BV30" i="34"/>
  <c r="BW30" i="34"/>
  <c r="BX30" i="34"/>
  <c r="BY30" i="34"/>
  <c r="BZ30" i="34"/>
  <c r="CA30" i="34"/>
  <c r="CB30" i="34"/>
  <c r="CC30" i="34"/>
  <c r="CD30" i="34"/>
  <c r="CE30" i="34"/>
  <c r="CF30" i="34"/>
  <c r="CG30" i="34"/>
  <c r="CH30" i="34"/>
  <c r="CI30" i="34"/>
  <c r="CJ30" i="34"/>
  <c r="CK30" i="34"/>
  <c r="CL30" i="34"/>
  <c r="CM30" i="34"/>
  <c r="CN30" i="34"/>
  <c r="CO30" i="34"/>
  <c r="CP30" i="34"/>
  <c r="CQ30" i="34"/>
  <c r="CR30" i="34"/>
  <c r="CS30" i="34"/>
  <c r="CT30" i="34"/>
  <c r="CU30" i="34"/>
  <c r="CV30" i="34"/>
  <c r="CW30" i="34"/>
  <c r="CX30" i="34"/>
  <c r="CY30" i="34"/>
  <c r="CZ30" i="34"/>
  <c r="DA30" i="34"/>
  <c r="DB30" i="34"/>
  <c r="DC30" i="34"/>
  <c r="DD30" i="34"/>
  <c r="DE30" i="34"/>
  <c r="DF30" i="34"/>
  <c r="DG30" i="34"/>
  <c r="DH30" i="34"/>
  <c r="DI30" i="34"/>
  <c r="DJ30" i="34"/>
  <c r="DK30" i="34"/>
  <c r="DL30" i="34"/>
  <c r="DM30" i="34"/>
  <c r="DN30" i="34"/>
  <c r="DO30" i="34"/>
  <c r="DP30" i="34"/>
  <c r="DQ30" i="34"/>
  <c r="DR30" i="34"/>
  <c r="DS30" i="34"/>
  <c r="AB31" i="34"/>
  <c r="AC31" i="34"/>
  <c r="AD31" i="34"/>
  <c r="AE31" i="34"/>
  <c r="AF31" i="34"/>
  <c r="AG31" i="34"/>
  <c r="AH31" i="34"/>
  <c r="AI31" i="34"/>
  <c r="AJ31" i="34"/>
  <c r="AK31" i="34"/>
  <c r="AL31" i="34"/>
  <c r="AM31" i="34"/>
  <c r="AN31" i="34"/>
  <c r="AO31" i="34"/>
  <c r="AP31" i="34"/>
  <c r="AQ31" i="34"/>
  <c r="AR31" i="34"/>
  <c r="AS31" i="34"/>
  <c r="AT31" i="34"/>
  <c r="AU31" i="34"/>
  <c r="AV31" i="34"/>
  <c r="AW31" i="34"/>
  <c r="AX31" i="34"/>
  <c r="AY31" i="34"/>
  <c r="AZ31" i="34"/>
  <c r="BA31" i="34"/>
  <c r="BB31" i="34"/>
  <c r="BC31" i="34"/>
  <c r="BD31" i="34"/>
  <c r="BE31" i="34"/>
  <c r="BF31" i="34"/>
  <c r="BG31" i="34"/>
  <c r="BH31" i="34"/>
  <c r="BI31" i="34"/>
  <c r="BJ31" i="34"/>
  <c r="BK31" i="34"/>
  <c r="BL31" i="34"/>
  <c r="BM31" i="34"/>
  <c r="BN31" i="34"/>
  <c r="BO31" i="34"/>
  <c r="BP31" i="34"/>
  <c r="BQ31" i="34"/>
  <c r="BR31" i="34"/>
  <c r="BS31" i="34"/>
  <c r="BT31" i="34"/>
  <c r="BU31" i="34"/>
  <c r="BV31" i="34"/>
  <c r="BW31" i="34"/>
  <c r="BX31" i="34"/>
  <c r="BY31" i="34"/>
  <c r="BZ31" i="34"/>
  <c r="CA31" i="34"/>
  <c r="CB31" i="34"/>
  <c r="CC31" i="34"/>
  <c r="CD31" i="34"/>
  <c r="CE31" i="34"/>
  <c r="CF31" i="34"/>
  <c r="CG31" i="34"/>
  <c r="CH31" i="34"/>
  <c r="CI31" i="34"/>
  <c r="CJ31" i="34"/>
  <c r="CK31" i="34"/>
  <c r="CL31" i="34"/>
  <c r="CM31" i="34"/>
  <c r="CN31" i="34"/>
  <c r="CO31" i="34"/>
  <c r="CP31" i="34"/>
  <c r="CQ31" i="34"/>
  <c r="CR31" i="34"/>
  <c r="CS31" i="34"/>
  <c r="CT31" i="34"/>
  <c r="CU31" i="34"/>
  <c r="CV31" i="34"/>
  <c r="CW31" i="34"/>
  <c r="CX31" i="34"/>
  <c r="CY31" i="34"/>
  <c r="CZ31" i="34"/>
  <c r="DA31" i="34"/>
  <c r="DB31" i="34"/>
  <c r="DC31" i="34"/>
  <c r="DD31" i="34"/>
  <c r="DE31" i="34"/>
  <c r="DF31" i="34"/>
  <c r="DG31" i="34"/>
  <c r="DH31" i="34"/>
  <c r="DI31" i="34"/>
  <c r="DJ31" i="34"/>
  <c r="DK31" i="34"/>
  <c r="DL31" i="34"/>
  <c r="DM31" i="34"/>
  <c r="DN31" i="34"/>
  <c r="DO31" i="34"/>
  <c r="DP31" i="34"/>
  <c r="DQ31" i="34"/>
  <c r="DR31" i="34"/>
  <c r="DS31" i="34"/>
  <c r="AG16" i="34"/>
  <c r="AG50" i="34" s="1"/>
  <c r="AH16" i="34"/>
  <c r="AH50" i="34" s="1"/>
  <c r="AI16" i="34"/>
  <c r="AI50" i="34" s="1"/>
  <c r="AN16" i="34"/>
  <c r="AN50" i="34" s="1"/>
  <c r="AW16" i="34"/>
  <c r="AW50" i="34" s="1"/>
  <c r="AX16" i="34"/>
  <c r="AX50" i="34" s="1"/>
  <c r="AY16" i="34"/>
  <c r="BM16" i="34"/>
  <c r="BM50" i="34" s="1"/>
  <c r="BN16" i="34"/>
  <c r="BN50" i="34" s="1"/>
  <c r="BO16" i="34"/>
  <c r="BO50" i="34" s="1"/>
  <c r="BT16" i="34"/>
  <c r="BT50" i="34" s="1"/>
  <c r="CC16" i="34"/>
  <c r="CC50" i="34" s="1"/>
  <c r="CD16" i="34"/>
  <c r="CD50" i="34" s="1"/>
  <c r="CE16" i="34"/>
  <c r="CE50" i="34" s="1"/>
  <c r="CS16" i="34"/>
  <c r="CS50" i="34" s="1"/>
  <c r="CT16" i="34"/>
  <c r="CT50" i="34" s="1"/>
  <c r="CU16" i="34"/>
  <c r="CU50" i="34" s="1"/>
  <c r="CZ16" i="34"/>
  <c r="CZ50" i="34" s="1"/>
  <c r="DI16" i="34"/>
  <c r="DI50" i="34" s="1"/>
  <c r="DJ16" i="34"/>
  <c r="DJ50" i="34" s="1"/>
  <c r="DK16" i="34"/>
  <c r="DK50" i="34" s="1"/>
  <c r="AB17" i="34"/>
  <c r="AB16" i="34" s="1"/>
  <c r="AB50" i="34" s="1"/>
  <c r="AC17" i="34"/>
  <c r="AC16" i="34" s="1"/>
  <c r="AC50" i="34" s="1"/>
  <c r="AD17" i="34"/>
  <c r="AD16" i="34" s="1"/>
  <c r="AD50" i="34" s="1"/>
  <c r="AE17" i="34"/>
  <c r="AE16" i="34" s="1"/>
  <c r="AE50" i="34" s="1"/>
  <c r="AF17" i="34"/>
  <c r="AG17" i="34"/>
  <c r="AH17" i="34"/>
  <c r="AI17" i="34"/>
  <c r="AJ17" i="34"/>
  <c r="AJ16" i="34" s="1"/>
  <c r="AK17" i="34"/>
  <c r="AK16" i="34" s="1"/>
  <c r="AL17" i="34"/>
  <c r="AL16" i="34" s="1"/>
  <c r="AL50" i="34" s="1"/>
  <c r="AM17" i="34"/>
  <c r="AM16" i="34" s="1"/>
  <c r="AM50" i="34" s="1"/>
  <c r="AN17" i="34"/>
  <c r="AO17" i="34"/>
  <c r="AO16" i="34" s="1"/>
  <c r="AO50" i="34" s="1"/>
  <c r="AP17" i="34"/>
  <c r="AP16" i="34" s="1"/>
  <c r="AP50" i="34" s="1"/>
  <c r="AQ17" i="34"/>
  <c r="AQ16" i="34" s="1"/>
  <c r="AQ50" i="34" s="1"/>
  <c r="AR17" i="34"/>
  <c r="AR16" i="34" s="1"/>
  <c r="AR50" i="34" s="1"/>
  <c r="AS17" i="34"/>
  <c r="AS16" i="34" s="1"/>
  <c r="AS50" i="34" s="1"/>
  <c r="AT17" i="34"/>
  <c r="AT16" i="34" s="1"/>
  <c r="AT50" i="34" s="1"/>
  <c r="AU17" i="34"/>
  <c r="AU16" i="34" s="1"/>
  <c r="AU50" i="34" s="1"/>
  <c r="AV17" i="34"/>
  <c r="AW17" i="34"/>
  <c r="AX17" i="34"/>
  <c r="AY17" i="34"/>
  <c r="AZ17" i="34"/>
  <c r="AZ16" i="34" s="1"/>
  <c r="AZ50" i="34" s="1"/>
  <c r="BA17" i="34"/>
  <c r="BA16" i="34" s="1"/>
  <c r="BA50" i="34" s="1"/>
  <c r="BB17" i="34"/>
  <c r="BB16" i="34" s="1"/>
  <c r="BB50" i="34" s="1"/>
  <c r="BC17" i="34"/>
  <c r="BC16" i="34" s="1"/>
  <c r="BC50" i="34" s="1"/>
  <c r="BD17" i="34"/>
  <c r="BD16" i="34" s="1"/>
  <c r="BD50" i="34" s="1"/>
  <c r="BE17" i="34"/>
  <c r="BE16" i="34" s="1"/>
  <c r="BE50" i="34" s="1"/>
  <c r="BF17" i="34"/>
  <c r="BF16" i="34" s="1"/>
  <c r="BF50" i="34" s="1"/>
  <c r="BG17" i="34"/>
  <c r="BG16" i="34" s="1"/>
  <c r="BG50" i="34" s="1"/>
  <c r="BH17" i="34"/>
  <c r="BH16" i="34" s="1"/>
  <c r="BH50" i="34" s="1"/>
  <c r="BI17" i="34"/>
  <c r="BI16" i="34" s="1"/>
  <c r="BI50" i="34" s="1"/>
  <c r="BJ17" i="34"/>
  <c r="BJ16" i="34" s="1"/>
  <c r="BJ50" i="34" s="1"/>
  <c r="BK17" i="34"/>
  <c r="BK16" i="34" s="1"/>
  <c r="BK50" i="34" s="1"/>
  <c r="BL17" i="34"/>
  <c r="BM17" i="34"/>
  <c r="BN17" i="34"/>
  <c r="BO17" i="34"/>
  <c r="BP17" i="34"/>
  <c r="BP16" i="34" s="1"/>
  <c r="BP50" i="34" s="1"/>
  <c r="BQ17" i="34"/>
  <c r="BQ16" i="34" s="1"/>
  <c r="BQ50" i="34" s="1"/>
  <c r="BR17" i="34"/>
  <c r="BR16" i="34" s="1"/>
  <c r="BR50" i="34" s="1"/>
  <c r="BS17" i="34"/>
  <c r="BS16" i="34" s="1"/>
  <c r="BS50" i="34" s="1"/>
  <c r="BT17" i="34"/>
  <c r="BU17" i="34"/>
  <c r="BU16" i="34" s="1"/>
  <c r="BU50" i="34" s="1"/>
  <c r="BV17" i="34"/>
  <c r="BV16" i="34" s="1"/>
  <c r="BV50" i="34" s="1"/>
  <c r="BW17" i="34"/>
  <c r="BW16" i="34" s="1"/>
  <c r="BW50" i="34" s="1"/>
  <c r="BX17" i="34"/>
  <c r="BX16" i="34" s="1"/>
  <c r="BY17" i="34"/>
  <c r="BY16" i="34" s="1"/>
  <c r="BY50" i="34" s="1"/>
  <c r="BZ17" i="34"/>
  <c r="BZ16" i="34" s="1"/>
  <c r="BZ50" i="34" s="1"/>
  <c r="CA17" i="34"/>
  <c r="CA16" i="34" s="1"/>
  <c r="CA50" i="34" s="1"/>
  <c r="CB17" i="34"/>
  <c r="CC17" i="34"/>
  <c r="CD17" i="34"/>
  <c r="CE17" i="34"/>
  <c r="CF17" i="34"/>
  <c r="CF16" i="34" s="1"/>
  <c r="CF50" i="34" s="1"/>
  <c r="CG17" i="34"/>
  <c r="CG16" i="34" s="1"/>
  <c r="CG50" i="34" s="1"/>
  <c r="CH17" i="34"/>
  <c r="CH16" i="34" s="1"/>
  <c r="CI17" i="34"/>
  <c r="CI16" i="34" s="1"/>
  <c r="CI50" i="34" s="1"/>
  <c r="CJ17" i="34"/>
  <c r="CJ16" i="34" s="1"/>
  <c r="CJ50" i="34" s="1"/>
  <c r="CK17" i="34"/>
  <c r="CK16" i="34" s="1"/>
  <c r="CK50" i="34" s="1"/>
  <c r="CL17" i="34"/>
  <c r="CL16" i="34" s="1"/>
  <c r="CL50" i="34" s="1"/>
  <c r="CM17" i="34"/>
  <c r="CM16" i="34" s="1"/>
  <c r="CM50" i="34" s="1"/>
  <c r="CN17" i="34"/>
  <c r="CN16" i="34" s="1"/>
  <c r="CN50" i="34" s="1"/>
  <c r="CO17" i="34"/>
  <c r="CO16" i="34" s="1"/>
  <c r="CO50" i="34" s="1"/>
  <c r="CP17" i="34"/>
  <c r="CP16" i="34" s="1"/>
  <c r="CP50" i="34" s="1"/>
  <c r="CQ17" i="34"/>
  <c r="CQ16" i="34" s="1"/>
  <c r="CQ50" i="34" s="1"/>
  <c r="CR17" i="34"/>
  <c r="CS17" i="34"/>
  <c r="CT17" i="34"/>
  <c r="CU17" i="34"/>
  <c r="CV17" i="34"/>
  <c r="CV16" i="34" s="1"/>
  <c r="CV50" i="34" s="1"/>
  <c r="CW17" i="34"/>
  <c r="CW16" i="34" s="1"/>
  <c r="CW50" i="34" s="1"/>
  <c r="CX17" i="34"/>
  <c r="CX16" i="34" s="1"/>
  <c r="CX50" i="34" s="1"/>
  <c r="CY17" i="34"/>
  <c r="CY16" i="34" s="1"/>
  <c r="CY50" i="34" s="1"/>
  <c r="CZ17" i="34"/>
  <c r="DA17" i="34"/>
  <c r="DA16" i="34" s="1"/>
  <c r="DA50" i="34" s="1"/>
  <c r="DB17" i="34"/>
  <c r="DB16" i="34" s="1"/>
  <c r="DB50" i="34" s="1"/>
  <c r="DC17" i="34"/>
  <c r="DC16" i="34" s="1"/>
  <c r="DC50" i="34" s="1"/>
  <c r="DD17" i="34"/>
  <c r="DD16" i="34" s="1"/>
  <c r="DD50" i="34" s="1"/>
  <c r="DE17" i="34"/>
  <c r="DE16" i="34" s="1"/>
  <c r="DE50" i="34" s="1"/>
  <c r="DF17" i="34"/>
  <c r="DF16" i="34" s="1"/>
  <c r="DF50" i="34" s="1"/>
  <c r="DG17" i="34"/>
  <c r="DG16" i="34" s="1"/>
  <c r="DG50" i="34" s="1"/>
  <c r="DH17" i="34"/>
  <c r="DI17" i="34"/>
  <c r="DJ17" i="34"/>
  <c r="DK17" i="34"/>
  <c r="DL17" i="34"/>
  <c r="DL16" i="34" s="1"/>
  <c r="DL50" i="34" s="1"/>
  <c r="DM17" i="34"/>
  <c r="DM16" i="34" s="1"/>
  <c r="DM50" i="34" s="1"/>
  <c r="DN17" i="34"/>
  <c r="DN16" i="34" s="1"/>
  <c r="DN50" i="34" s="1"/>
  <c r="DO17" i="34"/>
  <c r="DO16" i="34" s="1"/>
  <c r="DO50" i="34" s="1"/>
  <c r="DP17" i="34"/>
  <c r="DP16" i="34" s="1"/>
  <c r="DP50" i="34" s="1"/>
  <c r="DQ17" i="34"/>
  <c r="DQ16" i="34" s="1"/>
  <c r="DQ50" i="34" s="1"/>
  <c r="DR17" i="34"/>
  <c r="DR16" i="34" s="1"/>
  <c r="DR50" i="34" s="1"/>
  <c r="DS17" i="34"/>
  <c r="DS16" i="34" s="1"/>
  <c r="DS50" i="34" s="1"/>
  <c r="AB18" i="34"/>
  <c r="AC18" i="34"/>
  <c r="AD18" i="34"/>
  <c r="AE18" i="34"/>
  <c r="AF18" i="34"/>
  <c r="AG18" i="34"/>
  <c r="AH18" i="34"/>
  <c r="AI18" i="34"/>
  <c r="AJ18" i="34"/>
  <c r="AK18" i="34"/>
  <c r="AL18" i="34"/>
  <c r="AM18" i="34"/>
  <c r="AN18" i="34"/>
  <c r="AO18" i="34"/>
  <c r="AP18" i="34"/>
  <c r="AQ18" i="34"/>
  <c r="AR18" i="34"/>
  <c r="AS18" i="34"/>
  <c r="AT18" i="34"/>
  <c r="AU18" i="34"/>
  <c r="AV18" i="34"/>
  <c r="AW18" i="34"/>
  <c r="AX18" i="34"/>
  <c r="AY18" i="34"/>
  <c r="AZ18" i="34"/>
  <c r="BA18" i="34"/>
  <c r="BB18" i="34"/>
  <c r="BC18" i="34"/>
  <c r="BD18" i="34"/>
  <c r="BE18" i="34"/>
  <c r="BF18" i="34"/>
  <c r="BG18" i="34"/>
  <c r="BH18" i="34"/>
  <c r="BI18" i="34"/>
  <c r="BJ18" i="34"/>
  <c r="BK18" i="34"/>
  <c r="BL18" i="34"/>
  <c r="BM18" i="34"/>
  <c r="BN18" i="34"/>
  <c r="BO18" i="34"/>
  <c r="BP18" i="34"/>
  <c r="BQ18" i="34"/>
  <c r="BR18" i="34"/>
  <c r="BS18" i="34"/>
  <c r="BT18" i="34"/>
  <c r="BU18" i="34"/>
  <c r="BV18" i="34"/>
  <c r="BW18" i="34"/>
  <c r="BX18" i="34"/>
  <c r="BY18" i="34"/>
  <c r="BZ18" i="34"/>
  <c r="CA18" i="34"/>
  <c r="CB18" i="34"/>
  <c r="CC18" i="34"/>
  <c r="CD18" i="34"/>
  <c r="CE18" i="34"/>
  <c r="CF18" i="34"/>
  <c r="CG18" i="34"/>
  <c r="CH18" i="34"/>
  <c r="CI18" i="34"/>
  <c r="CJ18" i="34"/>
  <c r="CK18" i="34"/>
  <c r="CL18" i="34"/>
  <c r="CM18" i="34"/>
  <c r="CN18" i="34"/>
  <c r="CO18" i="34"/>
  <c r="CP18" i="34"/>
  <c r="CQ18" i="34"/>
  <c r="CR18" i="34"/>
  <c r="CS18" i="34"/>
  <c r="CT18" i="34"/>
  <c r="CU18" i="34"/>
  <c r="CV18" i="34"/>
  <c r="CW18" i="34"/>
  <c r="CX18" i="34"/>
  <c r="CY18" i="34"/>
  <c r="CZ18" i="34"/>
  <c r="DA18" i="34"/>
  <c r="DB18" i="34"/>
  <c r="DC18" i="34"/>
  <c r="DD18" i="34"/>
  <c r="DE18" i="34"/>
  <c r="DF18" i="34"/>
  <c r="DG18" i="34"/>
  <c r="DH18" i="34"/>
  <c r="DI18" i="34"/>
  <c r="DJ18" i="34"/>
  <c r="DK18" i="34"/>
  <c r="DL18" i="34"/>
  <c r="DM18" i="34"/>
  <c r="DN18" i="34"/>
  <c r="DO18" i="34"/>
  <c r="DP18" i="34"/>
  <c r="DQ18" i="34"/>
  <c r="DR18" i="34"/>
  <c r="DS18" i="34"/>
  <c r="AB19" i="34"/>
  <c r="AC19" i="34"/>
  <c r="AD19" i="34"/>
  <c r="AE19" i="34"/>
  <c r="AF19" i="34"/>
  <c r="AG19" i="34"/>
  <c r="AH19" i="34"/>
  <c r="AI19" i="34"/>
  <c r="AJ19" i="34"/>
  <c r="AK19" i="34"/>
  <c r="AL19" i="34"/>
  <c r="AM19" i="34"/>
  <c r="AN19" i="34"/>
  <c r="AO19" i="34"/>
  <c r="AP19" i="34"/>
  <c r="AQ19" i="34"/>
  <c r="AR19" i="34"/>
  <c r="AS19" i="34"/>
  <c r="AT19" i="34"/>
  <c r="AU19" i="34"/>
  <c r="AV19" i="34"/>
  <c r="AW19" i="34"/>
  <c r="AX19" i="34"/>
  <c r="AY19" i="34"/>
  <c r="AZ19" i="34"/>
  <c r="BA19" i="34"/>
  <c r="BB19" i="34"/>
  <c r="BC19" i="34"/>
  <c r="BD19" i="34"/>
  <c r="BE19" i="34"/>
  <c r="BF19" i="34"/>
  <c r="BG19" i="34"/>
  <c r="BH19" i="34"/>
  <c r="BI19" i="34"/>
  <c r="BJ19" i="34"/>
  <c r="BK19" i="34"/>
  <c r="BL19" i="34"/>
  <c r="BM19" i="34"/>
  <c r="BN19" i="34"/>
  <c r="BO19" i="34"/>
  <c r="BP19" i="34"/>
  <c r="BQ19" i="34"/>
  <c r="BR19" i="34"/>
  <c r="BS19" i="34"/>
  <c r="BT19" i="34"/>
  <c r="BU19" i="34"/>
  <c r="BV19" i="34"/>
  <c r="BW19" i="34"/>
  <c r="BX19" i="34"/>
  <c r="BY19" i="34"/>
  <c r="BZ19" i="34"/>
  <c r="CA19" i="34"/>
  <c r="CB19" i="34"/>
  <c r="CC19" i="34"/>
  <c r="CD19" i="34"/>
  <c r="CE19" i="34"/>
  <c r="CF19" i="34"/>
  <c r="CG19" i="34"/>
  <c r="CH19" i="34"/>
  <c r="CI19" i="34"/>
  <c r="CJ19" i="34"/>
  <c r="CK19" i="34"/>
  <c r="CL19" i="34"/>
  <c r="CM19" i="34"/>
  <c r="CN19" i="34"/>
  <c r="CO19" i="34"/>
  <c r="CP19" i="34"/>
  <c r="CQ19" i="34"/>
  <c r="CR19" i="34"/>
  <c r="CS19" i="34"/>
  <c r="CT19" i="34"/>
  <c r="CU19" i="34"/>
  <c r="CV19" i="34"/>
  <c r="CW19" i="34"/>
  <c r="CX19" i="34"/>
  <c r="CY19" i="34"/>
  <c r="CZ19" i="34"/>
  <c r="DA19" i="34"/>
  <c r="DB19" i="34"/>
  <c r="DC19" i="34"/>
  <c r="DD19" i="34"/>
  <c r="DE19" i="34"/>
  <c r="DF19" i="34"/>
  <c r="DG19" i="34"/>
  <c r="DH19" i="34"/>
  <c r="DI19" i="34"/>
  <c r="DJ19" i="34"/>
  <c r="DK19" i="34"/>
  <c r="DL19" i="34"/>
  <c r="DM19" i="34"/>
  <c r="DN19" i="34"/>
  <c r="DO19" i="34"/>
  <c r="DP19" i="34"/>
  <c r="DQ19" i="34"/>
  <c r="DR19" i="34"/>
  <c r="DS19" i="34"/>
  <c r="AG8" i="34"/>
  <c r="AH8" i="34"/>
  <c r="AI8" i="34"/>
  <c r="AI44" i="34" s="1"/>
  <c r="AN8" i="34"/>
  <c r="AW8" i="34"/>
  <c r="AX8" i="34"/>
  <c r="AY8" i="34"/>
  <c r="BM8" i="34"/>
  <c r="BM49" i="34" s="1"/>
  <c r="BN8" i="34"/>
  <c r="BN49" i="34" s="1"/>
  <c r="BO8" i="34"/>
  <c r="BT8" i="34"/>
  <c r="CC8" i="34"/>
  <c r="CC49" i="34" s="1"/>
  <c r="CD8" i="34"/>
  <c r="CE8" i="34"/>
  <c r="CS8" i="34"/>
  <c r="CT8" i="34"/>
  <c r="CU8" i="34"/>
  <c r="CZ8" i="34"/>
  <c r="CZ49" i="34" s="1"/>
  <c r="DI8" i="34"/>
  <c r="DJ8" i="34"/>
  <c r="DK8" i="34"/>
  <c r="AB9" i="34"/>
  <c r="AB8" i="34" s="1"/>
  <c r="AC9" i="34"/>
  <c r="AC8" i="34" s="1"/>
  <c r="AC49" i="34" s="1"/>
  <c r="AD9" i="34"/>
  <c r="AD8" i="34" s="1"/>
  <c r="AD49" i="34" s="1"/>
  <c r="AE9" i="34"/>
  <c r="AE8" i="34" s="1"/>
  <c r="AF9" i="34"/>
  <c r="AG9" i="34"/>
  <c r="AH9" i="34"/>
  <c r="AI9" i="34"/>
  <c r="AJ9" i="34"/>
  <c r="AJ8" i="34" s="1"/>
  <c r="AK9" i="34"/>
  <c r="AK8" i="34" s="1"/>
  <c r="AL9" i="34"/>
  <c r="AL8" i="34" s="1"/>
  <c r="AM9" i="34"/>
  <c r="AM8" i="34" s="1"/>
  <c r="AN9" i="34"/>
  <c r="AO9" i="34"/>
  <c r="AO8" i="34" s="1"/>
  <c r="AP9" i="34"/>
  <c r="AP8" i="34" s="1"/>
  <c r="AQ9" i="34"/>
  <c r="AQ8" i="34" s="1"/>
  <c r="AR9" i="34"/>
  <c r="AR8" i="34" s="1"/>
  <c r="AS9" i="34"/>
  <c r="AS8" i="34" s="1"/>
  <c r="AT9" i="34"/>
  <c r="AT8" i="34" s="1"/>
  <c r="AT49" i="34" s="1"/>
  <c r="AU9" i="34"/>
  <c r="AU8" i="34" s="1"/>
  <c r="AV9" i="34"/>
  <c r="AW9" i="34"/>
  <c r="AX9" i="34"/>
  <c r="AY9" i="34"/>
  <c r="AZ9" i="34"/>
  <c r="AZ8" i="34" s="1"/>
  <c r="BA9" i="34"/>
  <c r="BA8" i="34" s="1"/>
  <c r="BB9" i="34"/>
  <c r="BB8" i="34" s="1"/>
  <c r="BB49" i="34" s="1"/>
  <c r="BC9" i="34"/>
  <c r="BC8" i="34" s="1"/>
  <c r="BD9" i="34"/>
  <c r="BD8" i="34" s="1"/>
  <c r="BE9" i="34"/>
  <c r="BE8" i="34" s="1"/>
  <c r="BF9" i="34"/>
  <c r="BF8" i="34" s="1"/>
  <c r="BG9" i="34"/>
  <c r="BG8" i="34" s="1"/>
  <c r="BH9" i="34"/>
  <c r="BH8" i="34" s="1"/>
  <c r="BI9" i="34"/>
  <c r="BI8" i="34" s="1"/>
  <c r="BJ9" i="34"/>
  <c r="BJ8" i="34" s="1"/>
  <c r="BK9" i="34"/>
  <c r="BK8" i="34" s="1"/>
  <c r="BL9" i="34"/>
  <c r="BM9" i="34"/>
  <c r="BN9" i="34"/>
  <c r="BO9" i="34"/>
  <c r="BP9" i="34"/>
  <c r="BP8" i="34" s="1"/>
  <c r="BQ9" i="34"/>
  <c r="BQ8" i="34" s="1"/>
  <c r="BR9" i="34"/>
  <c r="BR8" i="34" s="1"/>
  <c r="BR49" i="34" s="1"/>
  <c r="BS9" i="34"/>
  <c r="BS8" i="34" s="1"/>
  <c r="BS49" i="34" s="1"/>
  <c r="BT9" i="34"/>
  <c r="BU9" i="34"/>
  <c r="BU8" i="34" s="1"/>
  <c r="BV9" i="34"/>
  <c r="BV8" i="34" s="1"/>
  <c r="BW9" i="34"/>
  <c r="BW8" i="34" s="1"/>
  <c r="BX9" i="34"/>
  <c r="BX8" i="34" s="1"/>
  <c r="BY9" i="34"/>
  <c r="BY8" i="34" s="1"/>
  <c r="BZ9" i="34"/>
  <c r="BZ8" i="34" s="1"/>
  <c r="BZ44" i="34" s="1"/>
  <c r="CA9" i="34"/>
  <c r="CA8" i="34" s="1"/>
  <c r="CA49" i="34" s="1"/>
  <c r="CB9" i="34"/>
  <c r="CC9" i="34"/>
  <c r="CD9" i="34"/>
  <c r="CE9" i="34"/>
  <c r="CF9" i="34"/>
  <c r="CF8" i="34" s="1"/>
  <c r="CG9" i="34"/>
  <c r="CG8" i="34" s="1"/>
  <c r="CH9" i="34"/>
  <c r="CH8" i="34" s="1"/>
  <c r="CH44" i="34" s="1"/>
  <c r="CI9" i="34"/>
  <c r="CI8" i="34" s="1"/>
  <c r="CJ9" i="34"/>
  <c r="CJ8" i="34" s="1"/>
  <c r="CK9" i="34"/>
  <c r="CK8" i="34" s="1"/>
  <c r="CL9" i="34"/>
  <c r="CL8" i="34" s="1"/>
  <c r="CM9" i="34"/>
  <c r="CM8" i="34" s="1"/>
  <c r="CN9" i="34"/>
  <c r="CN8" i="34" s="1"/>
  <c r="CO9" i="34"/>
  <c r="CO8" i="34" s="1"/>
  <c r="CP9" i="34"/>
  <c r="CP8" i="34" s="1"/>
  <c r="CP49" i="34" s="1"/>
  <c r="CQ9" i="34"/>
  <c r="CQ8" i="34" s="1"/>
  <c r="CR9" i="34"/>
  <c r="CS9" i="34"/>
  <c r="CT9" i="34"/>
  <c r="CU9" i="34"/>
  <c r="CV9" i="34"/>
  <c r="CV8" i="34" s="1"/>
  <c r="CW9" i="34"/>
  <c r="CW8" i="34" s="1"/>
  <c r="CW44" i="34" s="1"/>
  <c r="CX9" i="34"/>
  <c r="CX8" i="34" s="1"/>
  <c r="CY9" i="34"/>
  <c r="CY8" i="34" s="1"/>
  <c r="CZ9" i="34"/>
  <c r="DA9" i="34"/>
  <c r="DA8" i="34" s="1"/>
  <c r="DB9" i="34"/>
  <c r="DB8" i="34" s="1"/>
  <c r="DC9" i="34"/>
  <c r="DC8" i="34" s="1"/>
  <c r="DD9" i="34"/>
  <c r="DD8" i="34" s="1"/>
  <c r="DE9" i="34"/>
  <c r="DE8" i="34" s="1"/>
  <c r="DF9" i="34"/>
  <c r="DF8" i="34" s="1"/>
  <c r="DF49" i="34" s="1"/>
  <c r="DG9" i="34"/>
  <c r="DG8" i="34" s="1"/>
  <c r="DH9" i="34"/>
  <c r="DI9" i="34"/>
  <c r="DJ9" i="34"/>
  <c r="DK9" i="34"/>
  <c r="DL9" i="34"/>
  <c r="DL8" i="34" s="1"/>
  <c r="DM9" i="34"/>
  <c r="DM8" i="34" s="1"/>
  <c r="DN9" i="34"/>
  <c r="DN8" i="34" s="1"/>
  <c r="DN49" i="34" s="1"/>
  <c r="DO9" i="34"/>
  <c r="DO8" i="34" s="1"/>
  <c r="DP9" i="34"/>
  <c r="DP8" i="34" s="1"/>
  <c r="DQ9" i="34"/>
  <c r="DQ8" i="34" s="1"/>
  <c r="DQ49" i="34" s="1"/>
  <c r="DR9" i="34"/>
  <c r="DR8" i="34" s="1"/>
  <c r="DS9" i="34"/>
  <c r="DS8" i="34" s="1"/>
  <c r="AB10" i="34"/>
  <c r="AC10" i="34"/>
  <c r="AD10" i="34"/>
  <c r="AE10" i="34"/>
  <c r="AF10" i="34"/>
  <c r="AG10" i="34"/>
  <c r="AH10" i="34"/>
  <c r="AI10" i="34"/>
  <c r="AJ10" i="34"/>
  <c r="AK10" i="34"/>
  <c r="AL10" i="34"/>
  <c r="AM10" i="34"/>
  <c r="AN10" i="34"/>
  <c r="AO10" i="34"/>
  <c r="AP10" i="34"/>
  <c r="AQ10" i="34"/>
  <c r="AR10" i="34"/>
  <c r="AS10" i="34"/>
  <c r="AT10" i="34"/>
  <c r="AU10" i="34"/>
  <c r="AV10" i="34"/>
  <c r="AW10" i="34"/>
  <c r="AX10" i="34"/>
  <c r="AY10" i="34"/>
  <c r="AZ10" i="34"/>
  <c r="BA10" i="34"/>
  <c r="BB10" i="34"/>
  <c r="BC10" i="34"/>
  <c r="BD10" i="34"/>
  <c r="BE10" i="34"/>
  <c r="BF10" i="34"/>
  <c r="BG10" i="34"/>
  <c r="BH10" i="34"/>
  <c r="BI10" i="34"/>
  <c r="BJ10" i="34"/>
  <c r="BK10" i="34"/>
  <c r="BL10" i="34"/>
  <c r="BM10" i="34"/>
  <c r="BN10" i="34"/>
  <c r="BO10" i="34"/>
  <c r="BP10" i="34"/>
  <c r="BQ10" i="34"/>
  <c r="BR10" i="34"/>
  <c r="BS10" i="34"/>
  <c r="BT10" i="34"/>
  <c r="BU10" i="34"/>
  <c r="BV10" i="34"/>
  <c r="BW10" i="34"/>
  <c r="BX10" i="34"/>
  <c r="BY10" i="34"/>
  <c r="BZ10" i="34"/>
  <c r="CA10" i="34"/>
  <c r="CB10" i="34"/>
  <c r="CC10" i="34"/>
  <c r="CD10" i="34"/>
  <c r="CE10" i="34"/>
  <c r="CF10" i="34"/>
  <c r="CG10" i="34"/>
  <c r="CH10" i="34"/>
  <c r="CI10" i="34"/>
  <c r="CJ10" i="34"/>
  <c r="CK10" i="34"/>
  <c r="CL10" i="34"/>
  <c r="CM10" i="34"/>
  <c r="CN10" i="34"/>
  <c r="CO10" i="34"/>
  <c r="CP10" i="34"/>
  <c r="CQ10" i="34"/>
  <c r="CR10" i="34"/>
  <c r="CS10" i="34"/>
  <c r="CT10" i="34"/>
  <c r="CU10" i="34"/>
  <c r="CV10" i="34"/>
  <c r="CW10" i="34"/>
  <c r="CX10" i="34"/>
  <c r="CY10" i="34"/>
  <c r="CZ10" i="34"/>
  <c r="DA10" i="34"/>
  <c r="DB10" i="34"/>
  <c r="DC10" i="34"/>
  <c r="DD10" i="34"/>
  <c r="DE10" i="34"/>
  <c r="DF10" i="34"/>
  <c r="DG10" i="34"/>
  <c r="DH10" i="34"/>
  <c r="DI10" i="34"/>
  <c r="DJ10" i="34"/>
  <c r="DK10" i="34"/>
  <c r="DL10" i="34"/>
  <c r="DM10" i="34"/>
  <c r="DN10" i="34"/>
  <c r="DO10" i="34"/>
  <c r="DP10" i="34"/>
  <c r="DQ10" i="34"/>
  <c r="DR10" i="34"/>
  <c r="DS10" i="34"/>
  <c r="AB11" i="34"/>
  <c r="AC11" i="34"/>
  <c r="AD11" i="34"/>
  <c r="AE11" i="34"/>
  <c r="AF11" i="34"/>
  <c r="AG11" i="34"/>
  <c r="AH11" i="34"/>
  <c r="AI11" i="34"/>
  <c r="AJ11" i="34"/>
  <c r="AK11" i="34"/>
  <c r="AL11" i="34"/>
  <c r="AM11" i="34"/>
  <c r="AN11" i="34"/>
  <c r="AO11" i="34"/>
  <c r="AP11" i="34"/>
  <c r="AQ11" i="34"/>
  <c r="AR11" i="34"/>
  <c r="AS11" i="34"/>
  <c r="AT11" i="34"/>
  <c r="AU11" i="34"/>
  <c r="AV11" i="34"/>
  <c r="AW11" i="34"/>
  <c r="AX11" i="34"/>
  <c r="AY11" i="34"/>
  <c r="AZ11" i="34"/>
  <c r="BA11" i="34"/>
  <c r="BB11" i="34"/>
  <c r="BC11" i="34"/>
  <c r="BD11" i="34"/>
  <c r="BE11" i="34"/>
  <c r="BF11" i="34"/>
  <c r="BG11" i="34"/>
  <c r="BH11" i="34"/>
  <c r="BI11" i="34"/>
  <c r="BJ11" i="34"/>
  <c r="BK11" i="34"/>
  <c r="BL11" i="34"/>
  <c r="BM11" i="34"/>
  <c r="BN11" i="34"/>
  <c r="BO11" i="34"/>
  <c r="BP11" i="34"/>
  <c r="BQ11" i="34"/>
  <c r="BR11" i="34"/>
  <c r="BS11" i="34"/>
  <c r="BT11" i="34"/>
  <c r="BU11" i="34"/>
  <c r="BV11" i="34"/>
  <c r="BW11" i="34"/>
  <c r="BX11" i="34"/>
  <c r="BY11" i="34"/>
  <c r="BZ11" i="34"/>
  <c r="CA11" i="34"/>
  <c r="CB11" i="34"/>
  <c r="CC11" i="34"/>
  <c r="CD11" i="34"/>
  <c r="CE11" i="34"/>
  <c r="CF11" i="34"/>
  <c r="CG11" i="34"/>
  <c r="CH11" i="34"/>
  <c r="CI11" i="34"/>
  <c r="CJ11" i="34"/>
  <c r="CK11" i="34"/>
  <c r="CL11" i="34"/>
  <c r="CM11" i="34"/>
  <c r="CN11" i="34"/>
  <c r="CO11" i="34"/>
  <c r="CP11" i="34"/>
  <c r="CQ11" i="34"/>
  <c r="CR11" i="34"/>
  <c r="CS11" i="34"/>
  <c r="CT11" i="34"/>
  <c r="CU11" i="34"/>
  <c r="CV11" i="34"/>
  <c r="CW11" i="34"/>
  <c r="CX11" i="34"/>
  <c r="CY11" i="34"/>
  <c r="CZ11" i="34"/>
  <c r="DA11" i="34"/>
  <c r="DB11" i="34"/>
  <c r="DC11" i="34"/>
  <c r="DD11" i="34"/>
  <c r="DE11" i="34"/>
  <c r="DF11" i="34"/>
  <c r="DG11" i="34"/>
  <c r="DH11" i="34"/>
  <c r="DI11" i="34"/>
  <c r="DJ11" i="34"/>
  <c r="DK11" i="34"/>
  <c r="DL11" i="34"/>
  <c r="DM11" i="34"/>
  <c r="DN11" i="34"/>
  <c r="DO11" i="34"/>
  <c r="DP11" i="34"/>
  <c r="DQ11" i="34"/>
  <c r="DR11" i="34"/>
  <c r="DS11" i="34"/>
  <c r="AB12" i="34"/>
  <c r="AC12" i="34"/>
  <c r="AD12" i="34"/>
  <c r="AE12" i="34"/>
  <c r="AF12" i="34"/>
  <c r="AG12" i="34"/>
  <c r="AH12" i="34"/>
  <c r="AI12" i="34"/>
  <c r="AJ12" i="34"/>
  <c r="AK12" i="34"/>
  <c r="AL12" i="34"/>
  <c r="AM12" i="34"/>
  <c r="AN12" i="34"/>
  <c r="AO12" i="34"/>
  <c r="AP12" i="34"/>
  <c r="AQ12" i="34"/>
  <c r="AR12" i="34"/>
  <c r="AS12" i="34"/>
  <c r="AT12" i="34"/>
  <c r="AU12" i="34"/>
  <c r="AV12" i="34"/>
  <c r="AW12" i="34"/>
  <c r="AX12" i="34"/>
  <c r="AY12" i="34"/>
  <c r="AZ12" i="34"/>
  <c r="BA12" i="34"/>
  <c r="BB12" i="34"/>
  <c r="BC12" i="34"/>
  <c r="BD12" i="34"/>
  <c r="BE12" i="34"/>
  <c r="BF12" i="34"/>
  <c r="BG12" i="34"/>
  <c r="BH12" i="34"/>
  <c r="BI12" i="34"/>
  <c r="BJ12" i="34"/>
  <c r="BK12" i="34"/>
  <c r="BL12" i="34"/>
  <c r="BM12" i="34"/>
  <c r="BN12" i="34"/>
  <c r="BO12" i="34"/>
  <c r="BP12" i="34"/>
  <c r="BQ12" i="34"/>
  <c r="BR12" i="34"/>
  <c r="BS12" i="34"/>
  <c r="BT12" i="34"/>
  <c r="BU12" i="34"/>
  <c r="BV12" i="34"/>
  <c r="BW12" i="34"/>
  <c r="BX12" i="34"/>
  <c r="BY12" i="34"/>
  <c r="BZ12" i="34"/>
  <c r="CA12" i="34"/>
  <c r="CB12" i="34"/>
  <c r="CC12" i="34"/>
  <c r="CD12" i="34"/>
  <c r="CE12" i="34"/>
  <c r="CF12" i="34"/>
  <c r="CG12" i="34"/>
  <c r="CH12" i="34"/>
  <c r="CI12" i="34"/>
  <c r="CJ12" i="34"/>
  <c r="CK12" i="34"/>
  <c r="CL12" i="34"/>
  <c r="CM12" i="34"/>
  <c r="CN12" i="34"/>
  <c r="CO12" i="34"/>
  <c r="CP12" i="34"/>
  <c r="CQ12" i="34"/>
  <c r="CR12" i="34"/>
  <c r="CS12" i="34"/>
  <c r="CT12" i="34"/>
  <c r="CU12" i="34"/>
  <c r="CV12" i="34"/>
  <c r="CW12" i="34"/>
  <c r="CX12" i="34"/>
  <c r="CY12" i="34"/>
  <c r="CZ12" i="34"/>
  <c r="DA12" i="34"/>
  <c r="DB12" i="34"/>
  <c r="DC12" i="34"/>
  <c r="DD12" i="34"/>
  <c r="DE12" i="34"/>
  <c r="DF12" i="34"/>
  <c r="DG12" i="34"/>
  <c r="DH12" i="34"/>
  <c r="DI12" i="34"/>
  <c r="DJ12" i="34"/>
  <c r="DK12" i="34"/>
  <c r="DL12" i="34"/>
  <c r="DM12" i="34"/>
  <c r="DN12" i="34"/>
  <c r="DO12" i="34"/>
  <c r="DP12" i="34"/>
  <c r="DQ12" i="34"/>
  <c r="DR12" i="34"/>
  <c r="DS12" i="34"/>
  <c r="AB13" i="34"/>
  <c r="AC13" i="34"/>
  <c r="AD13" i="34"/>
  <c r="AE13" i="34"/>
  <c r="AF13" i="34"/>
  <c r="AG13" i="34"/>
  <c r="AH13" i="34"/>
  <c r="AI13" i="34"/>
  <c r="AJ13" i="34"/>
  <c r="AK13" i="34"/>
  <c r="AL13" i="34"/>
  <c r="AM13" i="34"/>
  <c r="AN13" i="34"/>
  <c r="AO13" i="34"/>
  <c r="AP13" i="34"/>
  <c r="AQ13" i="34"/>
  <c r="AR13" i="34"/>
  <c r="AS13" i="34"/>
  <c r="AT13" i="34"/>
  <c r="AU13" i="34"/>
  <c r="AV13" i="34"/>
  <c r="AW13" i="34"/>
  <c r="AX13" i="34"/>
  <c r="AY13" i="34"/>
  <c r="AZ13" i="34"/>
  <c r="BA13" i="34"/>
  <c r="BB13" i="34"/>
  <c r="BC13" i="34"/>
  <c r="BD13" i="34"/>
  <c r="BE13" i="34"/>
  <c r="BF13" i="34"/>
  <c r="BG13" i="34"/>
  <c r="BH13" i="34"/>
  <c r="BI13" i="34"/>
  <c r="BJ13" i="34"/>
  <c r="BK13" i="34"/>
  <c r="BL13" i="34"/>
  <c r="BM13" i="34"/>
  <c r="BN13" i="34"/>
  <c r="BO13" i="34"/>
  <c r="BP13" i="34"/>
  <c r="BQ13" i="34"/>
  <c r="BR13" i="34"/>
  <c r="BS13" i="34"/>
  <c r="BT13" i="34"/>
  <c r="BU13" i="34"/>
  <c r="BV13" i="34"/>
  <c r="BW13" i="34"/>
  <c r="BX13" i="34"/>
  <c r="BY13" i="34"/>
  <c r="BZ13" i="34"/>
  <c r="CA13" i="34"/>
  <c r="CB13" i="34"/>
  <c r="CC13" i="34"/>
  <c r="CD13" i="34"/>
  <c r="CE13" i="34"/>
  <c r="CF13" i="34"/>
  <c r="CG13" i="34"/>
  <c r="CH13" i="34"/>
  <c r="CI13" i="34"/>
  <c r="CJ13" i="34"/>
  <c r="CK13" i="34"/>
  <c r="CL13" i="34"/>
  <c r="CM13" i="34"/>
  <c r="CN13" i="34"/>
  <c r="CO13" i="34"/>
  <c r="CP13" i="34"/>
  <c r="CQ13" i="34"/>
  <c r="CR13" i="34"/>
  <c r="CS13" i="34"/>
  <c r="CT13" i="34"/>
  <c r="CU13" i="34"/>
  <c r="CV13" i="34"/>
  <c r="CW13" i="34"/>
  <c r="CX13" i="34"/>
  <c r="CY13" i="34"/>
  <c r="CZ13" i="34"/>
  <c r="DA13" i="34"/>
  <c r="DB13" i="34"/>
  <c r="DC13" i="34"/>
  <c r="DD13" i="34"/>
  <c r="DE13" i="34"/>
  <c r="DF13" i="34"/>
  <c r="DG13" i="34"/>
  <c r="DH13" i="34"/>
  <c r="DI13" i="34"/>
  <c r="DJ13" i="34"/>
  <c r="DK13" i="34"/>
  <c r="DL13" i="34"/>
  <c r="DM13" i="34"/>
  <c r="DN13" i="34"/>
  <c r="DO13" i="34"/>
  <c r="DP13" i="34"/>
  <c r="DQ13" i="34"/>
  <c r="DR13" i="34"/>
  <c r="DS13" i="34"/>
  <c r="AB14" i="34"/>
  <c r="AC14" i="34"/>
  <c r="AD14" i="34"/>
  <c r="AE14" i="34"/>
  <c r="AF14" i="34"/>
  <c r="AG14" i="34"/>
  <c r="AH14" i="34"/>
  <c r="AI14" i="34"/>
  <c r="AJ14" i="34"/>
  <c r="AK14" i="34"/>
  <c r="AL14" i="34"/>
  <c r="AM14" i="34"/>
  <c r="AN14" i="34"/>
  <c r="AO14" i="34"/>
  <c r="AP14" i="34"/>
  <c r="AQ14" i="34"/>
  <c r="AR14" i="34"/>
  <c r="AS14" i="34"/>
  <c r="AT14" i="34"/>
  <c r="AU14" i="34"/>
  <c r="AV14" i="34"/>
  <c r="AW14" i="34"/>
  <c r="AX14" i="34"/>
  <c r="AY14" i="34"/>
  <c r="AZ14" i="34"/>
  <c r="BA14" i="34"/>
  <c r="BB14" i="34"/>
  <c r="BC14" i="34"/>
  <c r="BD14" i="34"/>
  <c r="BE14" i="34"/>
  <c r="BF14" i="34"/>
  <c r="BG14" i="34"/>
  <c r="BH14" i="34"/>
  <c r="BI14" i="34"/>
  <c r="BJ14" i="34"/>
  <c r="BK14" i="34"/>
  <c r="BL14" i="34"/>
  <c r="BM14" i="34"/>
  <c r="BN14" i="34"/>
  <c r="BO14" i="34"/>
  <c r="BP14" i="34"/>
  <c r="BQ14" i="34"/>
  <c r="BR14" i="34"/>
  <c r="BS14" i="34"/>
  <c r="BT14" i="34"/>
  <c r="BU14" i="34"/>
  <c r="BV14" i="34"/>
  <c r="BW14" i="34"/>
  <c r="BX14" i="34"/>
  <c r="BY14" i="34"/>
  <c r="BZ14" i="34"/>
  <c r="CA14" i="34"/>
  <c r="CB14" i="34"/>
  <c r="CC14" i="34"/>
  <c r="CD14" i="34"/>
  <c r="CE14" i="34"/>
  <c r="CF14" i="34"/>
  <c r="CG14" i="34"/>
  <c r="CH14" i="34"/>
  <c r="CI14" i="34"/>
  <c r="CJ14" i="34"/>
  <c r="CK14" i="34"/>
  <c r="CL14" i="34"/>
  <c r="CM14" i="34"/>
  <c r="CN14" i="34"/>
  <c r="CO14" i="34"/>
  <c r="CP14" i="34"/>
  <c r="CQ14" i="34"/>
  <c r="CR14" i="34"/>
  <c r="CS14" i="34"/>
  <c r="CT14" i="34"/>
  <c r="CU14" i="34"/>
  <c r="CV14" i="34"/>
  <c r="CW14" i="34"/>
  <c r="CX14" i="34"/>
  <c r="CY14" i="34"/>
  <c r="CZ14" i="34"/>
  <c r="DA14" i="34"/>
  <c r="DB14" i="34"/>
  <c r="DC14" i="34"/>
  <c r="DD14" i="34"/>
  <c r="DE14" i="34"/>
  <c r="DF14" i="34"/>
  <c r="DG14" i="34"/>
  <c r="DH14" i="34"/>
  <c r="DI14" i="34"/>
  <c r="DJ14" i="34"/>
  <c r="DK14" i="34"/>
  <c r="DL14" i="34"/>
  <c r="DM14" i="34"/>
  <c r="DN14" i="34"/>
  <c r="DO14" i="34"/>
  <c r="DP14" i="34"/>
  <c r="DQ14" i="34"/>
  <c r="DR14" i="34"/>
  <c r="DS14" i="34"/>
  <c r="AB47" i="34"/>
  <c r="AC47" i="34"/>
  <c r="AD47" i="34"/>
  <c r="AE47" i="34"/>
  <c r="AF47" i="34"/>
  <c r="AI47" i="34" s="1"/>
  <c r="AL47" i="34" s="1"/>
  <c r="AG47" i="34"/>
  <c r="AJ47" i="34" s="1"/>
  <c r="AM47" i="34" s="1"/>
  <c r="AH47" i="34"/>
  <c r="AK47" i="34" s="1"/>
  <c r="AN47" i="34"/>
  <c r="AB42" i="51"/>
  <c r="AC42" i="51"/>
  <c r="AD42" i="51"/>
  <c r="AE42" i="51"/>
  <c r="AF42" i="51"/>
  <c r="AG42" i="51"/>
  <c r="AH42" i="51"/>
  <c r="AI42" i="51"/>
  <c r="AJ42" i="51"/>
  <c r="AK42" i="51"/>
  <c r="AL42" i="51"/>
  <c r="AM42" i="51"/>
  <c r="AN42" i="51"/>
  <c r="AO42" i="51"/>
  <c r="AP42" i="51"/>
  <c r="AQ42" i="51"/>
  <c r="AR42" i="51"/>
  <c r="AS42" i="51"/>
  <c r="AT42" i="51"/>
  <c r="AU42" i="51"/>
  <c r="AV42" i="51"/>
  <c r="AW42" i="51"/>
  <c r="AX42" i="51"/>
  <c r="AY42" i="51"/>
  <c r="AZ42" i="51"/>
  <c r="BA42" i="51"/>
  <c r="BB42" i="51"/>
  <c r="BC42" i="51"/>
  <c r="BD42" i="51"/>
  <c r="BE42" i="51"/>
  <c r="BF42" i="51"/>
  <c r="BG42" i="51"/>
  <c r="BH42" i="51"/>
  <c r="BI42" i="51"/>
  <c r="BJ42" i="51"/>
  <c r="BK42" i="51"/>
  <c r="BL42" i="51"/>
  <c r="BM42" i="51"/>
  <c r="BN42" i="51"/>
  <c r="BO42" i="51"/>
  <c r="BP42" i="51"/>
  <c r="BQ42" i="51"/>
  <c r="BR42" i="51"/>
  <c r="BS42" i="51"/>
  <c r="BT42" i="51"/>
  <c r="BU42" i="51"/>
  <c r="BV42" i="51"/>
  <c r="BW42" i="51"/>
  <c r="BX42" i="51"/>
  <c r="BY42" i="51"/>
  <c r="BZ42" i="51"/>
  <c r="CA42" i="51"/>
  <c r="CB42" i="51"/>
  <c r="CC42" i="51"/>
  <c r="CD42" i="51"/>
  <c r="CE42" i="51"/>
  <c r="CF42" i="51"/>
  <c r="CG42" i="51"/>
  <c r="CH42" i="51"/>
  <c r="CI42" i="51"/>
  <c r="CJ42" i="51"/>
  <c r="CK42" i="51"/>
  <c r="CL42" i="51"/>
  <c r="CM42" i="51"/>
  <c r="CN42" i="51"/>
  <c r="CO42" i="51"/>
  <c r="CP42" i="51"/>
  <c r="CQ42" i="51"/>
  <c r="CR42" i="51"/>
  <c r="CS42" i="51"/>
  <c r="CT42" i="51"/>
  <c r="CU42" i="51"/>
  <c r="CV42" i="51"/>
  <c r="CW42" i="51"/>
  <c r="CX42" i="51"/>
  <c r="CY42" i="51"/>
  <c r="CZ42" i="51"/>
  <c r="DA42" i="51"/>
  <c r="DB42" i="51"/>
  <c r="DC42" i="51"/>
  <c r="DD42" i="51"/>
  <c r="DE42" i="51"/>
  <c r="DF42" i="51"/>
  <c r="DG42" i="51"/>
  <c r="DH42" i="51"/>
  <c r="DI42" i="51"/>
  <c r="DJ42" i="51"/>
  <c r="DK42" i="51"/>
  <c r="DL42" i="51"/>
  <c r="DM42" i="51"/>
  <c r="DN42" i="51"/>
  <c r="DO42" i="51"/>
  <c r="DP42" i="51"/>
  <c r="DQ42" i="51"/>
  <c r="DR42" i="51"/>
  <c r="DS42" i="51"/>
  <c r="AB40" i="51"/>
  <c r="AC40" i="51"/>
  <c r="AD40" i="51"/>
  <c r="AE40" i="51"/>
  <c r="AF40" i="51"/>
  <c r="AG40" i="51"/>
  <c r="AH40" i="51"/>
  <c r="AI40" i="51"/>
  <c r="AJ40" i="51"/>
  <c r="AK40" i="51"/>
  <c r="AL40" i="51"/>
  <c r="AM40" i="51"/>
  <c r="AN40" i="51"/>
  <c r="AO40" i="51"/>
  <c r="AP40" i="51"/>
  <c r="AQ40" i="51"/>
  <c r="AR40" i="51"/>
  <c r="AS40" i="51"/>
  <c r="AT40" i="51"/>
  <c r="AU40" i="51"/>
  <c r="AV40" i="51"/>
  <c r="AW40" i="51"/>
  <c r="AX40" i="51"/>
  <c r="AY40" i="51"/>
  <c r="AZ40" i="51"/>
  <c r="BA40" i="51"/>
  <c r="BB40" i="51"/>
  <c r="BC40" i="51"/>
  <c r="BD40" i="51"/>
  <c r="BE40" i="51"/>
  <c r="BF40" i="51"/>
  <c r="BG40" i="51"/>
  <c r="BH40" i="51"/>
  <c r="BI40" i="51"/>
  <c r="BJ40" i="51"/>
  <c r="BK40" i="51"/>
  <c r="BL40" i="51"/>
  <c r="BM40" i="51"/>
  <c r="BN40" i="51"/>
  <c r="BO40" i="51"/>
  <c r="BP40" i="51"/>
  <c r="BQ40" i="51"/>
  <c r="BR40" i="51"/>
  <c r="BS40" i="51"/>
  <c r="BT40" i="51"/>
  <c r="BU40" i="51"/>
  <c r="BV40" i="51"/>
  <c r="BW40" i="51"/>
  <c r="BX40" i="51"/>
  <c r="BY40" i="51"/>
  <c r="BZ40" i="51"/>
  <c r="CA40" i="51"/>
  <c r="CB40" i="51"/>
  <c r="CC40" i="51"/>
  <c r="CD40" i="51"/>
  <c r="CE40" i="51"/>
  <c r="CF40" i="51"/>
  <c r="CG40" i="51"/>
  <c r="CH40" i="51"/>
  <c r="CI40" i="51"/>
  <c r="CJ40" i="51"/>
  <c r="CK40" i="51"/>
  <c r="CL40" i="51"/>
  <c r="CM40" i="51"/>
  <c r="CN40" i="51"/>
  <c r="CO40" i="51"/>
  <c r="CP40" i="51"/>
  <c r="CQ40" i="51"/>
  <c r="CR40" i="51"/>
  <c r="CS40" i="51"/>
  <c r="CT40" i="51"/>
  <c r="CU40" i="51"/>
  <c r="CV40" i="51"/>
  <c r="CW40" i="51"/>
  <c r="CX40" i="51"/>
  <c r="CY40" i="51"/>
  <c r="CZ40" i="51"/>
  <c r="DA40" i="51"/>
  <c r="DB40" i="51"/>
  <c r="DC40" i="51"/>
  <c r="DD40" i="51"/>
  <c r="DE40" i="51"/>
  <c r="DF40" i="51"/>
  <c r="DG40" i="51"/>
  <c r="DH40" i="51"/>
  <c r="DI40" i="51"/>
  <c r="DJ40" i="51"/>
  <c r="DK40" i="51"/>
  <c r="DL40" i="51"/>
  <c r="DM40" i="51"/>
  <c r="DN40" i="51"/>
  <c r="DO40" i="51"/>
  <c r="DP40" i="51"/>
  <c r="DQ40" i="51"/>
  <c r="DR40" i="51"/>
  <c r="DS40" i="51"/>
  <c r="AB34" i="51"/>
  <c r="AC34" i="51"/>
  <c r="AD34" i="51"/>
  <c r="AE34" i="51"/>
  <c r="AF34" i="51"/>
  <c r="AG34" i="51"/>
  <c r="AH34" i="51"/>
  <c r="AI34" i="51"/>
  <c r="AJ34" i="51"/>
  <c r="AK34" i="51"/>
  <c r="AL34" i="51"/>
  <c r="AM34" i="51"/>
  <c r="AN34" i="51"/>
  <c r="AO34" i="51"/>
  <c r="AP34" i="51"/>
  <c r="AQ34" i="51"/>
  <c r="AR34" i="51"/>
  <c r="AS34" i="51"/>
  <c r="AT34" i="51"/>
  <c r="AU34" i="51"/>
  <c r="AV34" i="51"/>
  <c r="AW34" i="51"/>
  <c r="AX34" i="51"/>
  <c r="AY34" i="51"/>
  <c r="AZ34" i="51"/>
  <c r="BA34" i="51"/>
  <c r="BB34" i="51"/>
  <c r="BC34" i="51"/>
  <c r="BD34" i="51"/>
  <c r="BE34" i="51"/>
  <c r="BF34" i="51"/>
  <c r="BG34" i="51"/>
  <c r="BH34" i="51"/>
  <c r="BI34" i="51"/>
  <c r="BJ34" i="51"/>
  <c r="BK34" i="51"/>
  <c r="BL34" i="51"/>
  <c r="BM34" i="51"/>
  <c r="BN34" i="51"/>
  <c r="BO34" i="51"/>
  <c r="BP34" i="51"/>
  <c r="BQ34" i="51"/>
  <c r="BR34" i="51"/>
  <c r="BS34" i="51"/>
  <c r="BT34" i="51"/>
  <c r="BU34" i="51"/>
  <c r="BV34" i="51"/>
  <c r="BW34" i="51"/>
  <c r="BX34" i="51"/>
  <c r="BY34" i="51"/>
  <c r="BZ34" i="51"/>
  <c r="CA34" i="51"/>
  <c r="CB34" i="51"/>
  <c r="CC34" i="51"/>
  <c r="CD34" i="51"/>
  <c r="CE34" i="51"/>
  <c r="CF34" i="51"/>
  <c r="CG34" i="51"/>
  <c r="CH34" i="51"/>
  <c r="CI34" i="51"/>
  <c r="CJ34" i="51"/>
  <c r="CK34" i="51"/>
  <c r="CL34" i="51"/>
  <c r="CM34" i="51"/>
  <c r="CN34" i="51"/>
  <c r="CO34" i="51"/>
  <c r="CP34" i="51"/>
  <c r="CQ34" i="51"/>
  <c r="CR34" i="51"/>
  <c r="CS34" i="51"/>
  <c r="CT34" i="51"/>
  <c r="CU34" i="51"/>
  <c r="CV34" i="51"/>
  <c r="CW34" i="51"/>
  <c r="CX34" i="51"/>
  <c r="CY34" i="51"/>
  <c r="CZ34" i="51"/>
  <c r="DA34" i="51"/>
  <c r="DB34" i="51"/>
  <c r="DC34" i="51"/>
  <c r="DD34" i="51"/>
  <c r="DE34" i="51"/>
  <c r="DF34" i="51"/>
  <c r="DG34" i="51"/>
  <c r="DH34" i="51"/>
  <c r="DI34" i="51"/>
  <c r="DJ34" i="51"/>
  <c r="DK34" i="51"/>
  <c r="DL34" i="51"/>
  <c r="DM34" i="51"/>
  <c r="DN34" i="51"/>
  <c r="DO34" i="51"/>
  <c r="DP34" i="51"/>
  <c r="DQ34" i="51"/>
  <c r="DR34" i="51"/>
  <c r="DS34" i="51"/>
  <c r="AB37" i="51"/>
  <c r="AC37" i="51"/>
  <c r="AD37" i="51"/>
  <c r="AE37" i="51"/>
  <c r="AF37" i="51"/>
  <c r="AG37" i="51"/>
  <c r="AH37" i="51"/>
  <c r="AI37" i="51"/>
  <c r="AJ37" i="51"/>
  <c r="AK37" i="51"/>
  <c r="AL37" i="51"/>
  <c r="AM37" i="51"/>
  <c r="AN37" i="51"/>
  <c r="AO37" i="51"/>
  <c r="AP37" i="51"/>
  <c r="AQ37" i="51"/>
  <c r="AR37" i="51"/>
  <c r="AS37" i="51"/>
  <c r="AT37" i="51"/>
  <c r="AU37" i="51"/>
  <c r="AV37" i="51"/>
  <c r="AW37" i="51"/>
  <c r="AX37" i="51"/>
  <c r="AY37" i="51"/>
  <c r="AZ37" i="51"/>
  <c r="BA37" i="51"/>
  <c r="BB37" i="51"/>
  <c r="BC37" i="51"/>
  <c r="BD37" i="51"/>
  <c r="BE37" i="51"/>
  <c r="BF37" i="51"/>
  <c r="BG37" i="51"/>
  <c r="BH37" i="51"/>
  <c r="BI37" i="51"/>
  <c r="BJ37" i="51"/>
  <c r="BK37" i="51"/>
  <c r="BL37" i="51"/>
  <c r="BM37" i="51"/>
  <c r="BN37" i="51"/>
  <c r="BO37" i="51"/>
  <c r="BP37" i="51"/>
  <c r="BQ37" i="51"/>
  <c r="BR37" i="51"/>
  <c r="BS37" i="51"/>
  <c r="BT37" i="51"/>
  <c r="BU37" i="51"/>
  <c r="BV37" i="51"/>
  <c r="BW37" i="51"/>
  <c r="BX37" i="51"/>
  <c r="BY37" i="51"/>
  <c r="BZ37" i="51"/>
  <c r="CA37" i="51"/>
  <c r="CB37" i="51"/>
  <c r="CC37" i="51"/>
  <c r="CD37" i="51"/>
  <c r="CE37" i="51"/>
  <c r="CF37" i="51"/>
  <c r="CG37" i="51"/>
  <c r="CH37" i="51"/>
  <c r="CI37" i="51"/>
  <c r="CJ37" i="51"/>
  <c r="CK37" i="51"/>
  <c r="CL37" i="51"/>
  <c r="CM37" i="51"/>
  <c r="CN37" i="51"/>
  <c r="CO37" i="51"/>
  <c r="CP37" i="51"/>
  <c r="CQ37" i="51"/>
  <c r="CR37" i="51"/>
  <c r="CS37" i="51"/>
  <c r="CT37" i="51"/>
  <c r="CU37" i="51"/>
  <c r="CV37" i="51"/>
  <c r="CW37" i="51"/>
  <c r="CX37" i="51"/>
  <c r="CY37" i="51"/>
  <c r="CZ37" i="51"/>
  <c r="DA37" i="51"/>
  <c r="DB37" i="51"/>
  <c r="DC37" i="51"/>
  <c r="DD37" i="51"/>
  <c r="DE37" i="51"/>
  <c r="DF37" i="51"/>
  <c r="DG37" i="51"/>
  <c r="DH37" i="51"/>
  <c r="DI37" i="51"/>
  <c r="DJ37" i="51"/>
  <c r="DK37" i="51"/>
  <c r="DL37" i="51"/>
  <c r="DM37" i="51"/>
  <c r="DN37" i="51"/>
  <c r="DO37" i="51"/>
  <c r="DP37" i="51"/>
  <c r="DQ37" i="51"/>
  <c r="DR37" i="51"/>
  <c r="DS37" i="51"/>
  <c r="AB38" i="51"/>
  <c r="AC38" i="51"/>
  <c r="AD38" i="51"/>
  <c r="AE38" i="51"/>
  <c r="AF38" i="51"/>
  <c r="AG38" i="51"/>
  <c r="AH38" i="51"/>
  <c r="AI38" i="51"/>
  <c r="AJ38" i="51"/>
  <c r="AK38" i="51"/>
  <c r="AL38" i="51"/>
  <c r="AM38" i="51"/>
  <c r="AN38" i="51"/>
  <c r="AO38" i="51"/>
  <c r="AP38" i="51"/>
  <c r="AQ38" i="51"/>
  <c r="AR38" i="51"/>
  <c r="AS38" i="51"/>
  <c r="AT38" i="51"/>
  <c r="AU38" i="51"/>
  <c r="AV38" i="51"/>
  <c r="AW38" i="51"/>
  <c r="AX38" i="51"/>
  <c r="AY38" i="51"/>
  <c r="AZ38" i="51"/>
  <c r="BA38" i="51"/>
  <c r="BB38" i="51"/>
  <c r="BC38" i="51"/>
  <c r="BD38" i="51"/>
  <c r="BE38" i="51"/>
  <c r="BF38" i="51"/>
  <c r="BG38" i="51"/>
  <c r="BH38" i="51"/>
  <c r="BI38" i="51"/>
  <c r="BJ38" i="51"/>
  <c r="BK38" i="51"/>
  <c r="BL38" i="51"/>
  <c r="BM38" i="51"/>
  <c r="BN38" i="51"/>
  <c r="BO38" i="51"/>
  <c r="BP38" i="51"/>
  <c r="BQ38" i="51"/>
  <c r="BR38" i="51"/>
  <c r="BS38" i="51"/>
  <c r="BT38" i="51"/>
  <c r="BU38" i="51"/>
  <c r="BV38" i="51"/>
  <c r="BW38" i="51"/>
  <c r="BX38" i="51"/>
  <c r="BY38" i="51"/>
  <c r="BZ38" i="51"/>
  <c r="CA38" i="51"/>
  <c r="CB38" i="51"/>
  <c r="CC38" i="51"/>
  <c r="CD38" i="51"/>
  <c r="CE38" i="51"/>
  <c r="CF38" i="51"/>
  <c r="CG38" i="51"/>
  <c r="CH38" i="51"/>
  <c r="CI38" i="51"/>
  <c r="CJ38" i="51"/>
  <c r="CK38" i="51"/>
  <c r="CL38" i="51"/>
  <c r="CM38" i="51"/>
  <c r="CN38" i="51"/>
  <c r="CO38" i="51"/>
  <c r="CP38" i="51"/>
  <c r="CQ38" i="51"/>
  <c r="CR38" i="51"/>
  <c r="CS38" i="51"/>
  <c r="CT38" i="51"/>
  <c r="CU38" i="51"/>
  <c r="CV38" i="51"/>
  <c r="CW38" i="51"/>
  <c r="CX38" i="51"/>
  <c r="CY38" i="51"/>
  <c r="CZ38" i="51"/>
  <c r="DA38" i="51"/>
  <c r="DB38" i="51"/>
  <c r="DC38" i="51"/>
  <c r="DD38" i="51"/>
  <c r="DE38" i="51"/>
  <c r="DF38" i="51"/>
  <c r="DG38" i="51"/>
  <c r="DH38" i="51"/>
  <c r="DI38" i="51"/>
  <c r="DJ38" i="51"/>
  <c r="DK38" i="51"/>
  <c r="DL38" i="51"/>
  <c r="DM38" i="51"/>
  <c r="DN38" i="51"/>
  <c r="DO38" i="51"/>
  <c r="DP38" i="51"/>
  <c r="DQ38" i="51"/>
  <c r="DR38" i="51"/>
  <c r="DS38" i="51"/>
  <c r="AL21" i="51"/>
  <c r="AW21" i="51"/>
  <c r="BB21" i="51"/>
  <c r="BR21" i="51"/>
  <c r="CE21" i="51"/>
  <c r="CM21" i="51"/>
  <c r="CP21" i="51"/>
  <c r="CQ21" i="51"/>
  <c r="CU21" i="51"/>
  <c r="DC21" i="51"/>
  <c r="DK21" i="51"/>
  <c r="DN21" i="51"/>
  <c r="DO21" i="51"/>
  <c r="DP21" i="51"/>
  <c r="AB22" i="51"/>
  <c r="AC22" i="51"/>
  <c r="AD22" i="51"/>
  <c r="AD21" i="51" s="1"/>
  <c r="AE22" i="51"/>
  <c r="AE21" i="51" s="1"/>
  <c r="AF22" i="51"/>
  <c r="AG22" i="51"/>
  <c r="AG21" i="51" s="1"/>
  <c r="AH22" i="51"/>
  <c r="AH21" i="51" s="1"/>
  <c r="AI22" i="51"/>
  <c r="AJ22" i="51"/>
  <c r="AK22" i="51"/>
  <c r="AL22" i="51"/>
  <c r="AM22" i="51"/>
  <c r="AM21" i="51" s="1"/>
  <c r="AN22" i="51"/>
  <c r="AO22" i="51"/>
  <c r="AP22" i="51"/>
  <c r="AP21" i="51" s="1"/>
  <c r="AQ22" i="51"/>
  <c r="AR22" i="51"/>
  <c r="AS22" i="51"/>
  <c r="AT22" i="51"/>
  <c r="AT21" i="51" s="1"/>
  <c r="AU22" i="51"/>
  <c r="AU21" i="51" s="1"/>
  <c r="AV22" i="51"/>
  <c r="AW22" i="51"/>
  <c r="AX22" i="51"/>
  <c r="AX21" i="51" s="1"/>
  <c r="AY22" i="51"/>
  <c r="AZ22" i="51"/>
  <c r="BA22" i="51"/>
  <c r="BB22" i="51"/>
  <c r="BC22" i="51"/>
  <c r="BC21" i="51" s="1"/>
  <c r="BD22" i="51"/>
  <c r="BE22" i="51"/>
  <c r="BF22" i="51"/>
  <c r="BF21" i="51" s="1"/>
  <c r="BG22" i="51"/>
  <c r="BH22" i="51"/>
  <c r="BI22" i="51"/>
  <c r="BJ22" i="51"/>
  <c r="BJ21" i="51" s="1"/>
  <c r="BK22" i="51"/>
  <c r="BK21" i="51" s="1"/>
  <c r="BL22" i="51"/>
  <c r="BM22" i="51"/>
  <c r="BN22" i="51"/>
  <c r="BN21" i="51" s="1"/>
  <c r="BO22" i="51"/>
  <c r="BP22" i="51"/>
  <c r="BQ22" i="51"/>
  <c r="BR22" i="51"/>
  <c r="BS22" i="51"/>
  <c r="BS21" i="51" s="1"/>
  <c r="BT22" i="51"/>
  <c r="BU22" i="51"/>
  <c r="BV22" i="51"/>
  <c r="BV21" i="51" s="1"/>
  <c r="BW22" i="51"/>
  <c r="BX22" i="51"/>
  <c r="BY22" i="51"/>
  <c r="BZ22" i="51"/>
  <c r="BZ21" i="51" s="1"/>
  <c r="CA22" i="51"/>
  <c r="CA21" i="51" s="1"/>
  <c r="CB22" i="51"/>
  <c r="CB21" i="51" s="1"/>
  <c r="CC22" i="51"/>
  <c r="CC21" i="51" s="1"/>
  <c r="CD22" i="51"/>
  <c r="CD21" i="51" s="1"/>
  <c r="CE22" i="51"/>
  <c r="CF22" i="51"/>
  <c r="CG22" i="51"/>
  <c r="CH22" i="51"/>
  <c r="CH21" i="51" s="1"/>
  <c r="CI22" i="51"/>
  <c r="CI21" i="51" s="1"/>
  <c r="CJ22" i="51"/>
  <c r="CK22" i="51"/>
  <c r="CL22" i="51"/>
  <c r="CL21" i="51" s="1"/>
  <c r="CM22" i="51"/>
  <c r="CN22" i="51"/>
  <c r="CO22" i="51"/>
  <c r="CP22" i="51"/>
  <c r="CQ22" i="51"/>
  <c r="CR22" i="51"/>
  <c r="CS22" i="51"/>
  <c r="CT22" i="51"/>
  <c r="CT21" i="51" s="1"/>
  <c r="CU22" i="51"/>
  <c r="CV22" i="51"/>
  <c r="CW22" i="51"/>
  <c r="CX22" i="51"/>
  <c r="CX21" i="51" s="1"/>
  <c r="CY22" i="51"/>
  <c r="CY21" i="51" s="1"/>
  <c r="CZ22" i="51"/>
  <c r="DA22" i="51"/>
  <c r="DA21" i="51" s="1"/>
  <c r="DB22" i="51"/>
  <c r="DB21" i="51" s="1"/>
  <c r="DC22" i="51"/>
  <c r="DD22" i="51"/>
  <c r="DE22" i="51"/>
  <c r="DF22" i="51"/>
  <c r="DF21" i="51" s="1"/>
  <c r="DG22" i="51"/>
  <c r="DG21" i="51" s="1"/>
  <c r="DH22" i="51"/>
  <c r="DI22" i="51"/>
  <c r="DJ22" i="51"/>
  <c r="DJ21" i="51" s="1"/>
  <c r="DK22" i="51"/>
  <c r="DL22" i="51"/>
  <c r="DM22" i="51"/>
  <c r="DN22" i="51"/>
  <c r="DO22" i="51"/>
  <c r="DP22" i="51"/>
  <c r="DQ22" i="51"/>
  <c r="DR22" i="51"/>
  <c r="DR21" i="51" s="1"/>
  <c r="DS22" i="51"/>
  <c r="DS21" i="51" s="1"/>
  <c r="AB23" i="51"/>
  <c r="AC23" i="51"/>
  <c r="AD23" i="51"/>
  <c r="AE23" i="51"/>
  <c r="AF23" i="51"/>
  <c r="AG23" i="51"/>
  <c r="AH23" i="51"/>
  <c r="AI23" i="51"/>
  <c r="AJ23" i="51"/>
  <c r="AK23" i="51"/>
  <c r="AL23" i="51"/>
  <c r="AM23" i="51"/>
  <c r="AN23" i="51"/>
  <c r="AO23" i="51"/>
  <c r="AP23" i="51"/>
  <c r="AQ23" i="51"/>
  <c r="AR23" i="51"/>
  <c r="AS23" i="51"/>
  <c r="AT23" i="51"/>
  <c r="AU23" i="51"/>
  <c r="AV23" i="51"/>
  <c r="AW23" i="51"/>
  <c r="AX23" i="51"/>
  <c r="AY23" i="51"/>
  <c r="AZ23" i="51"/>
  <c r="BA23" i="51"/>
  <c r="BB23" i="51"/>
  <c r="BC23" i="51"/>
  <c r="BD23" i="51"/>
  <c r="BE23" i="51"/>
  <c r="BF23" i="51"/>
  <c r="BG23" i="51"/>
  <c r="BH23" i="51"/>
  <c r="BI23" i="51"/>
  <c r="BJ23" i="51"/>
  <c r="BK23" i="51"/>
  <c r="BL23" i="51"/>
  <c r="BM23" i="51"/>
  <c r="BN23" i="51"/>
  <c r="BO23" i="51"/>
  <c r="BP23" i="51"/>
  <c r="BQ23" i="51"/>
  <c r="BR23" i="51"/>
  <c r="BS23" i="51"/>
  <c r="BT23" i="51"/>
  <c r="BU23" i="51"/>
  <c r="BV23" i="51"/>
  <c r="BW23" i="51"/>
  <c r="BX23" i="51"/>
  <c r="BY23" i="51"/>
  <c r="BZ23" i="51"/>
  <c r="CA23" i="51"/>
  <c r="CB23" i="51"/>
  <c r="CC23" i="51"/>
  <c r="CD23" i="51"/>
  <c r="CE23" i="51"/>
  <c r="CF23" i="51"/>
  <c r="CG23" i="51"/>
  <c r="CH23" i="51"/>
  <c r="CI23" i="51"/>
  <c r="CJ23" i="51"/>
  <c r="CK23" i="51"/>
  <c r="CL23" i="51"/>
  <c r="CM23" i="51"/>
  <c r="CN23" i="51"/>
  <c r="CO23" i="51"/>
  <c r="CP23" i="51"/>
  <c r="CQ23" i="51"/>
  <c r="CR23" i="51"/>
  <c r="CS23" i="51"/>
  <c r="CT23" i="51"/>
  <c r="CU23" i="51"/>
  <c r="CV23" i="51"/>
  <c r="CW23" i="51"/>
  <c r="CX23" i="51"/>
  <c r="CY23" i="51"/>
  <c r="CZ23" i="51"/>
  <c r="DA23" i="51"/>
  <c r="DB23" i="51"/>
  <c r="DC23" i="51"/>
  <c r="DD23" i="51"/>
  <c r="DE23" i="51"/>
  <c r="DF23" i="51"/>
  <c r="DG23" i="51"/>
  <c r="DH23" i="51"/>
  <c r="DI23" i="51"/>
  <c r="DJ23" i="51"/>
  <c r="DK23" i="51"/>
  <c r="DL23" i="51"/>
  <c r="DM23" i="51"/>
  <c r="DN23" i="51"/>
  <c r="DO23" i="51"/>
  <c r="DP23" i="51"/>
  <c r="DQ23" i="51"/>
  <c r="DR23" i="51"/>
  <c r="DS23" i="51"/>
  <c r="AB24" i="51"/>
  <c r="AC24" i="51"/>
  <c r="AD24" i="51"/>
  <c r="AE24" i="51"/>
  <c r="AF24" i="51"/>
  <c r="AG24" i="51"/>
  <c r="AH24" i="51"/>
  <c r="AI24" i="51"/>
  <c r="AJ24" i="51"/>
  <c r="AK24" i="51"/>
  <c r="AL24" i="51"/>
  <c r="AM24" i="51"/>
  <c r="AN24" i="51"/>
  <c r="AO24" i="51"/>
  <c r="AP24" i="51"/>
  <c r="AQ24" i="51"/>
  <c r="AR24" i="51"/>
  <c r="AS24" i="51"/>
  <c r="AT24" i="51"/>
  <c r="AU24" i="51"/>
  <c r="AV24" i="51"/>
  <c r="AW24" i="51"/>
  <c r="AX24" i="51"/>
  <c r="AY24" i="51"/>
  <c r="AZ24" i="51"/>
  <c r="BA24" i="51"/>
  <c r="BB24" i="51"/>
  <c r="BC24" i="51"/>
  <c r="BD24" i="51"/>
  <c r="BE24" i="51"/>
  <c r="BF24" i="51"/>
  <c r="BG24" i="51"/>
  <c r="BH24" i="51"/>
  <c r="BI24" i="51"/>
  <c r="BJ24" i="51"/>
  <c r="BK24" i="51"/>
  <c r="BL24" i="51"/>
  <c r="BM24" i="51"/>
  <c r="BN24" i="51"/>
  <c r="BO24" i="51"/>
  <c r="BP24" i="51"/>
  <c r="BQ24" i="51"/>
  <c r="BR24" i="51"/>
  <c r="BS24" i="51"/>
  <c r="BT24" i="51"/>
  <c r="BU24" i="51"/>
  <c r="BV24" i="51"/>
  <c r="BW24" i="51"/>
  <c r="BX24" i="51"/>
  <c r="BY24" i="51"/>
  <c r="BZ24" i="51"/>
  <c r="CA24" i="51"/>
  <c r="CB24" i="51"/>
  <c r="CC24" i="51"/>
  <c r="CD24" i="51"/>
  <c r="CE24" i="51"/>
  <c r="CF24" i="51"/>
  <c r="CG24" i="51"/>
  <c r="CH24" i="51"/>
  <c r="CI24" i="51"/>
  <c r="CJ24" i="51"/>
  <c r="CK24" i="51"/>
  <c r="CL24" i="51"/>
  <c r="CM24" i="51"/>
  <c r="CN24" i="51"/>
  <c r="CO24" i="51"/>
  <c r="CP24" i="51"/>
  <c r="CQ24" i="51"/>
  <c r="CR24" i="51"/>
  <c r="CS24" i="51"/>
  <c r="CT24" i="51"/>
  <c r="CU24" i="51"/>
  <c r="CV24" i="51"/>
  <c r="CW24" i="51"/>
  <c r="CX24" i="51"/>
  <c r="CY24" i="51"/>
  <c r="CZ24" i="51"/>
  <c r="DA24" i="51"/>
  <c r="DB24" i="51"/>
  <c r="DC24" i="51"/>
  <c r="DD24" i="51"/>
  <c r="DE24" i="51"/>
  <c r="DF24" i="51"/>
  <c r="DG24" i="51"/>
  <c r="DH24" i="51"/>
  <c r="DI24" i="51"/>
  <c r="DJ24" i="51"/>
  <c r="DK24" i="51"/>
  <c r="DL24" i="51"/>
  <c r="DM24" i="51"/>
  <c r="DN24" i="51"/>
  <c r="DO24" i="51"/>
  <c r="DP24" i="51"/>
  <c r="DQ24" i="51"/>
  <c r="DR24" i="51"/>
  <c r="DS24" i="51"/>
  <c r="AB25" i="51"/>
  <c r="AC25" i="51"/>
  <c r="AD25" i="51"/>
  <c r="AE25" i="51"/>
  <c r="AF25" i="51"/>
  <c r="AG25" i="51"/>
  <c r="AH25" i="51"/>
  <c r="AI25" i="51"/>
  <c r="AJ25" i="51"/>
  <c r="AK25" i="51"/>
  <c r="AL25" i="51"/>
  <c r="AM25" i="51"/>
  <c r="AN25" i="51"/>
  <c r="AO25" i="51"/>
  <c r="AP25" i="51"/>
  <c r="AQ25" i="51"/>
  <c r="AR25" i="51"/>
  <c r="AS25" i="51"/>
  <c r="AT25" i="51"/>
  <c r="AU25" i="51"/>
  <c r="AV25" i="51"/>
  <c r="AW25" i="51"/>
  <c r="AX25" i="51"/>
  <c r="AY25" i="51"/>
  <c r="AZ25" i="51"/>
  <c r="BA25" i="51"/>
  <c r="BB25" i="51"/>
  <c r="BC25" i="51"/>
  <c r="BD25" i="51"/>
  <c r="BE25" i="51"/>
  <c r="BF25" i="51"/>
  <c r="BG25" i="51"/>
  <c r="BH25" i="51"/>
  <c r="BI25" i="51"/>
  <c r="BJ25" i="51"/>
  <c r="BK25" i="51"/>
  <c r="BL25" i="51"/>
  <c r="BM25" i="51"/>
  <c r="BN25" i="51"/>
  <c r="BO25" i="51"/>
  <c r="BP25" i="51"/>
  <c r="BQ25" i="51"/>
  <c r="BR25" i="51"/>
  <c r="BS25" i="51"/>
  <c r="BT25" i="51"/>
  <c r="BU25" i="51"/>
  <c r="BV25" i="51"/>
  <c r="BW25" i="51"/>
  <c r="BX25" i="51"/>
  <c r="BY25" i="51"/>
  <c r="BZ25" i="51"/>
  <c r="CA25" i="51"/>
  <c r="CB25" i="51"/>
  <c r="CC25" i="51"/>
  <c r="CD25" i="51"/>
  <c r="CE25" i="51"/>
  <c r="CF25" i="51"/>
  <c r="CG25" i="51"/>
  <c r="CH25" i="51"/>
  <c r="CI25" i="51"/>
  <c r="CJ25" i="51"/>
  <c r="CK25" i="51"/>
  <c r="CL25" i="51"/>
  <c r="CM25" i="51"/>
  <c r="CN25" i="51"/>
  <c r="CO25" i="51"/>
  <c r="CP25" i="51"/>
  <c r="CQ25" i="51"/>
  <c r="CR25" i="51"/>
  <c r="CS25" i="51"/>
  <c r="CT25" i="51"/>
  <c r="CU25" i="51"/>
  <c r="CV25" i="51"/>
  <c r="CW25" i="51"/>
  <c r="CX25" i="51"/>
  <c r="CY25" i="51"/>
  <c r="CZ25" i="51"/>
  <c r="DA25" i="51"/>
  <c r="DB25" i="51"/>
  <c r="DC25" i="51"/>
  <c r="DD25" i="51"/>
  <c r="DE25" i="51"/>
  <c r="DF25" i="51"/>
  <c r="DG25" i="51"/>
  <c r="DH25" i="51"/>
  <c r="DI25" i="51"/>
  <c r="DJ25" i="51"/>
  <c r="DK25" i="51"/>
  <c r="DL25" i="51"/>
  <c r="DM25" i="51"/>
  <c r="DN25" i="51"/>
  <c r="DO25" i="51"/>
  <c r="DP25" i="51"/>
  <c r="DQ25" i="51"/>
  <c r="DR25" i="51"/>
  <c r="DS25" i="51"/>
  <c r="AB26" i="51"/>
  <c r="AC26" i="51"/>
  <c r="AD26" i="51"/>
  <c r="AE26" i="51"/>
  <c r="AF26" i="51"/>
  <c r="AG26" i="51"/>
  <c r="AH26" i="51"/>
  <c r="AI26" i="51"/>
  <c r="AJ26" i="51"/>
  <c r="AK26" i="51"/>
  <c r="AL26" i="51"/>
  <c r="AM26" i="51"/>
  <c r="AN26" i="51"/>
  <c r="AO26" i="51"/>
  <c r="AP26" i="51"/>
  <c r="AQ26" i="51"/>
  <c r="AR26" i="51"/>
  <c r="AS26" i="51"/>
  <c r="AT26" i="51"/>
  <c r="AU26" i="51"/>
  <c r="AV26" i="51"/>
  <c r="AW26" i="51"/>
  <c r="AX26" i="51"/>
  <c r="AY26" i="51"/>
  <c r="AZ26" i="51"/>
  <c r="BA26" i="51"/>
  <c r="BB26" i="51"/>
  <c r="BC26" i="51"/>
  <c r="BD26" i="51"/>
  <c r="BE26" i="51"/>
  <c r="BF26" i="51"/>
  <c r="BG26" i="51"/>
  <c r="BH26" i="51"/>
  <c r="BI26" i="51"/>
  <c r="BJ26" i="51"/>
  <c r="BK26" i="51"/>
  <c r="BL26" i="51"/>
  <c r="BM26" i="51"/>
  <c r="BM21" i="51" s="1"/>
  <c r="BN26" i="51"/>
  <c r="BO26" i="51"/>
  <c r="BP26" i="51"/>
  <c r="BQ26" i="51"/>
  <c r="BR26" i="51"/>
  <c r="BS26" i="51"/>
  <c r="BT26" i="51"/>
  <c r="BU26" i="51"/>
  <c r="BV26" i="51"/>
  <c r="BW26" i="51"/>
  <c r="BX26" i="51"/>
  <c r="BY26" i="51"/>
  <c r="BZ26" i="51"/>
  <c r="CA26" i="51"/>
  <c r="CB26" i="51"/>
  <c r="CC26" i="51"/>
  <c r="CD26" i="51"/>
  <c r="CE26" i="51"/>
  <c r="CF26" i="51"/>
  <c r="CG26" i="51"/>
  <c r="CH26" i="51"/>
  <c r="CI26" i="51"/>
  <c r="CJ26" i="51"/>
  <c r="CK26" i="51"/>
  <c r="CL26" i="51"/>
  <c r="CM26" i="51"/>
  <c r="CN26" i="51"/>
  <c r="CO26" i="51"/>
  <c r="CP26" i="51"/>
  <c r="CQ26" i="51"/>
  <c r="CR26" i="51"/>
  <c r="CS26" i="51"/>
  <c r="CT26" i="51"/>
  <c r="CU26" i="51"/>
  <c r="CV26" i="51"/>
  <c r="CW26" i="51"/>
  <c r="CX26" i="51"/>
  <c r="CY26" i="51"/>
  <c r="CZ26" i="51"/>
  <c r="DA26" i="51"/>
  <c r="DB26" i="51"/>
  <c r="DC26" i="51"/>
  <c r="DD26" i="51"/>
  <c r="DE26" i="51"/>
  <c r="DF26" i="51"/>
  <c r="DG26" i="51"/>
  <c r="DH26" i="51"/>
  <c r="DI26" i="51"/>
  <c r="DJ26" i="51"/>
  <c r="DK26" i="51"/>
  <c r="DL26" i="51"/>
  <c r="DM26" i="51"/>
  <c r="DN26" i="51"/>
  <c r="DO26" i="51"/>
  <c r="DP26" i="51"/>
  <c r="DQ26" i="51"/>
  <c r="DR26" i="51"/>
  <c r="DS26"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BE27" i="51"/>
  <c r="BF27" i="51"/>
  <c r="BG27" i="51"/>
  <c r="BH27" i="51"/>
  <c r="BI27" i="51"/>
  <c r="BJ27" i="51"/>
  <c r="BK27" i="51"/>
  <c r="BL27" i="51"/>
  <c r="BM27" i="51"/>
  <c r="BN27" i="51"/>
  <c r="BO27" i="51"/>
  <c r="BP27" i="51"/>
  <c r="BQ27" i="51"/>
  <c r="BR27" i="51"/>
  <c r="BS27" i="51"/>
  <c r="BT27" i="51"/>
  <c r="BU27" i="51"/>
  <c r="BV27" i="51"/>
  <c r="BW27" i="51"/>
  <c r="BW21" i="51" s="1"/>
  <c r="BX27" i="51"/>
  <c r="BY27" i="51"/>
  <c r="BZ27" i="51"/>
  <c r="CA27" i="51"/>
  <c r="CB27" i="51"/>
  <c r="CC27" i="51"/>
  <c r="CD27" i="51"/>
  <c r="CE27" i="51"/>
  <c r="CF27" i="51"/>
  <c r="CG27" i="51"/>
  <c r="CH27" i="51"/>
  <c r="CI27" i="51"/>
  <c r="CJ27" i="51"/>
  <c r="CK27" i="51"/>
  <c r="CL27" i="51"/>
  <c r="CM27" i="51"/>
  <c r="CN27" i="51"/>
  <c r="CO27" i="51"/>
  <c r="CP27" i="51"/>
  <c r="CQ27" i="51"/>
  <c r="CR27" i="51"/>
  <c r="CS27" i="51"/>
  <c r="CT27" i="51"/>
  <c r="CU27" i="51"/>
  <c r="CV27" i="51"/>
  <c r="CW27" i="51"/>
  <c r="CX27" i="51"/>
  <c r="CY27" i="51"/>
  <c r="CZ27" i="51"/>
  <c r="DA27" i="51"/>
  <c r="DB27" i="51"/>
  <c r="DC27" i="51"/>
  <c r="DD27" i="51"/>
  <c r="DE27" i="51"/>
  <c r="DF27" i="51"/>
  <c r="DG27" i="51"/>
  <c r="DH27" i="51"/>
  <c r="DI27" i="51"/>
  <c r="DJ27" i="51"/>
  <c r="DK27" i="51"/>
  <c r="DL27" i="51"/>
  <c r="DM27" i="51"/>
  <c r="DN27" i="51"/>
  <c r="DO27" i="51"/>
  <c r="DP27" i="51"/>
  <c r="DQ27" i="51"/>
  <c r="DR27" i="51"/>
  <c r="DS27" i="51"/>
  <c r="AB28" i="51"/>
  <c r="AC28" i="51"/>
  <c r="AD28" i="51"/>
  <c r="AE28" i="51"/>
  <c r="AF28" i="51"/>
  <c r="AG28" i="51"/>
  <c r="AH28" i="51"/>
  <c r="AI28" i="51"/>
  <c r="AJ28" i="51"/>
  <c r="AK28" i="51"/>
  <c r="AL28" i="51"/>
  <c r="AM28" i="51"/>
  <c r="AN28" i="51"/>
  <c r="AO28" i="51"/>
  <c r="AP28" i="51"/>
  <c r="AQ28" i="51"/>
  <c r="AR28" i="51"/>
  <c r="AS28" i="51"/>
  <c r="AT28" i="51"/>
  <c r="AU28" i="51"/>
  <c r="AV28" i="51"/>
  <c r="AW28" i="51"/>
  <c r="AX28" i="51"/>
  <c r="AY28" i="51"/>
  <c r="AZ28" i="51"/>
  <c r="BA28" i="51"/>
  <c r="BB28" i="51"/>
  <c r="BC28" i="51"/>
  <c r="BD28" i="51"/>
  <c r="BE28" i="51"/>
  <c r="BF28" i="51"/>
  <c r="BG28" i="51"/>
  <c r="BH28" i="51"/>
  <c r="BI28" i="51"/>
  <c r="BJ28" i="51"/>
  <c r="BK28" i="51"/>
  <c r="BL28" i="51"/>
  <c r="BM28" i="51"/>
  <c r="BN28" i="51"/>
  <c r="BO28" i="51"/>
  <c r="BP28" i="51"/>
  <c r="BQ28" i="51"/>
  <c r="BR28" i="51"/>
  <c r="BS28" i="51"/>
  <c r="BT28" i="51"/>
  <c r="BU28" i="51"/>
  <c r="BV28" i="51"/>
  <c r="BW28" i="51"/>
  <c r="BX28" i="51"/>
  <c r="BY28" i="51"/>
  <c r="BZ28" i="51"/>
  <c r="CA28" i="51"/>
  <c r="CB28" i="51"/>
  <c r="CC28" i="51"/>
  <c r="CD28" i="51"/>
  <c r="CE28" i="51"/>
  <c r="CF28" i="51"/>
  <c r="CG28" i="51"/>
  <c r="CH28" i="51"/>
  <c r="CI28" i="51"/>
  <c r="CJ28" i="51"/>
  <c r="CK28" i="51"/>
  <c r="CL28" i="51"/>
  <c r="CM28" i="51"/>
  <c r="CN28" i="51"/>
  <c r="CO28" i="51"/>
  <c r="CP28" i="51"/>
  <c r="CQ28" i="51"/>
  <c r="CR28" i="51"/>
  <c r="CS28" i="51"/>
  <c r="CT28" i="51"/>
  <c r="CU28" i="51"/>
  <c r="CV28" i="51"/>
  <c r="CW28" i="51"/>
  <c r="CX28" i="51"/>
  <c r="CY28" i="51"/>
  <c r="CZ28" i="51"/>
  <c r="DA28" i="51"/>
  <c r="DB28" i="51"/>
  <c r="DC28" i="51"/>
  <c r="DD28" i="51"/>
  <c r="DE28" i="51"/>
  <c r="DF28" i="51"/>
  <c r="DG28" i="51"/>
  <c r="DH28" i="51"/>
  <c r="DI28" i="51"/>
  <c r="DJ28" i="51"/>
  <c r="DK28" i="51"/>
  <c r="DL28" i="51"/>
  <c r="DM28" i="51"/>
  <c r="DN28" i="51"/>
  <c r="DO28" i="51"/>
  <c r="DP28" i="51"/>
  <c r="DQ28" i="51"/>
  <c r="DR28" i="51"/>
  <c r="DS28" i="51"/>
  <c r="AB29" i="51"/>
  <c r="AC29" i="51"/>
  <c r="AD29" i="51"/>
  <c r="AE29" i="51"/>
  <c r="AF29" i="51"/>
  <c r="AG29" i="51"/>
  <c r="AH29" i="51"/>
  <c r="AI29" i="51"/>
  <c r="AJ29" i="51"/>
  <c r="AK29" i="51"/>
  <c r="AL29" i="51"/>
  <c r="AM29" i="51"/>
  <c r="AN29" i="51"/>
  <c r="AO29" i="51"/>
  <c r="AP29" i="51"/>
  <c r="AQ29" i="51"/>
  <c r="AR29" i="51"/>
  <c r="AS29" i="51"/>
  <c r="AT29" i="51"/>
  <c r="AU29" i="51"/>
  <c r="AV29" i="51"/>
  <c r="AW29" i="51"/>
  <c r="AX29" i="51"/>
  <c r="AY29" i="51"/>
  <c r="AZ29" i="51"/>
  <c r="BA29" i="51"/>
  <c r="BB29" i="51"/>
  <c r="BC29" i="51"/>
  <c r="BD29" i="51"/>
  <c r="BE29" i="51"/>
  <c r="BF29" i="51"/>
  <c r="BG29" i="51"/>
  <c r="BH29" i="51"/>
  <c r="BI29" i="51"/>
  <c r="BJ29" i="51"/>
  <c r="BK29" i="51"/>
  <c r="BL29" i="51"/>
  <c r="BM29" i="51"/>
  <c r="BN29" i="51"/>
  <c r="BO29" i="51"/>
  <c r="BP29" i="51"/>
  <c r="BQ29" i="51"/>
  <c r="BR29" i="51"/>
  <c r="BS29" i="51"/>
  <c r="BT29" i="51"/>
  <c r="BU29" i="51"/>
  <c r="BV29" i="51"/>
  <c r="BW29" i="51"/>
  <c r="BX29" i="51"/>
  <c r="BY29" i="51"/>
  <c r="BZ29" i="51"/>
  <c r="CA29" i="51"/>
  <c r="CB29" i="51"/>
  <c r="CC29" i="51"/>
  <c r="CD29" i="51"/>
  <c r="CE29" i="51"/>
  <c r="CF29" i="51"/>
  <c r="CG29" i="51"/>
  <c r="CH29" i="51"/>
  <c r="CI29" i="51"/>
  <c r="CJ29" i="51"/>
  <c r="CK29" i="51"/>
  <c r="CL29" i="51"/>
  <c r="CM29" i="51"/>
  <c r="CN29" i="51"/>
  <c r="CO29" i="51"/>
  <c r="CP29" i="51"/>
  <c r="CQ29" i="51"/>
  <c r="CR29" i="51"/>
  <c r="CS29" i="51"/>
  <c r="CT29" i="51"/>
  <c r="CU29" i="51"/>
  <c r="CV29" i="51"/>
  <c r="CW29" i="51"/>
  <c r="CX29" i="51"/>
  <c r="CY29" i="51"/>
  <c r="CZ29" i="51"/>
  <c r="DA29" i="51"/>
  <c r="DB29" i="51"/>
  <c r="DC29" i="51"/>
  <c r="DD29" i="51"/>
  <c r="DE29" i="51"/>
  <c r="DF29" i="51"/>
  <c r="DG29" i="51"/>
  <c r="DH29" i="51"/>
  <c r="DI29" i="51"/>
  <c r="DJ29" i="51"/>
  <c r="DK29" i="51"/>
  <c r="DL29" i="51"/>
  <c r="DM29" i="51"/>
  <c r="DN29" i="51"/>
  <c r="DO29" i="51"/>
  <c r="DP29" i="51"/>
  <c r="DQ29" i="51"/>
  <c r="DR29" i="51"/>
  <c r="DS29" i="51"/>
  <c r="AB30" i="51"/>
  <c r="AC30" i="51"/>
  <c r="AD30" i="51"/>
  <c r="AE30" i="51"/>
  <c r="AF30" i="51"/>
  <c r="AG30" i="51"/>
  <c r="AH30" i="51"/>
  <c r="AI30" i="51"/>
  <c r="AJ30" i="51"/>
  <c r="AK30" i="51"/>
  <c r="AL30" i="51"/>
  <c r="AM30" i="51"/>
  <c r="AN30" i="51"/>
  <c r="AO30" i="51"/>
  <c r="AP30" i="51"/>
  <c r="AQ30" i="51"/>
  <c r="AR30" i="51"/>
  <c r="AS30" i="51"/>
  <c r="AT30" i="51"/>
  <c r="AU30" i="51"/>
  <c r="AV30" i="51"/>
  <c r="AW30" i="51"/>
  <c r="AX30" i="51"/>
  <c r="AY30" i="51"/>
  <c r="AZ30" i="51"/>
  <c r="BA30" i="51"/>
  <c r="BB30" i="51"/>
  <c r="BC30" i="51"/>
  <c r="BD30" i="51"/>
  <c r="BE30" i="51"/>
  <c r="BF30" i="51"/>
  <c r="BG30" i="51"/>
  <c r="BH30" i="51"/>
  <c r="BI30" i="51"/>
  <c r="BJ30" i="51"/>
  <c r="BK30" i="51"/>
  <c r="BL30" i="51"/>
  <c r="BM30" i="51"/>
  <c r="BN30" i="51"/>
  <c r="BO30" i="51"/>
  <c r="BP30" i="51"/>
  <c r="BQ30" i="51"/>
  <c r="BR30" i="51"/>
  <c r="BS30" i="51"/>
  <c r="BT30" i="51"/>
  <c r="BU30" i="51"/>
  <c r="BV30" i="51"/>
  <c r="BW30" i="51"/>
  <c r="BX30" i="51"/>
  <c r="BY30" i="51"/>
  <c r="BZ30" i="51"/>
  <c r="CA30" i="51"/>
  <c r="CB30" i="51"/>
  <c r="CC30" i="51"/>
  <c r="CD30" i="51"/>
  <c r="CE30" i="51"/>
  <c r="CF30" i="51"/>
  <c r="CG30" i="51"/>
  <c r="CH30" i="51"/>
  <c r="CI30" i="51"/>
  <c r="CJ30" i="51"/>
  <c r="CK30" i="51"/>
  <c r="CL30" i="51"/>
  <c r="CM30" i="51"/>
  <c r="CN30" i="51"/>
  <c r="CO30" i="51"/>
  <c r="CP30" i="51"/>
  <c r="CQ30" i="51"/>
  <c r="CR30" i="51"/>
  <c r="CS30" i="51"/>
  <c r="CT30" i="51"/>
  <c r="CU30" i="51"/>
  <c r="CV30" i="51"/>
  <c r="CW30" i="51"/>
  <c r="CX30" i="51"/>
  <c r="CY30" i="51"/>
  <c r="CZ30" i="51"/>
  <c r="DA30" i="51"/>
  <c r="DB30" i="51"/>
  <c r="DC30" i="51"/>
  <c r="DD30" i="51"/>
  <c r="DE30" i="51"/>
  <c r="DF30" i="51"/>
  <c r="DG30" i="51"/>
  <c r="DH30" i="51"/>
  <c r="DI30" i="51"/>
  <c r="DJ30" i="51"/>
  <c r="DK30" i="51"/>
  <c r="DL30" i="51"/>
  <c r="DM30" i="51"/>
  <c r="DN30" i="51"/>
  <c r="DO30" i="51"/>
  <c r="DP30" i="51"/>
  <c r="DQ30" i="51"/>
  <c r="DR30" i="51"/>
  <c r="DS30" i="51"/>
  <c r="AB31" i="51"/>
  <c r="AC31" i="51"/>
  <c r="AD31" i="51"/>
  <c r="AE31" i="51"/>
  <c r="AF31" i="51"/>
  <c r="AG31" i="51"/>
  <c r="AH31" i="51"/>
  <c r="AI31" i="51"/>
  <c r="AJ31" i="51"/>
  <c r="AK31" i="51"/>
  <c r="AL31" i="51"/>
  <c r="AM31" i="51"/>
  <c r="AN31" i="51"/>
  <c r="AO31" i="51"/>
  <c r="AP31" i="51"/>
  <c r="AQ31" i="51"/>
  <c r="AR31" i="51"/>
  <c r="AS31" i="51"/>
  <c r="AT31" i="51"/>
  <c r="AU31" i="51"/>
  <c r="AV31" i="51"/>
  <c r="AW31" i="51"/>
  <c r="AX31" i="51"/>
  <c r="AY31" i="51"/>
  <c r="AZ31" i="51"/>
  <c r="BA31" i="51"/>
  <c r="BB31" i="51"/>
  <c r="BC31" i="51"/>
  <c r="BD31" i="51"/>
  <c r="BE31" i="51"/>
  <c r="BF31" i="51"/>
  <c r="BG31" i="51"/>
  <c r="BH31" i="51"/>
  <c r="BI31" i="51"/>
  <c r="BJ31" i="51"/>
  <c r="BK31" i="51"/>
  <c r="BL31" i="51"/>
  <c r="BM31" i="51"/>
  <c r="BN31" i="51"/>
  <c r="BO31" i="51"/>
  <c r="BP31" i="51"/>
  <c r="BQ31" i="51"/>
  <c r="BR31" i="51"/>
  <c r="BS31" i="51"/>
  <c r="BT31" i="51"/>
  <c r="BU31" i="51"/>
  <c r="BV31" i="51"/>
  <c r="BW31" i="51"/>
  <c r="BX31" i="51"/>
  <c r="BY31" i="51"/>
  <c r="BZ31" i="51"/>
  <c r="CA31" i="51"/>
  <c r="CB31" i="51"/>
  <c r="CC31" i="51"/>
  <c r="CD31" i="51"/>
  <c r="CE31" i="51"/>
  <c r="CF31" i="51"/>
  <c r="CG31" i="51"/>
  <c r="CH31" i="51"/>
  <c r="CI31" i="51"/>
  <c r="CJ31" i="51"/>
  <c r="CK31" i="51"/>
  <c r="CL31" i="51"/>
  <c r="CM31" i="51"/>
  <c r="CN31" i="51"/>
  <c r="CO31" i="51"/>
  <c r="CP31" i="51"/>
  <c r="CQ31" i="51"/>
  <c r="CR31" i="51"/>
  <c r="CS31" i="51"/>
  <c r="CT31" i="51"/>
  <c r="CU31" i="51"/>
  <c r="CV31" i="51"/>
  <c r="CW31" i="51"/>
  <c r="CX31" i="51"/>
  <c r="CY31" i="51"/>
  <c r="CZ31" i="51"/>
  <c r="DA31" i="51"/>
  <c r="DB31" i="51"/>
  <c r="DC31" i="51"/>
  <c r="DD31" i="51"/>
  <c r="DE31" i="51"/>
  <c r="DF31" i="51"/>
  <c r="DG31" i="51"/>
  <c r="DH31" i="51"/>
  <c r="DI31" i="51"/>
  <c r="DJ31" i="51"/>
  <c r="DK31" i="51"/>
  <c r="DL31" i="51"/>
  <c r="DM31" i="51"/>
  <c r="DN31" i="51"/>
  <c r="DO31" i="51"/>
  <c r="DP31" i="51"/>
  <c r="DQ31" i="51"/>
  <c r="DR31" i="51"/>
  <c r="DS31" i="51"/>
  <c r="AD16" i="51"/>
  <c r="AE16" i="51"/>
  <c r="AF16" i="51"/>
  <c r="AG16" i="51"/>
  <c r="AL16" i="51"/>
  <c r="AM16" i="51"/>
  <c r="AN16" i="51"/>
  <c r="AO16" i="51"/>
  <c r="AQ16" i="51"/>
  <c r="AT16" i="51"/>
  <c r="AU16" i="51"/>
  <c r="AV16" i="51"/>
  <c r="AW16" i="51"/>
  <c r="AY16" i="51"/>
  <c r="AZ16" i="51"/>
  <c r="BC16" i="51"/>
  <c r="BE16" i="51"/>
  <c r="BR16" i="51"/>
  <c r="BS16" i="51"/>
  <c r="BU16" i="51"/>
  <c r="BZ16" i="51"/>
  <c r="CA16" i="51"/>
  <c r="CH16" i="51"/>
  <c r="CI16" i="51"/>
  <c r="CJ16" i="51"/>
  <c r="CP16" i="51"/>
  <c r="CQ16" i="51"/>
  <c r="CR16" i="51"/>
  <c r="CS16" i="51"/>
  <c r="CX16" i="51"/>
  <c r="CY16" i="51"/>
  <c r="CZ16" i="51"/>
  <c r="DA16" i="51"/>
  <c r="DC16" i="51"/>
  <c r="DF16" i="51"/>
  <c r="DG16" i="51"/>
  <c r="DH16" i="51"/>
  <c r="DI16" i="51"/>
  <c r="DK16" i="51"/>
  <c r="DO16" i="51"/>
  <c r="DQ16" i="51"/>
  <c r="AB17" i="51"/>
  <c r="AC17" i="51"/>
  <c r="AD17" i="51"/>
  <c r="AE17" i="51"/>
  <c r="AF17" i="51"/>
  <c r="AG17" i="51"/>
  <c r="AH17" i="51"/>
  <c r="AI17" i="51"/>
  <c r="AI16" i="51" s="1"/>
  <c r="AJ17" i="51"/>
  <c r="AK17" i="51"/>
  <c r="AL17" i="51"/>
  <c r="AM17" i="51"/>
  <c r="AN17" i="51"/>
  <c r="AO17" i="51"/>
  <c r="AP17" i="51"/>
  <c r="AQ17" i="51"/>
  <c r="AR17" i="51"/>
  <c r="AS17" i="51"/>
  <c r="AT17" i="51"/>
  <c r="AU17" i="51"/>
  <c r="AV17" i="51"/>
  <c r="AW17" i="51"/>
  <c r="AX17" i="51"/>
  <c r="AY17" i="51"/>
  <c r="AZ17" i="51"/>
  <c r="BA17" i="51"/>
  <c r="BB17" i="51"/>
  <c r="BB16" i="51" s="1"/>
  <c r="BC17" i="51"/>
  <c r="BD17" i="51"/>
  <c r="BD16" i="51" s="1"/>
  <c r="BE17" i="51"/>
  <c r="BF17" i="51"/>
  <c r="BG17" i="51"/>
  <c r="BG16" i="51" s="1"/>
  <c r="BH17" i="51"/>
  <c r="BH16" i="51" s="1"/>
  <c r="BI17" i="51"/>
  <c r="BI16" i="51" s="1"/>
  <c r="BJ17" i="51"/>
  <c r="BJ16" i="51" s="1"/>
  <c r="BK17" i="51"/>
  <c r="BK16" i="51" s="1"/>
  <c r="BL17" i="51"/>
  <c r="BL16" i="51" s="1"/>
  <c r="BM17" i="51"/>
  <c r="BM16" i="51" s="1"/>
  <c r="BN17" i="51"/>
  <c r="BO17" i="51"/>
  <c r="BO16" i="51" s="1"/>
  <c r="BP17" i="51"/>
  <c r="BQ17" i="51"/>
  <c r="BQ16" i="51" s="1"/>
  <c r="BR17" i="51"/>
  <c r="BS17" i="51"/>
  <c r="BT17" i="51"/>
  <c r="BT16" i="51" s="1"/>
  <c r="BU17" i="51"/>
  <c r="BV17" i="51"/>
  <c r="BW17" i="51"/>
  <c r="BW16" i="51" s="1"/>
  <c r="BX17" i="51"/>
  <c r="BY17" i="51"/>
  <c r="BZ17" i="51"/>
  <c r="CA17" i="51"/>
  <c r="CB17" i="51"/>
  <c r="CB16" i="51" s="1"/>
  <c r="CC17" i="51"/>
  <c r="CC16" i="51" s="1"/>
  <c r="CD17" i="51"/>
  <c r="CE17" i="51"/>
  <c r="CE16" i="51" s="1"/>
  <c r="CF17" i="51"/>
  <c r="CG17" i="51"/>
  <c r="CH17" i="51"/>
  <c r="CI17" i="51"/>
  <c r="CJ17" i="51"/>
  <c r="CK17" i="51"/>
  <c r="CK16" i="51" s="1"/>
  <c r="CL17" i="51"/>
  <c r="CM17" i="51"/>
  <c r="CM16" i="51" s="1"/>
  <c r="CN17" i="51"/>
  <c r="CO17" i="51"/>
  <c r="CP17" i="51"/>
  <c r="CQ17" i="51"/>
  <c r="CR17" i="51"/>
  <c r="CS17" i="51"/>
  <c r="CT17" i="51"/>
  <c r="CU17" i="51"/>
  <c r="CU16" i="51" s="1"/>
  <c r="CV17" i="51"/>
  <c r="CW17" i="51"/>
  <c r="CX17" i="51"/>
  <c r="CY17" i="51"/>
  <c r="CZ17" i="51"/>
  <c r="DA17" i="51"/>
  <c r="DB17" i="51"/>
  <c r="DC17" i="51"/>
  <c r="DD17" i="51"/>
  <c r="DE17" i="51"/>
  <c r="DF17" i="51"/>
  <c r="DG17" i="51"/>
  <c r="DH17" i="51"/>
  <c r="DI17" i="51"/>
  <c r="DJ17" i="51"/>
  <c r="DK17" i="51"/>
  <c r="DL17" i="51"/>
  <c r="DL16" i="51" s="1"/>
  <c r="DM17" i="51"/>
  <c r="DN17" i="51"/>
  <c r="DN16" i="51" s="1"/>
  <c r="DO17" i="51"/>
  <c r="DP17" i="51"/>
  <c r="DP16" i="51" s="1"/>
  <c r="DQ17" i="51"/>
  <c r="DR17" i="51"/>
  <c r="DS17" i="51"/>
  <c r="DS16" i="51" s="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BG18" i="51"/>
  <c r="BH18" i="51"/>
  <c r="BI18" i="51"/>
  <c r="BJ18" i="51"/>
  <c r="BK18" i="51"/>
  <c r="BL18" i="51"/>
  <c r="BM18" i="51"/>
  <c r="BN18" i="51"/>
  <c r="BO18" i="51"/>
  <c r="BP18" i="51"/>
  <c r="BQ18" i="51"/>
  <c r="BR18" i="51"/>
  <c r="BS18" i="51"/>
  <c r="BT18" i="51"/>
  <c r="BU18" i="51"/>
  <c r="BV18" i="51"/>
  <c r="BW18" i="51"/>
  <c r="BX18" i="51"/>
  <c r="BY18" i="51"/>
  <c r="BZ18" i="51"/>
  <c r="CA18" i="51"/>
  <c r="CB18" i="51"/>
  <c r="CC18" i="51"/>
  <c r="CD18" i="51"/>
  <c r="CE18" i="51"/>
  <c r="CF18" i="51"/>
  <c r="CG18" i="51"/>
  <c r="CH18" i="51"/>
  <c r="CI18" i="51"/>
  <c r="CJ18" i="51"/>
  <c r="CK18" i="51"/>
  <c r="CL18" i="51"/>
  <c r="CM18" i="51"/>
  <c r="CN18" i="51"/>
  <c r="CO18" i="51"/>
  <c r="CP18" i="51"/>
  <c r="CQ18" i="51"/>
  <c r="CR18" i="51"/>
  <c r="CS18" i="51"/>
  <c r="CT18" i="51"/>
  <c r="CU18" i="51"/>
  <c r="CV18" i="51"/>
  <c r="CW18" i="51"/>
  <c r="CX18" i="51"/>
  <c r="CY18" i="51"/>
  <c r="CZ18" i="51"/>
  <c r="DA18" i="51"/>
  <c r="DB18" i="51"/>
  <c r="DC18" i="51"/>
  <c r="DD18" i="51"/>
  <c r="DE18" i="51"/>
  <c r="DF18" i="51"/>
  <c r="DG18" i="51"/>
  <c r="DH18" i="51"/>
  <c r="DI18" i="51"/>
  <c r="DJ18" i="51"/>
  <c r="DK18" i="51"/>
  <c r="DL18" i="51"/>
  <c r="DM18" i="51"/>
  <c r="DN18" i="51"/>
  <c r="DO18" i="51"/>
  <c r="DP18" i="51"/>
  <c r="DQ18" i="51"/>
  <c r="DR18" i="51"/>
  <c r="DS18"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BG19" i="51"/>
  <c r="BH19" i="51"/>
  <c r="BI19" i="51"/>
  <c r="BJ19" i="51"/>
  <c r="BK19" i="51"/>
  <c r="BL19" i="51"/>
  <c r="BM19" i="51"/>
  <c r="BN19" i="51"/>
  <c r="BO19" i="51"/>
  <c r="BP19" i="51"/>
  <c r="BQ19" i="51"/>
  <c r="BR19" i="51"/>
  <c r="BS19" i="51"/>
  <c r="BT19" i="51"/>
  <c r="BU19" i="51"/>
  <c r="BV19" i="51"/>
  <c r="BW19" i="51"/>
  <c r="BX19" i="51"/>
  <c r="BY19" i="51"/>
  <c r="BZ19" i="51"/>
  <c r="CA19" i="51"/>
  <c r="CB19" i="51"/>
  <c r="CC19" i="51"/>
  <c r="CD19" i="51"/>
  <c r="CE19" i="51"/>
  <c r="CF19" i="51"/>
  <c r="CG19" i="51"/>
  <c r="CH19" i="51"/>
  <c r="CI19" i="51"/>
  <c r="CJ19" i="51"/>
  <c r="CK19" i="51"/>
  <c r="CL19" i="51"/>
  <c r="CM19" i="51"/>
  <c r="CN19" i="51"/>
  <c r="CO19" i="51"/>
  <c r="CP19" i="51"/>
  <c r="CQ19" i="51"/>
  <c r="CR19" i="51"/>
  <c r="CS19" i="51"/>
  <c r="CT19" i="51"/>
  <c r="CU19" i="51"/>
  <c r="CV19" i="51"/>
  <c r="CW19" i="51"/>
  <c r="CX19" i="51"/>
  <c r="CY19" i="51"/>
  <c r="CZ19" i="51"/>
  <c r="DA19" i="51"/>
  <c r="DB19" i="51"/>
  <c r="DC19" i="51"/>
  <c r="DD19" i="51"/>
  <c r="DE19" i="51"/>
  <c r="DF19" i="51"/>
  <c r="DG19" i="51"/>
  <c r="DH19" i="51"/>
  <c r="DI19" i="51"/>
  <c r="DJ19" i="51"/>
  <c r="DK19" i="51"/>
  <c r="DL19" i="51"/>
  <c r="DM19" i="51"/>
  <c r="DN19" i="51"/>
  <c r="DO19" i="51"/>
  <c r="DP19" i="51"/>
  <c r="DQ19" i="51"/>
  <c r="DR19" i="51"/>
  <c r="DS19" i="51"/>
  <c r="AJ8" i="51"/>
  <c r="AK8" i="51"/>
  <c r="BP8" i="51"/>
  <c r="BQ8" i="51"/>
  <c r="CV8" i="51"/>
  <c r="CW8" i="51"/>
  <c r="AB9" i="51"/>
  <c r="AB8" i="51" s="1"/>
  <c r="AC9" i="51"/>
  <c r="AC8" i="51" s="1"/>
  <c r="AD9" i="51"/>
  <c r="AD8" i="51" s="1"/>
  <c r="AE9" i="51"/>
  <c r="AE8" i="51" s="1"/>
  <c r="AF9" i="51"/>
  <c r="AF8" i="51" s="1"/>
  <c r="AG9" i="51"/>
  <c r="AG8" i="51" s="1"/>
  <c r="AH9" i="51"/>
  <c r="AH8" i="51" s="1"/>
  <c r="AI9" i="51"/>
  <c r="AI8" i="51" s="1"/>
  <c r="AJ9" i="51"/>
  <c r="AK9" i="51"/>
  <c r="AL9" i="51"/>
  <c r="AL8" i="51" s="1"/>
  <c r="AM9" i="51"/>
  <c r="AM8" i="51" s="1"/>
  <c r="AN9" i="51"/>
  <c r="AN8" i="51" s="1"/>
  <c r="AO9" i="51"/>
  <c r="AO8" i="51" s="1"/>
  <c r="AP9" i="51"/>
  <c r="AP8" i="51" s="1"/>
  <c r="AQ9" i="51"/>
  <c r="AQ8" i="51" s="1"/>
  <c r="AR9" i="51"/>
  <c r="AR8" i="51" s="1"/>
  <c r="AS9" i="51"/>
  <c r="AS8" i="51" s="1"/>
  <c r="AT9" i="51"/>
  <c r="AT8" i="51" s="1"/>
  <c r="AU9" i="51"/>
  <c r="AU8" i="51" s="1"/>
  <c r="AV9" i="51"/>
  <c r="AV8" i="51" s="1"/>
  <c r="AW9" i="51"/>
  <c r="AW8" i="51" s="1"/>
  <c r="AX9" i="51"/>
  <c r="AX8" i="51" s="1"/>
  <c r="AY9" i="51"/>
  <c r="AY8" i="51" s="1"/>
  <c r="AZ9" i="51"/>
  <c r="AZ8" i="51" s="1"/>
  <c r="BA9" i="51"/>
  <c r="BA8" i="51" s="1"/>
  <c r="BB9" i="51"/>
  <c r="BB8" i="51" s="1"/>
  <c r="BC9" i="51"/>
  <c r="BC8" i="51" s="1"/>
  <c r="BD9" i="51"/>
  <c r="BD8" i="51" s="1"/>
  <c r="BE9" i="51"/>
  <c r="BE8" i="51" s="1"/>
  <c r="BF9" i="51"/>
  <c r="BF8" i="51" s="1"/>
  <c r="BG9" i="51"/>
  <c r="BG8" i="51" s="1"/>
  <c r="BH9" i="51"/>
  <c r="BH8" i="51" s="1"/>
  <c r="BI9" i="51"/>
  <c r="BI8" i="51" s="1"/>
  <c r="BJ9" i="51"/>
  <c r="BJ8" i="51" s="1"/>
  <c r="BK9" i="51"/>
  <c r="BK8" i="51" s="1"/>
  <c r="BL9" i="51"/>
  <c r="BL8" i="51" s="1"/>
  <c r="BM9" i="51"/>
  <c r="BM8" i="51" s="1"/>
  <c r="BN9" i="51"/>
  <c r="BN8" i="51" s="1"/>
  <c r="BO9" i="51"/>
  <c r="BO8" i="51" s="1"/>
  <c r="BP9" i="51"/>
  <c r="BQ9" i="51"/>
  <c r="BR9" i="51"/>
  <c r="BR8" i="51" s="1"/>
  <c r="BS9" i="51"/>
  <c r="BS8" i="51" s="1"/>
  <c r="BT9" i="51"/>
  <c r="BT8" i="51" s="1"/>
  <c r="BU9" i="51"/>
  <c r="BU8" i="51" s="1"/>
  <c r="BV9" i="51"/>
  <c r="BV8" i="51" s="1"/>
  <c r="BW9" i="51"/>
  <c r="BW8" i="51" s="1"/>
  <c r="BX9" i="51"/>
  <c r="BX8" i="51" s="1"/>
  <c r="BY9" i="51"/>
  <c r="BY8" i="51" s="1"/>
  <c r="BZ9" i="51"/>
  <c r="BZ8" i="51" s="1"/>
  <c r="CA9" i="51"/>
  <c r="CA8" i="51" s="1"/>
  <c r="CB9" i="51"/>
  <c r="CB8" i="51" s="1"/>
  <c r="CC9" i="51"/>
  <c r="CC8" i="51" s="1"/>
  <c r="CD9" i="51"/>
  <c r="CD8" i="51" s="1"/>
  <c r="CE9" i="51"/>
  <c r="CE8" i="51" s="1"/>
  <c r="CF9" i="51"/>
  <c r="CF8" i="51" s="1"/>
  <c r="CG9" i="51"/>
  <c r="CG8" i="51" s="1"/>
  <c r="CH9" i="51"/>
  <c r="CH8" i="51" s="1"/>
  <c r="CI9" i="51"/>
  <c r="CI8" i="51" s="1"/>
  <c r="CJ9" i="51"/>
  <c r="CJ8" i="51" s="1"/>
  <c r="CK9" i="51"/>
  <c r="CK8" i="51" s="1"/>
  <c r="CL9" i="51"/>
  <c r="CL8" i="51" s="1"/>
  <c r="CM9" i="51"/>
  <c r="CM8" i="51" s="1"/>
  <c r="CN9" i="51"/>
  <c r="CN8" i="51" s="1"/>
  <c r="CO9" i="51"/>
  <c r="CO8" i="51" s="1"/>
  <c r="CP9" i="51"/>
  <c r="CP8" i="51" s="1"/>
  <c r="CQ9" i="51"/>
  <c r="CQ8" i="51" s="1"/>
  <c r="CR9" i="51"/>
  <c r="CR8" i="51" s="1"/>
  <c r="CS9" i="51"/>
  <c r="CS8" i="51" s="1"/>
  <c r="CT9" i="51"/>
  <c r="CT8" i="51" s="1"/>
  <c r="CU9" i="51"/>
  <c r="CU8" i="51" s="1"/>
  <c r="CV9" i="51"/>
  <c r="CW9" i="51"/>
  <c r="CX9" i="51"/>
  <c r="CX8" i="51" s="1"/>
  <c r="CY9" i="51"/>
  <c r="CY8" i="51" s="1"/>
  <c r="CZ9" i="51"/>
  <c r="CZ8" i="51" s="1"/>
  <c r="DA9" i="51"/>
  <c r="DA8" i="51" s="1"/>
  <c r="DB9" i="51"/>
  <c r="DB8" i="51" s="1"/>
  <c r="DC9" i="51"/>
  <c r="DC8" i="51" s="1"/>
  <c r="DD9" i="51"/>
  <c r="DD8" i="51" s="1"/>
  <c r="DE9" i="51"/>
  <c r="DE8" i="51" s="1"/>
  <c r="DF9" i="51"/>
  <c r="DF8" i="51" s="1"/>
  <c r="DG9" i="51"/>
  <c r="DG8" i="51" s="1"/>
  <c r="DH9" i="51"/>
  <c r="DH8" i="51" s="1"/>
  <c r="DI9" i="51"/>
  <c r="DI8" i="51" s="1"/>
  <c r="DJ9" i="51"/>
  <c r="DJ8" i="51" s="1"/>
  <c r="DK9" i="51"/>
  <c r="DK8" i="51" s="1"/>
  <c r="DL9" i="51"/>
  <c r="DL8" i="51" s="1"/>
  <c r="DM9" i="51"/>
  <c r="DM8" i="51" s="1"/>
  <c r="DN9" i="51"/>
  <c r="DN8" i="51" s="1"/>
  <c r="DO9" i="51"/>
  <c r="DO8" i="51" s="1"/>
  <c r="DP9" i="51"/>
  <c r="DP8" i="51" s="1"/>
  <c r="DQ9" i="51"/>
  <c r="DQ8" i="51" s="1"/>
  <c r="DR9" i="51"/>
  <c r="DR8" i="51" s="1"/>
  <c r="DS9" i="51"/>
  <c r="DS8" i="51" s="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BG10" i="51"/>
  <c r="BH10" i="51"/>
  <c r="BI10" i="51"/>
  <c r="BJ10" i="51"/>
  <c r="BK10" i="51"/>
  <c r="BL10" i="51"/>
  <c r="BM10" i="51"/>
  <c r="BN10" i="51"/>
  <c r="BO10" i="51"/>
  <c r="BP10" i="51"/>
  <c r="BQ10" i="51"/>
  <c r="BR10" i="51"/>
  <c r="BS10" i="51"/>
  <c r="BT10" i="51"/>
  <c r="BU10" i="51"/>
  <c r="BV10" i="51"/>
  <c r="BW10" i="51"/>
  <c r="BX10" i="51"/>
  <c r="BY10" i="51"/>
  <c r="BZ10" i="51"/>
  <c r="CA10" i="51"/>
  <c r="CB10" i="51"/>
  <c r="CC10" i="51"/>
  <c r="CD10" i="51"/>
  <c r="CE10" i="51"/>
  <c r="CF10" i="51"/>
  <c r="CG10" i="51"/>
  <c r="CH10" i="51"/>
  <c r="CI10" i="51"/>
  <c r="CJ10" i="51"/>
  <c r="CK10" i="51"/>
  <c r="CL10" i="51"/>
  <c r="CM10" i="51"/>
  <c r="CN10" i="51"/>
  <c r="CO10" i="51"/>
  <c r="CP10" i="51"/>
  <c r="CQ10" i="51"/>
  <c r="CR10" i="51"/>
  <c r="CS10" i="51"/>
  <c r="CT10" i="51"/>
  <c r="CU10" i="51"/>
  <c r="CV10" i="51"/>
  <c r="CW10" i="51"/>
  <c r="CX10" i="51"/>
  <c r="CY10" i="51"/>
  <c r="CZ10" i="51"/>
  <c r="DA10" i="51"/>
  <c r="DB10" i="51"/>
  <c r="DC10" i="51"/>
  <c r="DD10" i="51"/>
  <c r="DE10" i="51"/>
  <c r="DF10" i="51"/>
  <c r="DG10" i="51"/>
  <c r="DH10" i="51"/>
  <c r="DI10" i="51"/>
  <c r="DJ10" i="51"/>
  <c r="DK10" i="51"/>
  <c r="DL10" i="51"/>
  <c r="DM10" i="51"/>
  <c r="DN10" i="51"/>
  <c r="DO10" i="51"/>
  <c r="DP10" i="51"/>
  <c r="DQ10" i="51"/>
  <c r="DR10" i="51"/>
  <c r="DS10"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BG11" i="51"/>
  <c r="BH11" i="51"/>
  <c r="BI11" i="51"/>
  <c r="BJ11" i="51"/>
  <c r="BK11" i="51"/>
  <c r="BL11" i="51"/>
  <c r="BM11" i="51"/>
  <c r="BN11" i="51"/>
  <c r="BO11" i="51"/>
  <c r="BP11" i="51"/>
  <c r="BQ11" i="51"/>
  <c r="BR11" i="51"/>
  <c r="BS11" i="51"/>
  <c r="BT11" i="51"/>
  <c r="BU11" i="51"/>
  <c r="BV11" i="51"/>
  <c r="BW11" i="51"/>
  <c r="BX11" i="51"/>
  <c r="BY11" i="51"/>
  <c r="BZ11" i="51"/>
  <c r="CA11" i="51"/>
  <c r="CB11" i="51"/>
  <c r="CC11" i="51"/>
  <c r="CD11" i="51"/>
  <c r="CE11" i="51"/>
  <c r="CF11" i="51"/>
  <c r="CG11" i="51"/>
  <c r="CH11" i="51"/>
  <c r="CI11" i="51"/>
  <c r="CJ11" i="51"/>
  <c r="CK11" i="51"/>
  <c r="CL11" i="51"/>
  <c r="CM11" i="51"/>
  <c r="CN11" i="51"/>
  <c r="CO11" i="51"/>
  <c r="CP11" i="51"/>
  <c r="CQ11" i="51"/>
  <c r="CR11" i="51"/>
  <c r="CS11" i="51"/>
  <c r="CT11" i="51"/>
  <c r="CU11" i="51"/>
  <c r="CV11" i="51"/>
  <c r="CW11" i="51"/>
  <c r="CX11" i="51"/>
  <c r="CY11" i="51"/>
  <c r="CZ11" i="51"/>
  <c r="DA11" i="51"/>
  <c r="DB11" i="51"/>
  <c r="DC11" i="51"/>
  <c r="DD11" i="51"/>
  <c r="DE11" i="51"/>
  <c r="DF11" i="51"/>
  <c r="DG11" i="51"/>
  <c r="DH11" i="51"/>
  <c r="DI11" i="51"/>
  <c r="DJ11" i="51"/>
  <c r="DK11" i="51"/>
  <c r="DL11" i="51"/>
  <c r="DM11" i="51"/>
  <c r="DN11" i="51"/>
  <c r="DO11" i="51"/>
  <c r="DP11" i="51"/>
  <c r="DQ11" i="51"/>
  <c r="DR11" i="51"/>
  <c r="DS11"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BG12" i="51"/>
  <c r="BH12" i="51"/>
  <c r="BI12" i="51"/>
  <c r="BJ12" i="51"/>
  <c r="BK12" i="51"/>
  <c r="BL12" i="51"/>
  <c r="BM12" i="51"/>
  <c r="BN12" i="51"/>
  <c r="BO12" i="51"/>
  <c r="BP12" i="51"/>
  <c r="BQ12" i="51"/>
  <c r="BR12" i="51"/>
  <c r="BS12" i="51"/>
  <c r="BT12" i="51"/>
  <c r="BU12" i="51"/>
  <c r="BV12" i="51"/>
  <c r="BW12" i="51"/>
  <c r="BX12" i="51"/>
  <c r="BY12" i="51"/>
  <c r="BZ12" i="51"/>
  <c r="CA12" i="51"/>
  <c r="CB12" i="51"/>
  <c r="CC12" i="51"/>
  <c r="CD12" i="51"/>
  <c r="CE12" i="51"/>
  <c r="CF12" i="51"/>
  <c r="CG12" i="51"/>
  <c r="CH12" i="51"/>
  <c r="CI12" i="51"/>
  <c r="CJ12" i="51"/>
  <c r="CK12" i="51"/>
  <c r="CL12" i="51"/>
  <c r="CM12" i="51"/>
  <c r="CN12" i="51"/>
  <c r="CO12" i="51"/>
  <c r="CP12" i="51"/>
  <c r="CQ12" i="51"/>
  <c r="CR12" i="51"/>
  <c r="CS12" i="51"/>
  <c r="CT12" i="51"/>
  <c r="CU12" i="51"/>
  <c r="CV12" i="51"/>
  <c r="CW12" i="51"/>
  <c r="CX12" i="51"/>
  <c r="CY12" i="51"/>
  <c r="CZ12" i="51"/>
  <c r="DA12" i="51"/>
  <c r="DB12" i="51"/>
  <c r="DC12" i="51"/>
  <c r="DD12" i="51"/>
  <c r="DE12" i="51"/>
  <c r="DF12" i="51"/>
  <c r="DG12" i="51"/>
  <c r="DH12" i="51"/>
  <c r="DI12" i="51"/>
  <c r="DJ12" i="51"/>
  <c r="DK12" i="51"/>
  <c r="DL12" i="51"/>
  <c r="DM12" i="51"/>
  <c r="DN12" i="51"/>
  <c r="DO12" i="51"/>
  <c r="DP12" i="51"/>
  <c r="DQ12" i="51"/>
  <c r="DR12" i="51"/>
  <c r="DS12"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BG13" i="51"/>
  <c r="BH13" i="51"/>
  <c r="BI13" i="51"/>
  <c r="BJ13" i="51"/>
  <c r="BK13" i="51"/>
  <c r="BL13" i="51"/>
  <c r="BM13" i="51"/>
  <c r="BN13" i="51"/>
  <c r="BO13" i="51"/>
  <c r="BP13" i="51"/>
  <c r="BQ13" i="51"/>
  <c r="BR13" i="51"/>
  <c r="BS13" i="51"/>
  <c r="BT13" i="51"/>
  <c r="BU13" i="51"/>
  <c r="BV13" i="51"/>
  <c r="BW13" i="51"/>
  <c r="BX13" i="51"/>
  <c r="BY13" i="51"/>
  <c r="BZ13" i="51"/>
  <c r="CA13" i="51"/>
  <c r="CB13" i="51"/>
  <c r="CC13" i="51"/>
  <c r="CD13" i="51"/>
  <c r="CE13" i="51"/>
  <c r="CF13" i="51"/>
  <c r="CG13" i="51"/>
  <c r="CH13" i="51"/>
  <c r="CI13" i="51"/>
  <c r="CJ13" i="51"/>
  <c r="CK13" i="51"/>
  <c r="CL13" i="51"/>
  <c r="CM13" i="51"/>
  <c r="CN13" i="51"/>
  <c r="CO13" i="51"/>
  <c r="CP13" i="51"/>
  <c r="CQ13" i="51"/>
  <c r="CR13" i="51"/>
  <c r="CS13" i="51"/>
  <c r="CT13" i="51"/>
  <c r="CU13" i="51"/>
  <c r="CV13" i="51"/>
  <c r="CW13" i="51"/>
  <c r="CX13" i="51"/>
  <c r="CY13" i="51"/>
  <c r="CZ13" i="51"/>
  <c r="DA13" i="51"/>
  <c r="DB13" i="51"/>
  <c r="DC13" i="51"/>
  <c r="DD13" i="51"/>
  <c r="DE13" i="51"/>
  <c r="DF13" i="51"/>
  <c r="DG13" i="51"/>
  <c r="DH13" i="51"/>
  <c r="DI13" i="51"/>
  <c r="DJ13" i="51"/>
  <c r="DK13" i="51"/>
  <c r="DL13" i="51"/>
  <c r="DM13" i="51"/>
  <c r="DN13" i="51"/>
  <c r="DO13" i="51"/>
  <c r="DP13" i="51"/>
  <c r="DQ13" i="51"/>
  <c r="DR13" i="51"/>
  <c r="DS13"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BG14" i="51"/>
  <c r="BH14" i="51"/>
  <c r="BI14" i="51"/>
  <c r="BJ14" i="51"/>
  <c r="BK14" i="51"/>
  <c r="BL14" i="51"/>
  <c r="BM14" i="51"/>
  <c r="BN14" i="51"/>
  <c r="BO14" i="51"/>
  <c r="BP14" i="51"/>
  <c r="BQ14" i="51"/>
  <c r="BR14" i="51"/>
  <c r="BS14" i="51"/>
  <c r="BT14" i="51"/>
  <c r="BU14" i="51"/>
  <c r="BV14" i="51"/>
  <c r="BW14" i="51"/>
  <c r="BX14" i="51"/>
  <c r="BY14" i="51"/>
  <c r="BZ14" i="51"/>
  <c r="CA14" i="51"/>
  <c r="CB14" i="51"/>
  <c r="CC14" i="51"/>
  <c r="CD14" i="51"/>
  <c r="CE14" i="51"/>
  <c r="CF14" i="51"/>
  <c r="CG14" i="51"/>
  <c r="CH14" i="51"/>
  <c r="CI14" i="51"/>
  <c r="CJ14" i="51"/>
  <c r="CK14" i="51"/>
  <c r="CL14" i="51"/>
  <c r="CM14" i="51"/>
  <c r="CN14" i="51"/>
  <c r="CO14" i="51"/>
  <c r="CP14" i="51"/>
  <c r="CQ14" i="51"/>
  <c r="CR14" i="51"/>
  <c r="CS14" i="51"/>
  <c r="CT14" i="51"/>
  <c r="CU14" i="51"/>
  <c r="CV14" i="51"/>
  <c r="CW14" i="51"/>
  <c r="CX14" i="51"/>
  <c r="CY14" i="51"/>
  <c r="CZ14" i="51"/>
  <c r="DA14" i="51"/>
  <c r="DB14" i="51"/>
  <c r="DC14" i="51"/>
  <c r="DD14" i="51"/>
  <c r="DE14" i="51"/>
  <c r="DF14" i="51"/>
  <c r="DG14" i="51"/>
  <c r="DH14" i="51"/>
  <c r="DI14" i="51"/>
  <c r="DJ14" i="51"/>
  <c r="DK14" i="51"/>
  <c r="DL14" i="51"/>
  <c r="DM14" i="51"/>
  <c r="DN14" i="51"/>
  <c r="DO14" i="51"/>
  <c r="DP14" i="51"/>
  <c r="DQ14" i="51"/>
  <c r="DR14" i="51"/>
  <c r="DS14" i="51"/>
  <c r="AB42" i="22"/>
  <c r="AC42" i="22"/>
  <c r="AD42" i="22"/>
  <c r="AE42" i="22"/>
  <c r="AF42" i="22"/>
  <c r="AG42" i="22"/>
  <c r="AH42" i="22"/>
  <c r="AI42" i="22"/>
  <c r="AJ42" i="22"/>
  <c r="AK42" i="22"/>
  <c r="AL42" i="22"/>
  <c r="AM42" i="22"/>
  <c r="AN42" i="22"/>
  <c r="AO42" i="22"/>
  <c r="AP42" i="22"/>
  <c r="AQ42" i="22"/>
  <c r="AR42" i="22"/>
  <c r="AS42" i="22"/>
  <c r="AT42" i="22"/>
  <c r="AU42" i="22"/>
  <c r="AV42" i="22"/>
  <c r="AW42" i="22"/>
  <c r="AX42" i="22"/>
  <c r="AY42" i="22"/>
  <c r="AZ42" i="22"/>
  <c r="BA42" i="22"/>
  <c r="BB42" i="22"/>
  <c r="BC42" i="22"/>
  <c r="BD42" i="22"/>
  <c r="BE42" i="22"/>
  <c r="BF42" i="22"/>
  <c r="BG42" i="22"/>
  <c r="BH42" i="22"/>
  <c r="BI42" i="22"/>
  <c r="BJ42" i="22"/>
  <c r="BK42" i="22"/>
  <c r="BL42" i="22"/>
  <c r="BM42" i="22"/>
  <c r="BN42" i="22"/>
  <c r="BO42" i="22"/>
  <c r="BP42" i="22"/>
  <c r="BQ42" i="22"/>
  <c r="BR42" i="22"/>
  <c r="BS42" i="22"/>
  <c r="BT42" i="22"/>
  <c r="BU42" i="22"/>
  <c r="BV42" i="22"/>
  <c r="BW42" i="22"/>
  <c r="BX42" i="22"/>
  <c r="BY42" i="22"/>
  <c r="BZ42" i="22"/>
  <c r="CA42" i="22"/>
  <c r="CB42" i="22"/>
  <c r="CC42" i="22"/>
  <c r="CD42" i="22"/>
  <c r="CE42" i="22"/>
  <c r="CF42" i="22"/>
  <c r="CG42" i="22"/>
  <c r="CH42" i="22"/>
  <c r="CI42" i="22"/>
  <c r="CJ42" i="22"/>
  <c r="CK42" i="22"/>
  <c r="CL42" i="22"/>
  <c r="CM42" i="22"/>
  <c r="CN42" i="22"/>
  <c r="CO42" i="22"/>
  <c r="CP42" i="22"/>
  <c r="CQ42" i="22"/>
  <c r="CR42" i="22"/>
  <c r="CS42" i="22"/>
  <c r="CT42" i="22"/>
  <c r="CU42" i="22"/>
  <c r="CV42" i="22"/>
  <c r="CW42" i="22"/>
  <c r="CX42" i="22"/>
  <c r="CY42" i="22"/>
  <c r="CZ42" i="22"/>
  <c r="DA42" i="22"/>
  <c r="DB42" i="22"/>
  <c r="DC42" i="22"/>
  <c r="DD42" i="22"/>
  <c r="DE42" i="22"/>
  <c r="DF42" i="22"/>
  <c r="DG42" i="22"/>
  <c r="DH42" i="22"/>
  <c r="DI42" i="22"/>
  <c r="DJ42" i="22"/>
  <c r="DK42" i="22"/>
  <c r="DL42" i="22"/>
  <c r="DM42" i="22"/>
  <c r="DN42" i="22"/>
  <c r="DO42" i="22"/>
  <c r="DP42" i="22"/>
  <c r="DQ42" i="22"/>
  <c r="DR42" i="22"/>
  <c r="DS42"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BD40" i="22"/>
  <c r="BE40" i="22"/>
  <c r="BF40" i="22"/>
  <c r="BG40" i="22"/>
  <c r="BH40" i="22"/>
  <c r="BI40" i="22"/>
  <c r="BJ40" i="22"/>
  <c r="BK40" i="22"/>
  <c r="BL40" i="22"/>
  <c r="BM40" i="22"/>
  <c r="BN40" i="22"/>
  <c r="BO40" i="22"/>
  <c r="BP40" i="22"/>
  <c r="BQ40" i="22"/>
  <c r="BR40" i="22"/>
  <c r="BS40" i="22"/>
  <c r="BT40" i="22"/>
  <c r="BU40" i="22"/>
  <c r="BV40" i="22"/>
  <c r="BW40" i="22"/>
  <c r="BX40" i="22"/>
  <c r="BY40" i="22"/>
  <c r="BZ40" i="22"/>
  <c r="CA40" i="22"/>
  <c r="CB40" i="22"/>
  <c r="CC40" i="22"/>
  <c r="CD40" i="22"/>
  <c r="CE40" i="22"/>
  <c r="CF40" i="22"/>
  <c r="CG40" i="22"/>
  <c r="CH40" i="22"/>
  <c r="CI40" i="22"/>
  <c r="CJ40" i="22"/>
  <c r="CK40" i="22"/>
  <c r="CL40" i="22"/>
  <c r="CM40" i="22"/>
  <c r="CN40" i="22"/>
  <c r="CO40" i="22"/>
  <c r="CP40" i="22"/>
  <c r="CQ40" i="22"/>
  <c r="CR40" i="22"/>
  <c r="CS40" i="22"/>
  <c r="CT40" i="22"/>
  <c r="CU40" i="22"/>
  <c r="CV40" i="22"/>
  <c r="CW40" i="22"/>
  <c r="CX40" i="22"/>
  <c r="CY40" i="22"/>
  <c r="CZ40" i="22"/>
  <c r="DA40" i="22"/>
  <c r="DB40" i="22"/>
  <c r="DC40" i="22"/>
  <c r="DD40" i="22"/>
  <c r="DE40" i="22"/>
  <c r="DF40" i="22"/>
  <c r="DG40" i="22"/>
  <c r="DH40" i="22"/>
  <c r="DI40" i="22"/>
  <c r="DJ40" i="22"/>
  <c r="DK40" i="22"/>
  <c r="DL40" i="22"/>
  <c r="DM40" i="22"/>
  <c r="DN40" i="22"/>
  <c r="DO40" i="22"/>
  <c r="DP40" i="22"/>
  <c r="DQ40" i="22"/>
  <c r="DR40" i="22"/>
  <c r="DS40" i="22"/>
  <c r="AJ33" i="22"/>
  <c r="AK33" i="22"/>
  <c r="BP33" i="22"/>
  <c r="BQ33" i="22"/>
  <c r="CV33" i="22"/>
  <c r="CW33" i="22"/>
  <c r="AB34" i="22"/>
  <c r="AB33" i="22" s="1"/>
  <c r="AC34" i="22"/>
  <c r="AC33" i="22" s="1"/>
  <c r="AD34" i="22"/>
  <c r="AD33" i="22" s="1"/>
  <c r="AE34" i="22"/>
  <c r="AE33" i="22" s="1"/>
  <c r="AF34" i="22"/>
  <c r="AF33" i="22" s="1"/>
  <c r="AG34" i="22"/>
  <c r="AG33" i="22" s="1"/>
  <c r="AH34" i="22"/>
  <c r="AH33" i="22" s="1"/>
  <c r="AI34" i="22"/>
  <c r="AJ34" i="22"/>
  <c r="AK34" i="22"/>
  <c r="AL34" i="22"/>
  <c r="AL33" i="22" s="1"/>
  <c r="AM34" i="22"/>
  <c r="AM33" i="22" s="1"/>
  <c r="AN34" i="22"/>
  <c r="AN33" i="22" s="1"/>
  <c r="AO34" i="22"/>
  <c r="AO33" i="22" s="1"/>
  <c r="AP34" i="22"/>
  <c r="AP33" i="22" s="1"/>
  <c r="AQ34" i="22"/>
  <c r="AR34" i="22"/>
  <c r="AR33" i="22" s="1"/>
  <c r="AS34" i="22"/>
  <c r="AS33" i="22" s="1"/>
  <c r="AT34" i="22"/>
  <c r="AT33" i="22" s="1"/>
  <c r="AU34" i="22"/>
  <c r="AU33" i="22" s="1"/>
  <c r="AV34" i="22"/>
  <c r="AV33" i="22" s="1"/>
  <c r="AW34" i="22"/>
  <c r="AW33" i="22" s="1"/>
  <c r="AX34" i="22"/>
  <c r="AX33" i="22" s="1"/>
  <c r="AY34" i="22"/>
  <c r="AZ34" i="22"/>
  <c r="AZ33" i="22" s="1"/>
  <c r="BA34" i="22"/>
  <c r="BA33" i="22" s="1"/>
  <c r="BB34" i="22"/>
  <c r="BB33" i="22" s="1"/>
  <c r="BC34" i="22"/>
  <c r="BC33" i="22" s="1"/>
  <c r="BD34" i="22"/>
  <c r="BD33" i="22" s="1"/>
  <c r="BE34" i="22"/>
  <c r="BE33" i="22" s="1"/>
  <c r="BF34" i="22"/>
  <c r="BF33" i="22" s="1"/>
  <c r="BG34" i="22"/>
  <c r="BH34" i="22"/>
  <c r="BH33" i="22" s="1"/>
  <c r="BI34" i="22"/>
  <c r="BI33" i="22" s="1"/>
  <c r="BJ34" i="22"/>
  <c r="BJ33" i="22" s="1"/>
  <c r="BK34" i="22"/>
  <c r="BK33" i="22" s="1"/>
  <c r="BL34" i="22"/>
  <c r="BL33" i="22" s="1"/>
  <c r="BM34" i="22"/>
  <c r="BM33" i="22" s="1"/>
  <c r="BN34" i="22"/>
  <c r="BN33" i="22" s="1"/>
  <c r="BO34" i="22"/>
  <c r="BP34" i="22"/>
  <c r="BQ34" i="22"/>
  <c r="BR34" i="22"/>
  <c r="BR33" i="22" s="1"/>
  <c r="BS34" i="22"/>
  <c r="BS33" i="22" s="1"/>
  <c r="BT34" i="22"/>
  <c r="BT33" i="22" s="1"/>
  <c r="BU34" i="22"/>
  <c r="BU33" i="22" s="1"/>
  <c r="BV34" i="22"/>
  <c r="BV33" i="22" s="1"/>
  <c r="BW34" i="22"/>
  <c r="BX34" i="22"/>
  <c r="BX33" i="22" s="1"/>
  <c r="BY34" i="22"/>
  <c r="BY33" i="22" s="1"/>
  <c r="BZ34" i="22"/>
  <c r="BZ33" i="22" s="1"/>
  <c r="CA34" i="22"/>
  <c r="CA33" i="22" s="1"/>
  <c r="CB34" i="22"/>
  <c r="CB33" i="22" s="1"/>
  <c r="CC34" i="22"/>
  <c r="CC33" i="22" s="1"/>
  <c r="CD34" i="22"/>
  <c r="CD33" i="22" s="1"/>
  <c r="CE34" i="22"/>
  <c r="CF34" i="22"/>
  <c r="CF33" i="22" s="1"/>
  <c r="CG34" i="22"/>
  <c r="CG33" i="22" s="1"/>
  <c r="CH34" i="22"/>
  <c r="CH33" i="22" s="1"/>
  <c r="CI34" i="22"/>
  <c r="CI33" i="22" s="1"/>
  <c r="CJ34" i="22"/>
  <c r="CJ33" i="22" s="1"/>
  <c r="CK34" i="22"/>
  <c r="CK33" i="22" s="1"/>
  <c r="CL34" i="22"/>
  <c r="CL33" i="22" s="1"/>
  <c r="CM34" i="22"/>
  <c r="CN34" i="22"/>
  <c r="CN33" i="22" s="1"/>
  <c r="CO34" i="22"/>
  <c r="CO33" i="22" s="1"/>
  <c r="CP34" i="22"/>
  <c r="CP33" i="22" s="1"/>
  <c r="CQ34" i="22"/>
  <c r="CQ33" i="22" s="1"/>
  <c r="CR34" i="22"/>
  <c r="CR33" i="22" s="1"/>
  <c r="CS34" i="22"/>
  <c r="CS33" i="22" s="1"/>
  <c r="CT34" i="22"/>
  <c r="CT33" i="22" s="1"/>
  <c r="CU34" i="22"/>
  <c r="CV34" i="22"/>
  <c r="CW34" i="22"/>
  <c r="CX34" i="22"/>
  <c r="CX33" i="22" s="1"/>
  <c r="CY34" i="22"/>
  <c r="CY33" i="22" s="1"/>
  <c r="CZ34" i="22"/>
  <c r="CZ33" i="22" s="1"/>
  <c r="DA34" i="22"/>
  <c r="DA33" i="22" s="1"/>
  <c r="DB34" i="22"/>
  <c r="DB33" i="22" s="1"/>
  <c r="DC34" i="22"/>
  <c r="DD34" i="22"/>
  <c r="DD33" i="22" s="1"/>
  <c r="DE34" i="22"/>
  <c r="DE33" i="22" s="1"/>
  <c r="DF34" i="22"/>
  <c r="DF33" i="22" s="1"/>
  <c r="DG34" i="22"/>
  <c r="DG33" i="22" s="1"/>
  <c r="DH34" i="22"/>
  <c r="DH33" i="22" s="1"/>
  <c r="DI34" i="22"/>
  <c r="DI33" i="22" s="1"/>
  <c r="DJ34" i="22"/>
  <c r="DJ33" i="22" s="1"/>
  <c r="DK34" i="22"/>
  <c r="DL34" i="22"/>
  <c r="DL33" i="22" s="1"/>
  <c r="DM34" i="22"/>
  <c r="DM33" i="22" s="1"/>
  <c r="DN34" i="22"/>
  <c r="DN33" i="22" s="1"/>
  <c r="DO34" i="22"/>
  <c r="DO33" i="22" s="1"/>
  <c r="DP34" i="22"/>
  <c r="DP33" i="22" s="1"/>
  <c r="DQ34" i="22"/>
  <c r="DQ33" i="22" s="1"/>
  <c r="DR34" i="22"/>
  <c r="DR33" i="22" s="1"/>
  <c r="DS34" i="22"/>
  <c r="DS33" i="22" s="1"/>
  <c r="AB35" i="22"/>
  <c r="AC35" i="22"/>
  <c r="AD35" i="22"/>
  <c r="AE35" i="22"/>
  <c r="AF35" i="22"/>
  <c r="AG35" i="22"/>
  <c r="AH35" i="22"/>
  <c r="AI35" i="22"/>
  <c r="AJ35" i="22"/>
  <c r="AK35" i="22"/>
  <c r="AL35" i="22"/>
  <c r="AM35" i="22"/>
  <c r="AN35" i="22"/>
  <c r="AO35" i="22"/>
  <c r="AP35" i="22"/>
  <c r="AQ35" i="22"/>
  <c r="AR35" i="22"/>
  <c r="AS35" i="22"/>
  <c r="AT35" i="22"/>
  <c r="AU35" i="22"/>
  <c r="AV35" i="22"/>
  <c r="AW35" i="22"/>
  <c r="AX35" i="22"/>
  <c r="AY35" i="22"/>
  <c r="AZ35" i="22"/>
  <c r="BA35" i="22"/>
  <c r="BB35" i="22"/>
  <c r="BC35" i="22"/>
  <c r="BD35" i="22"/>
  <c r="BE35" i="22"/>
  <c r="BF35" i="22"/>
  <c r="BG35" i="22"/>
  <c r="BH35" i="22"/>
  <c r="BI35" i="22"/>
  <c r="BJ35" i="22"/>
  <c r="BK35" i="22"/>
  <c r="BL35" i="22"/>
  <c r="BM35" i="22"/>
  <c r="BN35" i="22"/>
  <c r="BO35" i="22"/>
  <c r="BP35" i="22"/>
  <c r="BQ35" i="22"/>
  <c r="BR35" i="22"/>
  <c r="BS35" i="22"/>
  <c r="BT35" i="22"/>
  <c r="BU35" i="22"/>
  <c r="BV35" i="22"/>
  <c r="BW35" i="22"/>
  <c r="BX35" i="22"/>
  <c r="BY35" i="22"/>
  <c r="BZ35" i="22"/>
  <c r="CA35" i="22"/>
  <c r="CB35" i="22"/>
  <c r="CC35" i="22"/>
  <c r="CD35" i="22"/>
  <c r="CE35" i="22"/>
  <c r="CF35" i="22"/>
  <c r="CG35" i="22"/>
  <c r="CH35" i="22"/>
  <c r="CI35" i="22"/>
  <c r="CJ35" i="22"/>
  <c r="CK35" i="22"/>
  <c r="CL35" i="22"/>
  <c r="CM35" i="22"/>
  <c r="CN35" i="22"/>
  <c r="CO35" i="22"/>
  <c r="CP35" i="22"/>
  <c r="CQ35" i="22"/>
  <c r="CR35" i="22"/>
  <c r="CS35" i="22"/>
  <c r="CT35" i="22"/>
  <c r="CU35" i="22"/>
  <c r="CV35" i="22"/>
  <c r="CW35" i="22"/>
  <c r="CX35" i="22"/>
  <c r="CY35" i="22"/>
  <c r="CZ35" i="22"/>
  <c r="DA35" i="22"/>
  <c r="DB35" i="22"/>
  <c r="DC35" i="22"/>
  <c r="DD35" i="22"/>
  <c r="DE35" i="22"/>
  <c r="DF35" i="22"/>
  <c r="DG35" i="22"/>
  <c r="DH35" i="22"/>
  <c r="DI35" i="22"/>
  <c r="DJ35" i="22"/>
  <c r="DK35" i="22"/>
  <c r="DL35" i="22"/>
  <c r="DM35" i="22"/>
  <c r="DN35" i="22"/>
  <c r="DO35" i="22"/>
  <c r="DP35" i="22"/>
  <c r="DQ35" i="22"/>
  <c r="DR35" i="22"/>
  <c r="DS35"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BD36" i="22"/>
  <c r="BE36" i="22"/>
  <c r="BF36" i="22"/>
  <c r="BG36" i="22"/>
  <c r="BH36" i="22"/>
  <c r="BI36" i="22"/>
  <c r="BJ36" i="22"/>
  <c r="BK36" i="22"/>
  <c r="BL36" i="22"/>
  <c r="BM36" i="22"/>
  <c r="BN36" i="22"/>
  <c r="BO36" i="22"/>
  <c r="BP36" i="22"/>
  <c r="BQ36" i="22"/>
  <c r="BR36" i="22"/>
  <c r="BS36" i="22"/>
  <c r="BT36" i="22"/>
  <c r="BU36" i="22"/>
  <c r="BV36" i="22"/>
  <c r="BW36" i="22"/>
  <c r="BX36" i="22"/>
  <c r="BY36" i="22"/>
  <c r="BZ36" i="22"/>
  <c r="CA36" i="22"/>
  <c r="CB36" i="22"/>
  <c r="CC36" i="22"/>
  <c r="CD36" i="22"/>
  <c r="CE36" i="22"/>
  <c r="CF36" i="22"/>
  <c r="CG36" i="22"/>
  <c r="CH36" i="22"/>
  <c r="CI36" i="22"/>
  <c r="CJ36" i="22"/>
  <c r="CK36" i="22"/>
  <c r="CL36" i="22"/>
  <c r="CM36" i="22"/>
  <c r="CN36" i="22"/>
  <c r="CO36" i="22"/>
  <c r="CP36" i="22"/>
  <c r="CQ36" i="22"/>
  <c r="CR36" i="22"/>
  <c r="CS36" i="22"/>
  <c r="CT36" i="22"/>
  <c r="CU36" i="22"/>
  <c r="CV36" i="22"/>
  <c r="CW36" i="22"/>
  <c r="CX36" i="22"/>
  <c r="CY36" i="22"/>
  <c r="CZ36" i="22"/>
  <c r="DA36" i="22"/>
  <c r="DB36" i="22"/>
  <c r="DC36" i="22"/>
  <c r="DD36" i="22"/>
  <c r="DE36" i="22"/>
  <c r="DF36" i="22"/>
  <c r="DG36" i="22"/>
  <c r="DH36" i="22"/>
  <c r="DI36" i="22"/>
  <c r="DJ36" i="22"/>
  <c r="DK36" i="22"/>
  <c r="DL36" i="22"/>
  <c r="DM36" i="22"/>
  <c r="DN36" i="22"/>
  <c r="DO36" i="22"/>
  <c r="DP36" i="22"/>
  <c r="DQ36" i="22"/>
  <c r="DR36" i="22"/>
  <c r="DS36" i="22"/>
  <c r="AB37" i="22"/>
  <c r="AC37" i="22"/>
  <c r="AD37" i="22"/>
  <c r="AE37" i="22"/>
  <c r="AF37" i="22"/>
  <c r="AG37" i="22"/>
  <c r="AH37" i="22"/>
  <c r="AI37" i="22"/>
  <c r="AJ37" i="22"/>
  <c r="AK37" i="22"/>
  <c r="AL37" i="22"/>
  <c r="AM37" i="22"/>
  <c r="AN37" i="22"/>
  <c r="AO37" i="22"/>
  <c r="AP37" i="22"/>
  <c r="AQ37" i="22"/>
  <c r="AR37" i="22"/>
  <c r="AS37" i="22"/>
  <c r="AT37" i="22"/>
  <c r="AU37" i="22"/>
  <c r="AV37" i="22"/>
  <c r="AW37" i="22"/>
  <c r="AX37" i="22"/>
  <c r="AY37" i="22"/>
  <c r="AZ37" i="22"/>
  <c r="BA37" i="22"/>
  <c r="BB37" i="22"/>
  <c r="BC37" i="22"/>
  <c r="BD37" i="22"/>
  <c r="BE37" i="22"/>
  <c r="BF37" i="22"/>
  <c r="BG37" i="22"/>
  <c r="BH37" i="22"/>
  <c r="BI37" i="22"/>
  <c r="BJ37" i="22"/>
  <c r="BK37" i="22"/>
  <c r="BL37" i="22"/>
  <c r="BM37" i="22"/>
  <c r="BN37" i="22"/>
  <c r="BO37" i="22"/>
  <c r="BP37" i="22"/>
  <c r="BQ37" i="22"/>
  <c r="BR37" i="22"/>
  <c r="BS37" i="22"/>
  <c r="BT37" i="22"/>
  <c r="BU37" i="22"/>
  <c r="BV37" i="22"/>
  <c r="BW37" i="22"/>
  <c r="BX37" i="22"/>
  <c r="BY37" i="22"/>
  <c r="BZ37" i="22"/>
  <c r="CA37" i="22"/>
  <c r="CB37" i="22"/>
  <c r="CC37" i="22"/>
  <c r="CD37" i="22"/>
  <c r="CE37" i="22"/>
  <c r="CF37" i="22"/>
  <c r="CG37" i="22"/>
  <c r="CH37" i="22"/>
  <c r="CI37" i="22"/>
  <c r="CJ37" i="22"/>
  <c r="CK37" i="22"/>
  <c r="CL37" i="22"/>
  <c r="CM37" i="22"/>
  <c r="CN37" i="22"/>
  <c r="CO37" i="22"/>
  <c r="CP37" i="22"/>
  <c r="CQ37" i="22"/>
  <c r="CR37" i="22"/>
  <c r="CS37" i="22"/>
  <c r="CT37" i="22"/>
  <c r="CU37" i="22"/>
  <c r="CV37" i="22"/>
  <c r="CW37" i="22"/>
  <c r="CX37" i="22"/>
  <c r="CY37" i="22"/>
  <c r="CZ37" i="22"/>
  <c r="DA37" i="22"/>
  <c r="DB37" i="22"/>
  <c r="DC37" i="22"/>
  <c r="DD37" i="22"/>
  <c r="DE37" i="22"/>
  <c r="DF37" i="22"/>
  <c r="DG37" i="22"/>
  <c r="DH37" i="22"/>
  <c r="DI37" i="22"/>
  <c r="DJ37" i="22"/>
  <c r="DK37" i="22"/>
  <c r="DL37" i="22"/>
  <c r="DM37" i="22"/>
  <c r="DN37" i="22"/>
  <c r="DO37" i="22"/>
  <c r="DP37" i="22"/>
  <c r="DQ37" i="22"/>
  <c r="DR37" i="22"/>
  <c r="DS37" i="22"/>
  <c r="AB38" i="22"/>
  <c r="AC38" i="22"/>
  <c r="AD38" i="22"/>
  <c r="AE38" i="22"/>
  <c r="AF38" i="22"/>
  <c r="AG38" i="22"/>
  <c r="AH38" i="22"/>
  <c r="AI38" i="22"/>
  <c r="AJ38" i="22"/>
  <c r="AK38" i="22"/>
  <c r="AL38" i="22"/>
  <c r="AM38" i="22"/>
  <c r="AN38" i="22"/>
  <c r="AO38" i="22"/>
  <c r="AP38" i="22"/>
  <c r="AQ38" i="22"/>
  <c r="AR38" i="22"/>
  <c r="AS38" i="22"/>
  <c r="AT38" i="22"/>
  <c r="AU38" i="22"/>
  <c r="AV38" i="22"/>
  <c r="AW38" i="22"/>
  <c r="AX38" i="22"/>
  <c r="AY38" i="22"/>
  <c r="AZ38" i="22"/>
  <c r="BA38" i="22"/>
  <c r="BB38" i="22"/>
  <c r="BC38" i="22"/>
  <c r="BD38" i="22"/>
  <c r="BE38" i="22"/>
  <c r="BF38" i="22"/>
  <c r="BG38" i="22"/>
  <c r="BH38" i="22"/>
  <c r="BI38" i="22"/>
  <c r="BJ38" i="22"/>
  <c r="BK38" i="22"/>
  <c r="BL38" i="22"/>
  <c r="BM38" i="22"/>
  <c r="BN38" i="22"/>
  <c r="BO38" i="22"/>
  <c r="BP38" i="22"/>
  <c r="BQ38" i="22"/>
  <c r="BR38" i="22"/>
  <c r="BS38" i="22"/>
  <c r="BT38" i="22"/>
  <c r="BU38" i="22"/>
  <c r="BV38" i="22"/>
  <c r="BW38" i="22"/>
  <c r="BX38" i="22"/>
  <c r="BY38" i="22"/>
  <c r="BZ38" i="22"/>
  <c r="CA38" i="22"/>
  <c r="CB38" i="22"/>
  <c r="CC38" i="22"/>
  <c r="CD38" i="22"/>
  <c r="CE38" i="22"/>
  <c r="CF38" i="22"/>
  <c r="CG38" i="22"/>
  <c r="CH38" i="22"/>
  <c r="CI38" i="22"/>
  <c r="CJ38" i="22"/>
  <c r="CK38" i="22"/>
  <c r="CL38" i="22"/>
  <c r="CM38" i="22"/>
  <c r="CN38" i="22"/>
  <c r="CO38" i="22"/>
  <c r="CP38" i="22"/>
  <c r="CQ38" i="22"/>
  <c r="CR38" i="22"/>
  <c r="CS38" i="22"/>
  <c r="CT38" i="22"/>
  <c r="CU38" i="22"/>
  <c r="CV38" i="22"/>
  <c r="CW38" i="22"/>
  <c r="CX38" i="22"/>
  <c r="CY38" i="22"/>
  <c r="CZ38" i="22"/>
  <c r="DA38" i="22"/>
  <c r="DB38" i="22"/>
  <c r="DC38" i="22"/>
  <c r="DD38" i="22"/>
  <c r="DE38" i="22"/>
  <c r="DF38" i="22"/>
  <c r="DG38" i="22"/>
  <c r="DH38" i="22"/>
  <c r="DI38" i="22"/>
  <c r="DJ38" i="22"/>
  <c r="DK38" i="22"/>
  <c r="DL38" i="22"/>
  <c r="DM38" i="22"/>
  <c r="DN38" i="22"/>
  <c r="DO38" i="22"/>
  <c r="DP38" i="22"/>
  <c r="DQ38" i="22"/>
  <c r="DR38" i="22"/>
  <c r="DS38" i="22"/>
  <c r="AB21" i="22"/>
  <c r="AC21" i="22"/>
  <c r="AI21" i="22"/>
  <c r="AJ21" i="22"/>
  <c r="AS21" i="22"/>
  <c r="AY21" i="22"/>
  <c r="AZ21" i="22"/>
  <c r="BA21" i="22"/>
  <c r="BP21" i="22"/>
  <c r="BQ21" i="22"/>
  <c r="BW21" i="22"/>
  <c r="BX21" i="22"/>
  <c r="BY21" i="22"/>
  <c r="CN21" i="22"/>
  <c r="CO21" i="22"/>
  <c r="CU21" i="22"/>
  <c r="CV21" i="22"/>
  <c r="DE21" i="22"/>
  <c r="DK21" i="22"/>
  <c r="DL21" i="22"/>
  <c r="DM21" i="22"/>
  <c r="AB22" i="22"/>
  <c r="AC22" i="22"/>
  <c r="AD22" i="22"/>
  <c r="AD21" i="22" s="1"/>
  <c r="AE22" i="22"/>
  <c r="AE21" i="22" s="1"/>
  <c r="AF22" i="22"/>
  <c r="AF21" i="22" s="1"/>
  <c r="AG22" i="22"/>
  <c r="AG21" i="22" s="1"/>
  <c r="AH22" i="22"/>
  <c r="AH21" i="22" s="1"/>
  <c r="AI22" i="22"/>
  <c r="AJ22" i="22"/>
  <c r="AK22" i="22"/>
  <c r="AL22" i="22"/>
  <c r="AL21" i="22" s="1"/>
  <c r="AM22" i="22"/>
  <c r="AM21" i="22" s="1"/>
  <c r="AN22" i="22"/>
  <c r="AN21" i="22" s="1"/>
  <c r="AO22" i="22"/>
  <c r="AO21" i="22" s="1"/>
  <c r="AP22" i="22"/>
  <c r="AP21" i="22" s="1"/>
  <c r="AQ22" i="22"/>
  <c r="AQ21" i="22" s="1"/>
  <c r="AR22" i="22"/>
  <c r="AR21" i="22" s="1"/>
  <c r="AS22" i="22"/>
  <c r="AT22" i="22"/>
  <c r="AT21" i="22" s="1"/>
  <c r="AU22" i="22"/>
  <c r="AU21" i="22" s="1"/>
  <c r="AV22" i="22"/>
  <c r="AV21" i="22" s="1"/>
  <c r="AW22" i="22"/>
  <c r="AW21" i="22" s="1"/>
  <c r="AX22" i="22"/>
  <c r="AX21" i="22" s="1"/>
  <c r="AY22" i="22"/>
  <c r="AZ22" i="22"/>
  <c r="BA22" i="22"/>
  <c r="BB22" i="22"/>
  <c r="BB21" i="22" s="1"/>
  <c r="BC22" i="22"/>
  <c r="BC21" i="22" s="1"/>
  <c r="BD22" i="22"/>
  <c r="BD21" i="22" s="1"/>
  <c r="BE22" i="22"/>
  <c r="BE21" i="22" s="1"/>
  <c r="BF22" i="22"/>
  <c r="BF21" i="22" s="1"/>
  <c r="BG22" i="22"/>
  <c r="BG21" i="22" s="1"/>
  <c r="BH22" i="22"/>
  <c r="BH21" i="22" s="1"/>
  <c r="BI22" i="22"/>
  <c r="BI21" i="22" s="1"/>
  <c r="BJ22" i="22"/>
  <c r="BJ21" i="22" s="1"/>
  <c r="BK22" i="22"/>
  <c r="BK21" i="22" s="1"/>
  <c r="BL22" i="22"/>
  <c r="BL21" i="22" s="1"/>
  <c r="BM22" i="22"/>
  <c r="BM21" i="22" s="1"/>
  <c r="BN22" i="22"/>
  <c r="BN21" i="22" s="1"/>
  <c r="BO22" i="22"/>
  <c r="BO21" i="22" s="1"/>
  <c r="BP22" i="22"/>
  <c r="BQ22" i="22"/>
  <c r="BR22" i="22"/>
  <c r="BR21" i="22" s="1"/>
  <c r="BS22" i="22"/>
  <c r="BS21" i="22" s="1"/>
  <c r="BT22" i="22"/>
  <c r="BT21" i="22" s="1"/>
  <c r="BU22" i="22"/>
  <c r="BU21" i="22" s="1"/>
  <c r="BV22" i="22"/>
  <c r="BV21" i="22" s="1"/>
  <c r="BW22" i="22"/>
  <c r="BX22" i="22"/>
  <c r="BY22" i="22"/>
  <c r="BZ22" i="22"/>
  <c r="BZ21" i="22" s="1"/>
  <c r="CA22" i="22"/>
  <c r="CA21" i="22" s="1"/>
  <c r="CB22" i="22"/>
  <c r="CB21" i="22" s="1"/>
  <c r="CC22" i="22"/>
  <c r="CC21" i="22" s="1"/>
  <c r="CD22" i="22"/>
  <c r="CD21" i="22" s="1"/>
  <c r="CE22" i="22"/>
  <c r="CE21" i="22" s="1"/>
  <c r="CF22" i="22"/>
  <c r="CF21" i="22" s="1"/>
  <c r="CG22" i="22"/>
  <c r="CH22" i="22"/>
  <c r="CH21" i="22" s="1"/>
  <c r="CI22" i="22"/>
  <c r="CI21" i="22" s="1"/>
  <c r="CJ22" i="22"/>
  <c r="CJ21" i="22" s="1"/>
  <c r="CK22" i="22"/>
  <c r="CK21" i="22" s="1"/>
  <c r="CL22" i="22"/>
  <c r="CL21" i="22" s="1"/>
  <c r="CM22" i="22"/>
  <c r="CN22" i="22"/>
  <c r="CO22" i="22"/>
  <c r="CP22" i="22"/>
  <c r="CP21" i="22" s="1"/>
  <c r="CQ22" i="22"/>
  <c r="CQ21" i="22" s="1"/>
  <c r="CR22" i="22"/>
  <c r="CR21" i="22" s="1"/>
  <c r="CS22" i="22"/>
  <c r="CS21" i="22" s="1"/>
  <c r="CT22" i="22"/>
  <c r="CT21" i="22" s="1"/>
  <c r="CU22" i="22"/>
  <c r="CV22" i="22"/>
  <c r="CW22" i="22"/>
  <c r="CX22" i="22"/>
  <c r="CX21" i="22" s="1"/>
  <c r="CY22" i="22"/>
  <c r="CY21" i="22" s="1"/>
  <c r="CZ22" i="22"/>
  <c r="CZ21" i="22" s="1"/>
  <c r="DA22" i="22"/>
  <c r="DA21" i="22" s="1"/>
  <c r="DB22" i="22"/>
  <c r="DB21" i="22" s="1"/>
  <c r="DC22" i="22"/>
  <c r="DC21" i="22" s="1"/>
  <c r="DD22" i="22"/>
  <c r="DD21" i="22" s="1"/>
  <c r="DE22" i="22"/>
  <c r="DF22" i="22"/>
  <c r="DF21" i="22" s="1"/>
  <c r="DG22" i="22"/>
  <c r="DG21" i="22" s="1"/>
  <c r="DH22" i="22"/>
  <c r="DH21" i="22" s="1"/>
  <c r="DI22" i="22"/>
  <c r="DI21" i="22" s="1"/>
  <c r="DJ22" i="22"/>
  <c r="DJ21" i="22" s="1"/>
  <c r="DK22" i="22"/>
  <c r="DL22" i="22"/>
  <c r="DM22" i="22"/>
  <c r="DN22" i="22"/>
  <c r="DN21" i="22" s="1"/>
  <c r="DO22" i="22"/>
  <c r="DO21" i="22" s="1"/>
  <c r="DP22" i="22"/>
  <c r="DP21" i="22" s="1"/>
  <c r="DQ22" i="22"/>
  <c r="DQ21" i="22" s="1"/>
  <c r="DR22" i="22"/>
  <c r="DR21" i="22" s="1"/>
  <c r="DS22" i="22"/>
  <c r="DS21" i="22" s="1"/>
  <c r="AB23" i="22"/>
  <c r="AC23" i="22"/>
  <c r="AD23" i="22"/>
  <c r="AE23" i="22"/>
  <c r="AF23" i="22"/>
  <c r="AG23" i="22"/>
  <c r="AH23" i="22"/>
  <c r="AI23" i="22"/>
  <c r="AJ23" i="22"/>
  <c r="AK23" i="22"/>
  <c r="AL23" i="22"/>
  <c r="AM23" i="22"/>
  <c r="AN23" i="22"/>
  <c r="AO23" i="22"/>
  <c r="AP23" i="22"/>
  <c r="AQ23" i="22"/>
  <c r="AR23" i="22"/>
  <c r="AS23" i="22"/>
  <c r="AT23" i="22"/>
  <c r="AU23" i="22"/>
  <c r="AV23" i="22"/>
  <c r="AW23" i="22"/>
  <c r="AX23" i="22"/>
  <c r="AY23" i="22"/>
  <c r="AZ23" i="22"/>
  <c r="BA23" i="22"/>
  <c r="BB23" i="22"/>
  <c r="BC23" i="22"/>
  <c r="BD23" i="22"/>
  <c r="BE23" i="22"/>
  <c r="BF23" i="22"/>
  <c r="BG23" i="22"/>
  <c r="BH23" i="22"/>
  <c r="BI23" i="22"/>
  <c r="BJ23" i="22"/>
  <c r="BK23" i="22"/>
  <c r="BL23" i="22"/>
  <c r="BM23" i="22"/>
  <c r="BN23" i="22"/>
  <c r="BO23" i="22"/>
  <c r="BP23" i="22"/>
  <c r="BQ23" i="22"/>
  <c r="BR23" i="22"/>
  <c r="BS23" i="22"/>
  <c r="BT23" i="22"/>
  <c r="BU23" i="22"/>
  <c r="BV23" i="22"/>
  <c r="BW23" i="22"/>
  <c r="BX23" i="22"/>
  <c r="BY23" i="22"/>
  <c r="BZ23" i="22"/>
  <c r="CA23" i="22"/>
  <c r="CB23" i="22"/>
  <c r="CC23" i="22"/>
  <c r="CD23" i="22"/>
  <c r="CE23" i="22"/>
  <c r="CF23" i="22"/>
  <c r="CG23" i="22"/>
  <c r="CH23" i="22"/>
  <c r="CI23" i="22"/>
  <c r="CJ23" i="22"/>
  <c r="CK23" i="22"/>
  <c r="CL23" i="22"/>
  <c r="CM23" i="22"/>
  <c r="CN23" i="22"/>
  <c r="CO23" i="22"/>
  <c r="CP23" i="22"/>
  <c r="CQ23" i="22"/>
  <c r="CR23" i="22"/>
  <c r="CS23" i="22"/>
  <c r="CT23" i="22"/>
  <c r="CU23" i="22"/>
  <c r="CV23" i="22"/>
  <c r="CW23" i="22"/>
  <c r="CX23" i="22"/>
  <c r="CY23" i="22"/>
  <c r="CZ23" i="22"/>
  <c r="DA23" i="22"/>
  <c r="DB23" i="22"/>
  <c r="DC23" i="22"/>
  <c r="DD23" i="22"/>
  <c r="DE23" i="22"/>
  <c r="DF23" i="22"/>
  <c r="DG23" i="22"/>
  <c r="DH23" i="22"/>
  <c r="DI23" i="22"/>
  <c r="DJ23" i="22"/>
  <c r="DK23" i="22"/>
  <c r="DL23" i="22"/>
  <c r="DM23" i="22"/>
  <c r="DN23" i="22"/>
  <c r="DO23" i="22"/>
  <c r="DP23" i="22"/>
  <c r="DQ23" i="22"/>
  <c r="DR23" i="22"/>
  <c r="DS23"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BD24" i="22"/>
  <c r="BE24" i="22"/>
  <c r="BF24" i="22"/>
  <c r="BG24" i="22"/>
  <c r="BH24" i="22"/>
  <c r="BI24" i="22"/>
  <c r="BJ24" i="22"/>
  <c r="BK24" i="22"/>
  <c r="BL24" i="22"/>
  <c r="BM24" i="22"/>
  <c r="BN24"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AB25" i="22"/>
  <c r="AC25" i="22"/>
  <c r="AD25" i="22"/>
  <c r="AE25" i="22"/>
  <c r="AF25" i="22"/>
  <c r="AG25" i="22"/>
  <c r="AH25" i="22"/>
  <c r="AI25" i="22"/>
  <c r="AJ25" i="22"/>
  <c r="AK25" i="22"/>
  <c r="AL25" i="22"/>
  <c r="AM25" i="22"/>
  <c r="AN25" i="22"/>
  <c r="AO25" i="22"/>
  <c r="AP25" i="22"/>
  <c r="AQ25" i="22"/>
  <c r="AR25" i="22"/>
  <c r="AS25" i="22"/>
  <c r="AT25" i="22"/>
  <c r="AU25" i="22"/>
  <c r="AV25" i="22"/>
  <c r="AW25" i="22"/>
  <c r="AX25" i="22"/>
  <c r="AY25" i="22"/>
  <c r="AZ25" i="22"/>
  <c r="BA25" i="22"/>
  <c r="BB25" i="22"/>
  <c r="BC25" i="22"/>
  <c r="BD25" i="22"/>
  <c r="BE25" i="22"/>
  <c r="BF25" i="22"/>
  <c r="BG25" i="22"/>
  <c r="BH25" i="22"/>
  <c r="BI25" i="22"/>
  <c r="BJ25" i="22"/>
  <c r="BK25" i="22"/>
  <c r="BL25" i="22"/>
  <c r="BM25"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DI25" i="22"/>
  <c r="DJ25" i="22"/>
  <c r="DK25" i="22"/>
  <c r="DL25" i="22"/>
  <c r="DM25" i="22"/>
  <c r="DN25" i="22"/>
  <c r="DO25" i="22"/>
  <c r="DP25" i="22"/>
  <c r="DQ25" i="22"/>
  <c r="DR25" i="22"/>
  <c r="DS25" i="22"/>
  <c r="AB26" i="22"/>
  <c r="AC26" i="22"/>
  <c r="AD26" i="22"/>
  <c r="AE26" i="22"/>
  <c r="AF26" i="22"/>
  <c r="AG26" i="22"/>
  <c r="AH26" i="22"/>
  <c r="AI26" i="22"/>
  <c r="AJ26" i="22"/>
  <c r="AK26" i="22"/>
  <c r="AL26" i="22"/>
  <c r="AM26" i="22"/>
  <c r="AN26" i="22"/>
  <c r="AO26" i="22"/>
  <c r="AP26" i="22"/>
  <c r="AQ26" i="22"/>
  <c r="AR26" i="22"/>
  <c r="AS26" i="22"/>
  <c r="AT26" i="22"/>
  <c r="AU26" i="22"/>
  <c r="AV26" i="22"/>
  <c r="AW26" i="22"/>
  <c r="AX26" i="22"/>
  <c r="AY26" i="22"/>
  <c r="AZ26" i="22"/>
  <c r="BA26" i="22"/>
  <c r="BB26" i="22"/>
  <c r="BC26" i="22"/>
  <c r="BD26" i="22"/>
  <c r="BE26" i="22"/>
  <c r="BF26" i="22"/>
  <c r="BG26" i="22"/>
  <c r="BH26" i="22"/>
  <c r="BI26" i="22"/>
  <c r="BJ26" i="22"/>
  <c r="BK26" i="22"/>
  <c r="BL26" i="22"/>
  <c r="BM26"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DI26" i="22"/>
  <c r="DJ26" i="22"/>
  <c r="DK26" i="22"/>
  <c r="DL26" i="22"/>
  <c r="DM26" i="22"/>
  <c r="DN26" i="22"/>
  <c r="DO26" i="22"/>
  <c r="DP26" i="22"/>
  <c r="DQ26" i="22"/>
  <c r="DR26" i="22"/>
  <c r="DS26" i="22"/>
  <c r="AB27" i="22"/>
  <c r="AC27" i="22"/>
  <c r="AD27" i="22"/>
  <c r="AE27" i="22"/>
  <c r="AF27" i="22"/>
  <c r="AG27" i="22"/>
  <c r="AH27" i="22"/>
  <c r="AI27" i="22"/>
  <c r="AJ27" i="22"/>
  <c r="AK27" i="22"/>
  <c r="AL27" i="22"/>
  <c r="AM27" i="22"/>
  <c r="AN27" i="22"/>
  <c r="AO27" i="22"/>
  <c r="AP27" i="22"/>
  <c r="AQ27" i="22"/>
  <c r="AR27" i="22"/>
  <c r="AS27" i="22"/>
  <c r="AT27" i="22"/>
  <c r="AU27" i="22"/>
  <c r="AV27" i="22"/>
  <c r="AW27" i="22"/>
  <c r="AX27" i="22"/>
  <c r="AY27" i="22"/>
  <c r="AZ27" i="22"/>
  <c r="BA27" i="22"/>
  <c r="BB27" i="22"/>
  <c r="BC27" i="22"/>
  <c r="BD27" i="22"/>
  <c r="BE27" i="22"/>
  <c r="BF27" i="22"/>
  <c r="BG27" i="22"/>
  <c r="BH27" i="22"/>
  <c r="BI27" i="22"/>
  <c r="BJ27" i="22"/>
  <c r="BK27" i="22"/>
  <c r="BL27" i="22"/>
  <c r="BM27"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DI27" i="22"/>
  <c r="DJ27" i="22"/>
  <c r="DK27" i="22"/>
  <c r="DL27" i="22"/>
  <c r="DM27" i="22"/>
  <c r="DN27" i="22"/>
  <c r="DO27" i="22"/>
  <c r="DP27" i="22"/>
  <c r="DQ27" i="22"/>
  <c r="DR27" i="22"/>
  <c r="DS27"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BD28" i="22"/>
  <c r="BE28" i="22"/>
  <c r="BF28" i="22"/>
  <c r="BG28" i="22"/>
  <c r="BH28" i="22"/>
  <c r="BI28" i="22"/>
  <c r="BJ28" i="22"/>
  <c r="BK28" i="22"/>
  <c r="BL28" i="22"/>
  <c r="BM28"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DI28" i="22"/>
  <c r="DJ28" i="22"/>
  <c r="DK28" i="22"/>
  <c r="DL28" i="22"/>
  <c r="DM28" i="22"/>
  <c r="DN28" i="22"/>
  <c r="DO28" i="22"/>
  <c r="DP28" i="22"/>
  <c r="DQ28" i="22"/>
  <c r="DR28" i="22"/>
  <c r="DS28" i="22"/>
  <c r="AB29" i="22"/>
  <c r="AC29" i="22"/>
  <c r="AD29" i="22"/>
  <c r="AE29" i="22"/>
  <c r="AF29" i="22"/>
  <c r="AG29" i="22"/>
  <c r="AH29" i="22"/>
  <c r="AI29" i="22"/>
  <c r="AJ29" i="22"/>
  <c r="AK29" i="22"/>
  <c r="AL29" i="22"/>
  <c r="AM29" i="22"/>
  <c r="AN29" i="22"/>
  <c r="AO29" i="22"/>
  <c r="AP29" i="22"/>
  <c r="AQ29" i="22"/>
  <c r="AR29" i="22"/>
  <c r="AS29" i="22"/>
  <c r="AT29" i="22"/>
  <c r="AU29" i="22"/>
  <c r="AV29" i="22"/>
  <c r="AW29" i="22"/>
  <c r="AX29" i="22"/>
  <c r="AY29" i="22"/>
  <c r="AZ29" i="22"/>
  <c r="BA29" i="22"/>
  <c r="BB29" i="22"/>
  <c r="BC29" i="22"/>
  <c r="BD29" i="22"/>
  <c r="BE29" i="22"/>
  <c r="BF29" i="22"/>
  <c r="BG29" i="22"/>
  <c r="BH29" i="22"/>
  <c r="BI29" i="22"/>
  <c r="BJ29" i="22"/>
  <c r="BK29" i="22"/>
  <c r="BL29" i="22"/>
  <c r="BM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M21" i="22" s="1"/>
  <c r="CN29" i="22"/>
  <c r="CO29" i="22"/>
  <c r="CP29" i="22"/>
  <c r="CQ29" i="22"/>
  <c r="CR29" i="22"/>
  <c r="CS29" i="22"/>
  <c r="CT29" i="22"/>
  <c r="CU29" i="22"/>
  <c r="CV29" i="22"/>
  <c r="CW29" i="22"/>
  <c r="CX29" i="22"/>
  <c r="CY29" i="22"/>
  <c r="CZ29" i="22"/>
  <c r="DA29" i="22"/>
  <c r="DB29" i="22"/>
  <c r="DC29" i="22"/>
  <c r="DD29" i="22"/>
  <c r="DE29" i="22"/>
  <c r="DF29" i="22"/>
  <c r="DG29" i="22"/>
  <c r="DH29" i="22"/>
  <c r="DI29" i="22"/>
  <c r="DJ29" i="22"/>
  <c r="DK29" i="22"/>
  <c r="DL29" i="22"/>
  <c r="DM29" i="22"/>
  <c r="DN29" i="22"/>
  <c r="DO29" i="22"/>
  <c r="DP29" i="22"/>
  <c r="DQ29" i="22"/>
  <c r="DR29" i="22"/>
  <c r="DS29" i="22"/>
  <c r="AB30" i="22"/>
  <c r="AC30" i="22"/>
  <c r="AD30" i="22"/>
  <c r="AE30" i="22"/>
  <c r="AF30" i="22"/>
  <c r="AG30" i="22"/>
  <c r="AH30" i="22"/>
  <c r="AI30" i="22"/>
  <c r="AJ30" i="22"/>
  <c r="AK30" i="22"/>
  <c r="AL30" i="22"/>
  <c r="AM30" i="22"/>
  <c r="AN30" i="22"/>
  <c r="AO30" i="22"/>
  <c r="AP30" i="22"/>
  <c r="AQ30" i="22"/>
  <c r="AR30" i="22"/>
  <c r="AS30" i="22"/>
  <c r="AT30" i="22"/>
  <c r="AU30" i="22"/>
  <c r="AV30" i="22"/>
  <c r="AW30" i="22"/>
  <c r="AX30" i="22"/>
  <c r="AY30" i="22"/>
  <c r="AZ30" i="22"/>
  <c r="BA30" i="22"/>
  <c r="BB30" i="22"/>
  <c r="BC30" i="22"/>
  <c r="BD30" i="22"/>
  <c r="BE30" i="22"/>
  <c r="BF30" i="22"/>
  <c r="BG30" i="22"/>
  <c r="BH30" i="22"/>
  <c r="BI30" i="22"/>
  <c r="BJ30" i="22"/>
  <c r="BK30" i="22"/>
  <c r="BL30" i="22"/>
  <c r="BM30" i="22"/>
  <c r="BN30" i="22"/>
  <c r="BO30" i="22"/>
  <c r="BP30" i="22"/>
  <c r="BQ30" i="22"/>
  <c r="BR30" i="22"/>
  <c r="BS30" i="22"/>
  <c r="BT30" i="22"/>
  <c r="BU30" i="22"/>
  <c r="BV30" i="22"/>
  <c r="BW30" i="22"/>
  <c r="BX30" i="22"/>
  <c r="BY30" i="22"/>
  <c r="BZ30" i="22"/>
  <c r="CA30" i="22"/>
  <c r="CB30" i="22"/>
  <c r="CC30" i="22"/>
  <c r="CD30" i="22"/>
  <c r="CE30" i="22"/>
  <c r="CF30" i="22"/>
  <c r="CG30" i="22"/>
  <c r="CG21" i="22" s="1"/>
  <c r="CH30" i="22"/>
  <c r="CI30" i="22"/>
  <c r="CJ30" i="22"/>
  <c r="CK30" i="22"/>
  <c r="CL30" i="22"/>
  <c r="CM30" i="22"/>
  <c r="CN30" i="22"/>
  <c r="CO30" i="22"/>
  <c r="CP30" i="22"/>
  <c r="CQ30" i="22"/>
  <c r="CR30" i="22"/>
  <c r="CS30" i="22"/>
  <c r="CT30" i="22"/>
  <c r="CU30" i="22"/>
  <c r="CV30" i="22"/>
  <c r="CW30" i="22"/>
  <c r="CX30" i="22"/>
  <c r="CY30" i="22"/>
  <c r="CZ30" i="22"/>
  <c r="DA30" i="22"/>
  <c r="DB30" i="22"/>
  <c r="DC30" i="22"/>
  <c r="DD30" i="22"/>
  <c r="DE30" i="22"/>
  <c r="DF30" i="22"/>
  <c r="DG30" i="22"/>
  <c r="DH30" i="22"/>
  <c r="DI30" i="22"/>
  <c r="DJ30" i="22"/>
  <c r="DK30" i="22"/>
  <c r="DL30" i="22"/>
  <c r="DM30" i="22"/>
  <c r="DN30" i="22"/>
  <c r="DO30" i="22"/>
  <c r="DP30" i="22"/>
  <c r="DQ30" i="22"/>
  <c r="DR30" i="22"/>
  <c r="DS30" i="22"/>
  <c r="AB31" i="22"/>
  <c r="AC31" i="22"/>
  <c r="AD31" i="22"/>
  <c r="AE31" i="22"/>
  <c r="AF31" i="22"/>
  <c r="AG31" i="22"/>
  <c r="AH31" i="22"/>
  <c r="AI31" i="22"/>
  <c r="AJ31" i="22"/>
  <c r="AK31" i="22"/>
  <c r="AK21" i="22" s="1"/>
  <c r="AL31" i="22"/>
  <c r="AM31" i="22"/>
  <c r="AN31" i="22"/>
  <c r="AO31" i="22"/>
  <c r="AP31" i="22"/>
  <c r="AQ31" i="22"/>
  <c r="AR31" i="22"/>
  <c r="AS31" i="22"/>
  <c r="AT31" i="22"/>
  <c r="AU31" i="22"/>
  <c r="AV31" i="22"/>
  <c r="AW31" i="22"/>
  <c r="AX31" i="22"/>
  <c r="AY31" i="22"/>
  <c r="AZ31" i="22"/>
  <c r="BA31" i="22"/>
  <c r="BB31" i="22"/>
  <c r="BC31" i="22"/>
  <c r="BD31" i="22"/>
  <c r="BE31" i="22"/>
  <c r="BF31" i="22"/>
  <c r="BG31" i="22"/>
  <c r="BH31" i="22"/>
  <c r="BI31" i="22"/>
  <c r="BJ31" i="22"/>
  <c r="BK31" i="22"/>
  <c r="BL31" i="22"/>
  <c r="BM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CV31" i="22"/>
  <c r="CW31" i="22"/>
  <c r="CW21" i="22" s="1"/>
  <c r="CX31" i="22"/>
  <c r="CY31" i="22"/>
  <c r="CZ31" i="22"/>
  <c r="DA31" i="22"/>
  <c r="DB31" i="22"/>
  <c r="DC31" i="22"/>
  <c r="DD31" i="22"/>
  <c r="DE31" i="22"/>
  <c r="DF31" i="22"/>
  <c r="DG31" i="22"/>
  <c r="DH31" i="22"/>
  <c r="DI31" i="22"/>
  <c r="DJ31" i="22"/>
  <c r="DK31" i="22"/>
  <c r="DL31" i="22"/>
  <c r="DM31" i="22"/>
  <c r="DN31" i="22"/>
  <c r="DO31" i="22"/>
  <c r="DP31" i="22"/>
  <c r="DQ31" i="22"/>
  <c r="DR31" i="22"/>
  <c r="DS31" i="22"/>
  <c r="AQ16" i="22"/>
  <c r="AR16" i="22"/>
  <c r="BO16" i="22"/>
  <c r="CE16" i="22"/>
  <c r="CF16" i="22"/>
  <c r="CG16" i="22"/>
  <c r="DC16" i="22"/>
  <c r="DD16" i="22"/>
  <c r="AB17" i="22"/>
  <c r="AB16" i="22" s="1"/>
  <c r="AC17" i="22"/>
  <c r="AC16" i="22" s="1"/>
  <c r="AD17" i="22"/>
  <c r="AD16" i="22" s="1"/>
  <c r="AE17" i="22"/>
  <c r="AE16" i="22" s="1"/>
  <c r="AF17" i="22"/>
  <c r="AF16" i="22" s="1"/>
  <c r="AG17" i="22"/>
  <c r="AG16" i="22" s="1"/>
  <c r="AH17" i="22"/>
  <c r="AH16" i="22" s="1"/>
  <c r="AI17" i="22"/>
  <c r="AI16" i="22" s="1"/>
  <c r="AJ17" i="22"/>
  <c r="AJ16" i="22" s="1"/>
  <c r="AJ44" i="22" s="1"/>
  <c r="AK17" i="22"/>
  <c r="AK16" i="22" s="1"/>
  <c r="AK44" i="22" s="1"/>
  <c r="AL17" i="22"/>
  <c r="AL16" i="22" s="1"/>
  <c r="AM17" i="22"/>
  <c r="AM16" i="22" s="1"/>
  <c r="AN17" i="22"/>
  <c r="AN16" i="22" s="1"/>
  <c r="AO17" i="22"/>
  <c r="AO16" i="22" s="1"/>
  <c r="AP17" i="22"/>
  <c r="AP16" i="22" s="1"/>
  <c r="AQ17" i="22"/>
  <c r="AR17" i="22"/>
  <c r="AS17" i="22"/>
  <c r="AS16" i="22" s="1"/>
  <c r="AT17" i="22"/>
  <c r="AT16" i="22" s="1"/>
  <c r="AU17" i="22"/>
  <c r="AU16" i="22" s="1"/>
  <c r="AV17" i="22"/>
  <c r="AV16" i="22" s="1"/>
  <c r="AW17" i="22"/>
  <c r="AW16" i="22" s="1"/>
  <c r="AX17" i="22"/>
  <c r="AX16" i="22" s="1"/>
  <c r="AY17" i="22"/>
  <c r="AY16" i="22" s="1"/>
  <c r="AZ17" i="22"/>
  <c r="AZ16" i="22" s="1"/>
  <c r="BA17" i="22"/>
  <c r="BA16" i="22" s="1"/>
  <c r="BB17" i="22"/>
  <c r="BB16" i="22" s="1"/>
  <c r="BC17" i="22"/>
  <c r="BC16" i="22" s="1"/>
  <c r="BD17" i="22"/>
  <c r="BD16" i="22" s="1"/>
  <c r="BE17" i="22"/>
  <c r="BE16" i="22" s="1"/>
  <c r="BF17" i="22"/>
  <c r="BF16" i="22" s="1"/>
  <c r="BG17" i="22"/>
  <c r="BG16" i="22" s="1"/>
  <c r="BH17" i="22"/>
  <c r="BH16" i="22" s="1"/>
  <c r="BI17" i="22"/>
  <c r="BI16" i="22" s="1"/>
  <c r="BJ17" i="22"/>
  <c r="BJ16" i="22" s="1"/>
  <c r="BK17" i="22"/>
  <c r="BK16" i="22" s="1"/>
  <c r="BL17" i="22"/>
  <c r="BL16" i="22" s="1"/>
  <c r="BM17" i="22"/>
  <c r="BM16" i="22" s="1"/>
  <c r="BN17" i="22"/>
  <c r="BN16" i="22" s="1"/>
  <c r="BO17" i="22"/>
  <c r="BP17" i="22"/>
  <c r="BP16" i="22" s="1"/>
  <c r="BP44" i="22" s="1"/>
  <c r="BQ17" i="22"/>
  <c r="BQ16" i="22" s="1"/>
  <c r="BQ44" i="22" s="1"/>
  <c r="BR17" i="22"/>
  <c r="BR16" i="22" s="1"/>
  <c r="BS17" i="22"/>
  <c r="BS16" i="22" s="1"/>
  <c r="BT17" i="22"/>
  <c r="BT16" i="22" s="1"/>
  <c r="BU17" i="22"/>
  <c r="BU16" i="22" s="1"/>
  <c r="BV17" i="22"/>
  <c r="BV16" i="22" s="1"/>
  <c r="BW17" i="22"/>
  <c r="BW16" i="22" s="1"/>
  <c r="BX17" i="22"/>
  <c r="BX16" i="22" s="1"/>
  <c r="BY17" i="22"/>
  <c r="BY16" i="22" s="1"/>
  <c r="BZ17" i="22"/>
  <c r="BZ16" i="22" s="1"/>
  <c r="CA17" i="22"/>
  <c r="CA16" i="22" s="1"/>
  <c r="CB17" i="22"/>
  <c r="CB16" i="22" s="1"/>
  <c r="CC17" i="22"/>
  <c r="CC16" i="22" s="1"/>
  <c r="CD17" i="22"/>
  <c r="CD16" i="22" s="1"/>
  <c r="CE17" i="22"/>
  <c r="CF17" i="22"/>
  <c r="CG17" i="22"/>
  <c r="CH17" i="22"/>
  <c r="CH16" i="22" s="1"/>
  <c r="CI17" i="22"/>
  <c r="CI16" i="22" s="1"/>
  <c r="CJ17" i="22"/>
  <c r="CJ16" i="22" s="1"/>
  <c r="CK17" i="22"/>
  <c r="CK16" i="22" s="1"/>
  <c r="CL17" i="22"/>
  <c r="CL16" i="22" s="1"/>
  <c r="CM17" i="22"/>
  <c r="CN17" i="22"/>
  <c r="CN16" i="22" s="1"/>
  <c r="CO17" i="22"/>
  <c r="CO16" i="22" s="1"/>
  <c r="CP17" i="22"/>
  <c r="CP16" i="22" s="1"/>
  <c r="CQ17" i="22"/>
  <c r="CQ16" i="22" s="1"/>
  <c r="CR17" i="22"/>
  <c r="CR16" i="22" s="1"/>
  <c r="CS17" i="22"/>
  <c r="CS16" i="22" s="1"/>
  <c r="CT17" i="22"/>
  <c r="CT16" i="22" s="1"/>
  <c r="CU17" i="22"/>
  <c r="CU16" i="22" s="1"/>
  <c r="CV17" i="22"/>
  <c r="CV16" i="22" s="1"/>
  <c r="CV44" i="22" s="1"/>
  <c r="CW17" i="22"/>
  <c r="CW16" i="22" s="1"/>
  <c r="CW44" i="22" s="1"/>
  <c r="CX17" i="22"/>
  <c r="CX16" i="22" s="1"/>
  <c r="CY17" i="22"/>
  <c r="CY16" i="22" s="1"/>
  <c r="CZ17" i="22"/>
  <c r="CZ16" i="22" s="1"/>
  <c r="DA17" i="22"/>
  <c r="DA16" i="22" s="1"/>
  <c r="DB17" i="22"/>
  <c r="DB16" i="22" s="1"/>
  <c r="DC17" i="22"/>
  <c r="DD17" i="22"/>
  <c r="DE17" i="22"/>
  <c r="DE16" i="22" s="1"/>
  <c r="DF17" i="22"/>
  <c r="DF16" i="22" s="1"/>
  <c r="DG17" i="22"/>
  <c r="DG16" i="22" s="1"/>
  <c r="DH17" i="22"/>
  <c r="DH16" i="22" s="1"/>
  <c r="DI17" i="22"/>
  <c r="DI16" i="22" s="1"/>
  <c r="DJ17" i="22"/>
  <c r="DJ16" i="22" s="1"/>
  <c r="DK17" i="22"/>
  <c r="DK16" i="22" s="1"/>
  <c r="DL17" i="22"/>
  <c r="DL16" i="22" s="1"/>
  <c r="DM17" i="22"/>
  <c r="DM16" i="22" s="1"/>
  <c r="DN17" i="22"/>
  <c r="DN16" i="22" s="1"/>
  <c r="DO17" i="22"/>
  <c r="DO16" i="22" s="1"/>
  <c r="DP17" i="22"/>
  <c r="DP16" i="22" s="1"/>
  <c r="DQ17" i="22"/>
  <c r="DQ16" i="22" s="1"/>
  <c r="DR17" i="22"/>
  <c r="DR16" i="22" s="1"/>
  <c r="DS17" i="22"/>
  <c r="DS16" i="22" s="1"/>
  <c r="AB18" i="22"/>
  <c r="AC18" i="22"/>
  <c r="AD18" i="22"/>
  <c r="AE18" i="22"/>
  <c r="AF18" i="22"/>
  <c r="AG18" i="22"/>
  <c r="AH18" i="22"/>
  <c r="AI18" i="22"/>
  <c r="AJ18" i="22"/>
  <c r="AK18" i="22"/>
  <c r="AL18" i="22"/>
  <c r="AM18" i="22"/>
  <c r="AN18" i="22"/>
  <c r="AO18" i="22"/>
  <c r="AP18" i="22"/>
  <c r="AQ18" i="22"/>
  <c r="AR18" i="22"/>
  <c r="AS18" i="22"/>
  <c r="AT18" i="22"/>
  <c r="AU18" i="22"/>
  <c r="AV18" i="22"/>
  <c r="AW18" i="22"/>
  <c r="AX18" i="22"/>
  <c r="AY18" i="22"/>
  <c r="AZ18" i="22"/>
  <c r="BA18" i="22"/>
  <c r="BB18" i="22"/>
  <c r="BC18" i="22"/>
  <c r="BD18" i="22"/>
  <c r="BE18" i="22"/>
  <c r="BF18" i="22"/>
  <c r="BG18" i="22"/>
  <c r="BH18" i="22"/>
  <c r="BI18" i="22"/>
  <c r="BJ18" i="22"/>
  <c r="BK18" i="22"/>
  <c r="BL18" i="22"/>
  <c r="BM18" i="22"/>
  <c r="BN18" i="22"/>
  <c r="BO18" i="22"/>
  <c r="BP18" i="22"/>
  <c r="BQ18" i="22"/>
  <c r="BR18" i="22"/>
  <c r="BS18" i="22"/>
  <c r="BT18" i="22"/>
  <c r="BU18" i="22"/>
  <c r="BV18" i="22"/>
  <c r="BW18" i="22"/>
  <c r="BX18" i="22"/>
  <c r="BY18" i="22"/>
  <c r="BZ18" i="22"/>
  <c r="CA18" i="22"/>
  <c r="CB18" i="22"/>
  <c r="CC18" i="22"/>
  <c r="CD18" i="22"/>
  <c r="CE18" i="22"/>
  <c r="CF18" i="22"/>
  <c r="CG18" i="22"/>
  <c r="CH18" i="22"/>
  <c r="CI18" i="22"/>
  <c r="CJ18" i="22"/>
  <c r="CK18" i="22"/>
  <c r="CL18" i="22"/>
  <c r="CM18" i="22"/>
  <c r="CM16" i="22" s="1"/>
  <c r="CN18" i="22"/>
  <c r="CO18" i="22"/>
  <c r="CP18" i="22"/>
  <c r="CQ18" i="22"/>
  <c r="CR18" i="22"/>
  <c r="CS18" i="22"/>
  <c r="CT18" i="22"/>
  <c r="CU18" i="22"/>
  <c r="CV18" i="22"/>
  <c r="CW18" i="22"/>
  <c r="CX18" i="22"/>
  <c r="CY18" i="22"/>
  <c r="CZ18" i="22"/>
  <c r="DA18" i="22"/>
  <c r="DB18" i="22"/>
  <c r="DC18" i="22"/>
  <c r="DD18" i="22"/>
  <c r="DE18" i="22"/>
  <c r="DF18" i="22"/>
  <c r="DG18" i="22"/>
  <c r="DH18" i="22"/>
  <c r="DI18" i="22"/>
  <c r="DJ18" i="22"/>
  <c r="DK18" i="22"/>
  <c r="DL18" i="22"/>
  <c r="DM18" i="22"/>
  <c r="DN18" i="22"/>
  <c r="DO18" i="22"/>
  <c r="DP18" i="22"/>
  <c r="DQ18" i="22"/>
  <c r="DR18" i="22"/>
  <c r="DS18" i="22"/>
  <c r="AB19" i="22"/>
  <c r="AC19" i="22"/>
  <c r="AD19" i="22"/>
  <c r="AE19" i="22"/>
  <c r="AF19" i="22"/>
  <c r="AG19" i="22"/>
  <c r="AH19" i="22"/>
  <c r="AI19" i="22"/>
  <c r="AJ19" i="22"/>
  <c r="AK19" i="22"/>
  <c r="AL19" i="22"/>
  <c r="AM19" i="22"/>
  <c r="AN19" i="22"/>
  <c r="AO19" i="22"/>
  <c r="AP19" i="22"/>
  <c r="AQ19" i="22"/>
  <c r="AR19" i="22"/>
  <c r="AS19" i="22"/>
  <c r="AT19" i="22"/>
  <c r="AU19" i="22"/>
  <c r="AV19" i="22"/>
  <c r="AW19" i="22"/>
  <c r="AX19" i="22"/>
  <c r="AY19" i="22"/>
  <c r="AZ19" i="22"/>
  <c r="BA19" i="22"/>
  <c r="BB19" i="22"/>
  <c r="BC19" i="22"/>
  <c r="BD19" i="22"/>
  <c r="BE19" i="22"/>
  <c r="BF19" i="22"/>
  <c r="BG19" i="22"/>
  <c r="BH19" i="22"/>
  <c r="BI19" i="22"/>
  <c r="BJ19" i="22"/>
  <c r="BK19" i="22"/>
  <c r="BL19" i="22"/>
  <c r="BM19" i="22"/>
  <c r="BN19" i="22"/>
  <c r="BO19" i="22"/>
  <c r="BP19" i="22"/>
  <c r="BQ19" i="22"/>
  <c r="BR19" i="22"/>
  <c r="BS19" i="22"/>
  <c r="BT19" i="22"/>
  <c r="BU19" i="22"/>
  <c r="BV19" i="22"/>
  <c r="BW19" i="22"/>
  <c r="BX19" i="22"/>
  <c r="BY19" i="22"/>
  <c r="BZ19" i="22"/>
  <c r="CA19" i="22"/>
  <c r="CB19" i="22"/>
  <c r="CC19" i="22"/>
  <c r="CD19" i="22"/>
  <c r="CE19" i="22"/>
  <c r="CF19" i="22"/>
  <c r="CG19" i="22"/>
  <c r="CH19" i="22"/>
  <c r="CI19" i="22"/>
  <c r="CJ19" i="22"/>
  <c r="CK19" i="22"/>
  <c r="CL19" i="22"/>
  <c r="CM19" i="22"/>
  <c r="CN19" i="22"/>
  <c r="CO19" i="22"/>
  <c r="CP19" i="22"/>
  <c r="CQ19" i="22"/>
  <c r="CR19" i="22"/>
  <c r="CS19" i="22"/>
  <c r="CT19" i="22"/>
  <c r="CU19" i="22"/>
  <c r="CV19" i="22"/>
  <c r="CW19" i="22"/>
  <c r="CX19" i="22"/>
  <c r="CY19" i="22"/>
  <c r="CZ19" i="22"/>
  <c r="DA19" i="22"/>
  <c r="DB19" i="22"/>
  <c r="DC19" i="22"/>
  <c r="DD19" i="22"/>
  <c r="DE19" i="22"/>
  <c r="DF19" i="22"/>
  <c r="DG19" i="22"/>
  <c r="DH19" i="22"/>
  <c r="DI19" i="22"/>
  <c r="DJ19" i="22"/>
  <c r="DK19" i="22"/>
  <c r="DL19" i="22"/>
  <c r="DM19" i="22"/>
  <c r="DN19" i="22"/>
  <c r="DO19" i="22"/>
  <c r="DP19" i="22"/>
  <c r="DQ19" i="22"/>
  <c r="DR19" i="22"/>
  <c r="DS19" i="22"/>
  <c r="AB8" i="22"/>
  <c r="AB44" i="22" s="1"/>
  <c r="AC8" i="22"/>
  <c r="AI8" i="22"/>
  <c r="AJ8" i="22"/>
  <c r="AK8" i="22"/>
  <c r="AS8" i="22"/>
  <c r="AS44" i="22" s="1"/>
  <c r="AY8" i="22"/>
  <c r="AZ8" i="22"/>
  <c r="BA8" i="22"/>
  <c r="BA44" i="22" s="1"/>
  <c r="BP8" i="22"/>
  <c r="BQ8" i="22"/>
  <c r="BW8" i="22"/>
  <c r="BX8" i="22"/>
  <c r="BY8" i="22"/>
  <c r="BY44" i="22" s="1"/>
  <c r="CN8" i="22"/>
  <c r="CO8" i="22"/>
  <c r="CO44" i="22" s="1"/>
  <c r="CU8" i="22"/>
  <c r="CV8" i="22"/>
  <c r="CW8" i="22"/>
  <c r="DE8" i="22"/>
  <c r="DK8" i="22"/>
  <c r="DL8" i="22"/>
  <c r="DM8" i="22"/>
  <c r="DM44" i="22" s="1"/>
  <c r="AB9" i="22"/>
  <c r="AC9" i="22"/>
  <c r="AD9" i="22"/>
  <c r="AD8" i="22" s="1"/>
  <c r="AE9" i="22"/>
  <c r="AE8" i="22" s="1"/>
  <c r="AE44" i="22" s="1"/>
  <c r="AF9" i="22"/>
  <c r="AF8" i="22" s="1"/>
  <c r="AF44" i="22" s="1"/>
  <c r="AG9" i="22"/>
  <c r="AG8" i="22" s="1"/>
  <c r="AG44" i="22" s="1"/>
  <c r="AH9" i="22"/>
  <c r="AH8" i="22" s="1"/>
  <c r="AH44" i="22" s="1"/>
  <c r="AI9" i="22"/>
  <c r="AJ9" i="22"/>
  <c r="AK9" i="22"/>
  <c r="AL9" i="22"/>
  <c r="AL8" i="22" s="1"/>
  <c r="AM9" i="22"/>
  <c r="AM8" i="22" s="1"/>
  <c r="AM44" i="22" s="1"/>
  <c r="AN9" i="22"/>
  <c r="AN8" i="22" s="1"/>
  <c r="AN44" i="22" s="1"/>
  <c r="AO9" i="22"/>
  <c r="AO8" i="22" s="1"/>
  <c r="AO44" i="22" s="1"/>
  <c r="AP9" i="22"/>
  <c r="AP8" i="22" s="1"/>
  <c r="AP44" i="22" s="1"/>
  <c r="AQ9" i="22"/>
  <c r="AQ8" i="22" s="1"/>
  <c r="AR9" i="22"/>
  <c r="AR8" i="22" s="1"/>
  <c r="AS9" i="22"/>
  <c r="AT9" i="22"/>
  <c r="AT8" i="22" s="1"/>
  <c r="AU9" i="22"/>
  <c r="AU8" i="22" s="1"/>
  <c r="AU44" i="22" s="1"/>
  <c r="AV9" i="22"/>
  <c r="AV8" i="22" s="1"/>
  <c r="AV44" i="22" s="1"/>
  <c r="AW9" i="22"/>
  <c r="AW8" i="22" s="1"/>
  <c r="AW44" i="22" s="1"/>
  <c r="AX9" i="22"/>
  <c r="AX8" i="22" s="1"/>
  <c r="AX44" i="22" s="1"/>
  <c r="AY9" i="22"/>
  <c r="AZ9" i="22"/>
  <c r="BA9" i="22"/>
  <c r="BB9" i="22"/>
  <c r="BB8" i="22" s="1"/>
  <c r="BC9" i="22"/>
  <c r="BC8" i="22" s="1"/>
  <c r="BC44" i="22" s="1"/>
  <c r="BD9" i="22"/>
  <c r="BD8" i="22" s="1"/>
  <c r="BD44" i="22" s="1"/>
  <c r="BE9" i="22"/>
  <c r="BE8" i="22" s="1"/>
  <c r="BE44" i="22" s="1"/>
  <c r="BF9" i="22"/>
  <c r="BF8" i="22" s="1"/>
  <c r="BF44" i="22" s="1"/>
  <c r="BG9" i="22"/>
  <c r="BG8" i="22" s="1"/>
  <c r="BH9" i="22"/>
  <c r="BH8" i="22" s="1"/>
  <c r="BI9" i="22"/>
  <c r="BI8" i="22" s="1"/>
  <c r="BI44" i="22" s="1"/>
  <c r="BJ9" i="22"/>
  <c r="BJ8" i="22" s="1"/>
  <c r="BK9" i="22"/>
  <c r="BK8" i="22" s="1"/>
  <c r="BK44" i="22" s="1"/>
  <c r="BL9" i="22"/>
  <c r="BL8" i="22" s="1"/>
  <c r="BL44" i="22" s="1"/>
  <c r="BM9" i="22"/>
  <c r="BM8" i="22" s="1"/>
  <c r="BM44" i="22" s="1"/>
  <c r="BN9" i="22"/>
  <c r="BN8" i="22" s="1"/>
  <c r="BN44" i="22" s="1"/>
  <c r="BO9" i="22"/>
  <c r="BO8" i="22" s="1"/>
  <c r="BP9" i="22"/>
  <c r="BQ9" i="22"/>
  <c r="BR9" i="22"/>
  <c r="BR8" i="22" s="1"/>
  <c r="BS9" i="22"/>
  <c r="BS8" i="22" s="1"/>
  <c r="BS44" i="22" s="1"/>
  <c r="BT9" i="22"/>
  <c r="BT8" i="22" s="1"/>
  <c r="BT44" i="22" s="1"/>
  <c r="BU9" i="22"/>
  <c r="BU8" i="22" s="1"/>
  <c r="BU44" i="22" s="1"/>
  <c r="BV9" i="22"/>
  <c r="BV8" i="22" s="1"/>
  <c r="BV44" i="22" s="1"/>
  <c r="BW9" i="22"/>
  <c r="BX9" i="22"/>
  <c r="BY9" i="22"/>
  <c r="BZ9" i="22"/>
  <c r="BZ8" i="22" s="1"/>
  <c r="CA9" i="22"/>
  <c r="CA8" i="22" s="1"/>
  <c r="CA44" i="22" s="1"/>
  <c r="CB9" i="22"/>
  <c r="CB8" i="22" s="1"/>
  <c r="CB44" i="22" s="1"/>
  <c r="CC9" i="22"/>
  <c r="CC8" i="22" s="1"/>
  <c r="CC44" i="22" s="1"/>
  <c r="CD9" i="22"/>
  <c r="CD8" i="22" s="1"/>
  <c r="CD44" i="22" s="1"/>
  <c r="CE9" i="22"/>
  <c r="CE8" i="22" s="1"/>
  <c r="CF9" i="22"/>
  <c r="CF8" i="22" s="1"/>
  <c r="CG9" i="22"/>
  <c r="CG8" i="22" s="1"/>
  <c r="CG44" i="22" s="1"/>
  <c r="CH9" i="22"/>
  <c r="CH8" i="22" s="1"/>
  <c r="CI9" i="22"/>
  <c r="CI8" i="22" s="1"/>
  <c r="CI44" i="22" s="1"/>
  <c r="CJ9" i="22"/>
  <c r="CJ8" i="22" s="1"/>
  <c r="CJ44" i="22" s="1"/>
  <c r="CK9" i="22"/>
  <c r="CK8" i="22" s="1"/>
  <c r="CK44" i="22" s="1"/>
  <c r="CL9" i="22"/>
  <c r="CL8" i="22" s="1"/>
  <c r="CL44" i="22" s="1"/>
  <c r="CM9" i="22"/>
  <c r="CM8" i="22" s="1"/>
  <c r="CN9" i="22"/>
  <c r="CO9" i="22"/>
  <c r="CP9" i="22"/>
  <c r="CP8" i="22" s="1"/>
  <c r="CQ9" i="22"/>
  <c r="CQ8" i="22" s="1"/>
  <c r="CQ44" i="22" s="1"/>
  <c r="CR9" i="22"/>
  <c r="CR8" i="22" s="1"/>
  <c r="CR44" i="22" s="1"/>
  <c r="CS9" i="22"/>
  <c r="CS8" i="22" s="1"/>
  <c r="CS44" i="22" s="1"/>
  <c r="CT9" i="22"/>
  <c r="CT8" i="22" s="1"/>
  <c r="CT44" i="22" s="1"/>
  <c r="CU9" i="22"/>
  <c r="CV9" i="22"/>
  <c r="CW9" i="22"/>
  <c r="CX9" i="22"/>
  <c r="CX8" i="22" s="1"/>
  <c r="CY9" i="22"/>
  <c r="CY8" i="22" s="1"/>
  <c r="CY44" i="22" s="1"/>
  <c r="CZ9" i="22"/>
  <c r="CZ8" i="22" s="1"/>
  <c r="CZ44" i="22" s="1"/>
  <c r="DA9" i="22"/>
  <c r="DA8" i="22" s="1"/>
  <c r="DA44" i="22" s="1"/>
  <c r="DB9" i="22"/>
  <c r="DB8" i="22" s="1"/>
  <c r="DB44" i="22" s="1"/>
  <c r="DC9" i="22"/>
  <c r="DC8" i="22" s="1"/>
  <c r="DD9" i="22"/>
  <c r="DD8" i="22" s="1"/>
  <c r="DE9" i="22"/>
  <c r="DF9" i="22"/>
  <c r="DF8" i="22" s="1"/>
  <c r="DG9" i="22"/>
  <c r="DG8" i="22" s="1"/>
  <c r="DG44" i="22" s="1"/>
  <c r="DH9" i="22"/>
  <c r="DH8" i="22" s="1"/>
  <c r="DH44" i="22" s="1"/>
  <c r="DI9" i="22"/>
  <c r="DI8" i="22" s="1"/>
  <c r="DI44" i="22" s="1"/>
  <c r="DJ9" i="22"/>
  <c r="DJ8" i="22" s="1"/>
  <c r="DJ44" i="22" s="1"/>
  <c r="DK9" i="22"/>
  <c r="DL9" i="22"/>
  <c r="DM9" i="22"/>
  <c r="DN9" i="22"/>
  <c r="DN8" i="22" s="1"/>
  <c r="DO9" i="22"/>
  <c r="DO8" i="22" s="1"/>
  <c r="DO44" i="22" s="1"/>
  <c r="DP9" i="22"/>
  <c r="DP8" i="22" s="1"/>
  <c r="DP44" i="22" s="1"/>
  <c r="DQ9" i="22"/>
  <c r="DQ8" i="22" s="1"/>
  <c r="DQ44" i="22" s="1"/>
  <c r="DR9" i="22"/>
  <c r="DR8" i="22" s="1"/>
  <c r="DR44" i="22" s="1"/>
  <c r="DS9" i="22"/>
  <c r="DS8" i="22" s="1"/>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DI10" i="22"/>
  <c r="DJ10" i="22"/>
  <c r="DK10" i="22"/>
  <c r="DL10" i="22"/>
  <c r="DM10" i="22"/>
  <c r="DN10" i="22"/>
  <c r="DO10" i="22"/>
  <c r="DP10" i="22"/>
  <c r="DQ10" i="22"/>
  <c r="DR10" i="22"/>
  <c r="DS10"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BM11" i="22"/>
  <c r="BN11" i="22"/>
  <c r="BO11" i="22"/>
  <c r="BP11" i="22"/>
  <c r="BQ11" i="22"/>
  <c r="BR11" i="22"/>
  <c r="BS11" i="22"/>
  <c r="BT11" i="22"/>
  <c r="BU11" i="22"/>
  <c r="BV11" i="22"/>
  <c r="BW11" i="22"/>
  <c r="BX11" i="22"/>
  <c r="BY11" i="22"/>
  <c r="BZ11" i="22"/>
  <c r="CA11" i="22"/>
  <c r="CB11" i="22"/>
  <c r="CC11" i="22"/>
  <c r="CD11" i="22"/>
  <c r="CE11" i="22"/>
  <c r="CF11" i="22"/>
  <c r="CG11" i="22"/>
  <c r="CH11" i="22"/>
  <c r="CI11" i="22"/>
  <c r="CJ11" i="22"/>
  <c r="CK11" i="22"/>
  <c r="CL11" i="22"/>
  <c r="CM11" i="22"/>
  <c r="CN11" i="22"/>
  <c r="CO11" i="22"/>
  <c r="CP11" i="22"/>
  <c r="CQ11" i="22"/>
  <c r="CR11" i="22"/>
  <c r="CS11" i="22"/>
  <c r="CT11" i="22"/>
  <c r="CU11" i="22"/>
  <c r="CV11" i="22"/>
  <c r="CW11" i="22"/>
  <c r="CX11" i="22"/>
  <c r="CY11" i="22"/>
  <c r="CZ11" i="22"/>
  <c r="DA11" i="22"/>
  <c r="DB11" i="22"/>
  <c r="DC11" i="22"/>
  <c r="DD11" i="22"/>
  <c r="DE11" i="22"/>
  <c r="DF11" i="22"/>
  <c r="DG11" i="22"/>
  <c r="DH11" i="22"/>
  <c r="DI11" i="22"/>
  <c r="DJ11" i="22"/>
  <c r="DK11" i="22"/>
  <c r="DL11" i="22"/>
  <c r="DM11" i="22"/>
  <c r="DN11" i="22"/>
  <c r="DO11" i="22"/>
  <c r="DP11" i="22"/>
  <c r="DQ11" i="22"/>
  <c r="DR11" i="22"/>
  <c r="DS11"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BM12" i="22"/>
  <c r="BN12" i="22"/>
  <c r="BO12" i="22"/>
  <c r="BP12" i="22"/>
  <c r="BQ12" i="22"/>
  <c r="BR12" i="22"/>
  <c r="BS12" i="22"/>
  <c r="BT12" i="22"/>
  <c r="BU12" i="22"/>
  <c r="BV12" i="22"/>
  <c r="BW12" i="22"/>
  <c r="BX12" i="22"/>
  <c r="BY12" i="22"/>
  <c r="BZ12" i="22"/>
  <c r="CA12" i="22"/>
  <c r="CB12" i="22"/>
  <c r="CC12" i="22"/>
  <c r="CD12" i="22"/>
  <c r="CE12" i="22"/>
  <c r="CF12" i="22"/>
  <c r="CG12" i="22"/>
  <c r="CH12" i="22"/>
  <c r="CI12" i="22"/>
  <c r="CJ12" i="22"/>
  <c r="CK12" i="22"/>
  <c r="CL12" i="22"/>
  <c r="CM12" i="22"/>
  <c r="CN12" i="22"/>
  <c r="CO12" i="22"/>
  <c r="CP12" i="22"/>
  <c r="CQ12" i="22"/>
  <c r="CR12" i="22"/>
  <c r="CS12" i="22"/>
  <c r="CT12" i="22"/>
  <c r="CU12" i="22"/>
  <c r="CV12" i="22"/>
  <c r="CW12" i="22"/>
  <c r="CX12" i="22"/>
  <c r="CY12" i="22"/>
  <c r="CZ12" i="22"/>
  <c r="DA12" i="22"/>
  <c r="DB12" i="22"/>
  <c r="DC12" i="22"/>
  <c r="DD12" i="22"/>
  <c r="DE12" i="22"/>
  <c r="DF12" i="22"/>
  <c r="DG12" i="22"/>
  <c r="DH12" i="22"/>
  <c r="DI12" i="22"/>
  <c r="DJ12" i="22"/>
  <c r="DK12" i="22"/>
  <c r="DL12" i="22"/>
  <c r="DM12" i="22"/>
  <c r="DN12" i="22"/>
  <c r="DO12" i="22"/>
  <c r="DP12" i="22"/>
  <c r="DQ12" i="22"/>
  <c r="DR12" i="22"/>
  <c r="DS12"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BM13" i="22"/>
  <c r="BN13" i="22"/>
  <c r="BO13" i="22"/>
  <c r="BP13" i="22"/>
  <c r="BQ13" i="22"/>
  <c r="BR13" i="22"/>
  <c r="BS13" i="22"/>
  <c r="BT13" i="22"/>
  <c r="BU13" i="22"/>
  <c r="BV13" i="22"/>
  <c r="BW13" i="22"/>
  <c r="BX13" i="22"/>
  <c r="BY13" i="22"/>
  <c r="BZ13" i="22"/>
  <c r="CA13" i="22"/>
  <c r="CB13" i="22"/>
  <c r="CC13" i="22"/>
  <c r="CD13" i="22"/>
  <c r="CE13" i="22"/>
  <c r="CF13" i="22"/>
  <c r="CG13" i="22"/>
  <c r="CH13" i="22"/>
  <c r="CI13" i="22"/>
  <c r="CJ13" i="22"/>
  <c r="CK13" i="22"/>
  <c r="CL13" i="22"/>
  <c r="CM13" i="22"/>
  <c r="CN13" i="22"/>
  <c r="CO13" i="22"/>
  <c r="CP13" i="22"/>
  <c r="CQ13" i="22"/>
  <c r="CR13" i="22"/>
  <c r="CS13" i="22"/>
  <c r="CT13" i="22"/>
  <c r="CU13" i="22"/>
  <c r="CV13" i="22"/>
  <c r="CW13" i="22"/>
  <c r="CX13" i="22"/>
  <c r="CY13" i="22"/>
  <c r="CZ13" i="22"/>
  <c r="DA13" i="22"/>
  <c r="DB13" i="22"/>
  <c r="DC13" i="22"/>
  <c r="DD13" i="22"/>
  <c r="DE13" i="22"/>
  <c r="DF13" i="22"/>
  <c r="DG13" i="22"/>
  <c r="DH13" i="22"/>
  <c r="DI13" i="22"/>
  <c r="DJ13" i="22"/>
  <c r="DK13" i="22"/>
  <c r="DL13" i="22"/>
  <c r="DM13" i="22"/>
  <c r="DN13" i="22"/>
  <c r="DO13" i="22"/>
  <c r="DP13" i="22"/>
  <c r="DQ13" i="22"/>
  <c r="DR13" i="22"/>
  <c r="DS13"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BM14" i="22"/>
  <c r="BN14" i="22"/>
  <c r="BO14" i="22"/>
  <c r="BP14" i="22"/>
  <c r="BQ14" i="22"/>
  <c r="BR14" i="22"/>
  <c r="BS14" i="22"/>
  <c r="BT14" i="22"/>
  <c r="BU14" i="22"/>
  <c r="BV14" i="22"/>
  <c r="BW14" i="22"/>
  <c r="BX14" i="22"/>
  <c r="BY14" i="22"/>
  <c r="BZ14" i="22"/>
  <c r="CA14" i="22"/>
  <c r="CB14" i="22"/>
  <c r="CC14" i="22"/>
  <c r="CD14" i="22"/>
  <c r="CE14" i="22"/>
  <c r="CF14" i="22"/>
  <c r="CG14" i="22"/>
  <c r="CH14" i="22"/>
  <c r="CI14" i="22"/>
  <c r="CJ14" i="22"/>
  <c r="CK14" i="22"/>
  <c r="CL14" i="22"/>
  <c r="CM14" i="22"/>
  <c r="CN14" i="22"/>
  <c r="CO14" i="22"/>
  <c r="CP14" i="22"/>
  <c r="CQ14" i="22"/>
  <c r="CR14" i="22"/>
  <c r="CS14" i="22"/>
  <c r="CT14" i="22"/>
  <c r="CU14" i="22"/>
  <c r="CV14" i="22"/>
  <c r="CW14" i="22"/>
  <c r="CX14" i="22"/>
  <c r="CY14" i="22"/>
  <c r="CZ14" i="22"/>
  <c r="DA14" i="22"/>
  <c r="DB14" i="22"/>
  <c r="DC14" i="22"/>
  <c r="DD14" i="22"/>
  <c r="DE14" i="22"/>
  <c r="DF14" i="22"/>
  <c r="DG14" i="22"/>
  <c r="DH14" i="22"/>
  <c r="DI14" i="22"/>
  <c r="DJ14" i="22"/>
  <c r="DK14" i="22"/>
  <c r="DL14" i="22"/>
  <c r="DM14" i="22"/>
  <c r="DN14" i="22"/>
  <c r="DO14" i="22"/>
  <c r="DP14" i="22"/>
  <c r="DQ14" i="22"/>
  <c r="DR14" i="22"/>
  <c r="DS14" i="22"/>
  <c r="L30" i="9"/>
  <c r="N23" i="58" s="1"/>
  <c r="M30" i="9"/>
  <c r="O23" i="58" s="1"/>
  <c r="N30" i="9"/>
  <c r="P23" i="58" s="1"/>
  <c r="O30" i="9"/>
  <c r="Q23" i="58" s="1"/>
  <c r="P30" i="9"/>
  <c r="R23" i="58" s="1"/>
  <c r="Q30" i="9"/>
  <c r="S23" i="58" s="1"/>
  <c r="R30" i="9"/>
  <c r="T23" i="58" s="1"/>
  <c r="S30" i="9"/>
  <c r="U23" i="58" s="1"/>
  <c r="T30" i="9"/>
  <c r="V23" i="58" s="1"/>
  <c r="U30" i="9"/>
  <c r="W23" i="58" s="1"/>
  <c r="V30" i="9"/>
  <c r="X23" i="58" s="1"/>
  <c r="W30" i="9"/>
  <c r="Y23" i="58" s="1"/>
  <c r="X30" i="9"/>
  <c r="Z23" i="58" s="1"/>
  <c r="Y30" i="9"/>
  <c r="AA23" i="58" s="1"/>
  <c r="Z30" i="9"/>
  <c r="AB23" i="58" s="1"/>
  <c r="AA30" i="9"/>
  <c r="AC23" i="58" s="1"/>
  <c r="AB30" i="9"/>
  <c r="AD23" i="58" s="1"/>
  <c r="AC30" i="9"/>
  <c r="AE23" i="58" s="1"/>
  <c r="AD30" i="9"/>
  <c r="AF23" i="58" s="1"/>
  <c r="AE30" i="9"/>
  <c r="AG23" i="58" s="1"/>
  <c r="AF30" i="9"/>
  <c r="AH23" i="58" s="1"/>
  <c r="AG30" i="9"/>
  <c r="AI23" i="58" s="1"/>
  <c r="AH30" i="9"/>
  <c r="AJ23" i="58" s="1"/>
  <c r="AI30" i="9"/>
  <c r="AK23" i="58" s="1"/>
  <c r="AJ30" i="9"/>
  <c r="AL23" i="58" s="1"/>
  <c r="AK30" i="9"/>
  <c r="AM23" i="58" s="1"/>
  <c r="AL30" i="9"/>
  <c r="AN23" i="58" s="1"/>
  <c r="AM30" i="9"/>
  <c r="AO23" i="58" s="1"/>
  <c r="AN30" i="9"/>
  <c r="AP23" i="58" s="1"/>
  <c r="AO30" i="9"/>
  <c r="AQ23" i="58" s="1"/>
  <c r="AP30" i="9"/>
  <c r="AR23" i="58" s="1"/>
  <c r="AQ30" i="9"/>
  <c r="AS23" i="58" s="1"/>
  <c r="L31" i="9"/>
  <c r="N24" i="58" s="1"/>
  <c r="M31" i="9"/>
  <c r="O24" i="58" s="1"/>
  <c r="N31" i="9"/>
  <c r="P24" i="58" s="1"/>
  <c r="O31" i="9"/>
  <c r="Q24" i="58" s="1"/>
  <c r="P31" i="9"/>
  <c r="R24" i="58" s="1"/>
  <c r="Q31" i="9"/>
  <c r="S24" i="58" s="1"/>
  <c r="R31" i="9"/>
  <c r="T24" i="58" s="1"/>
  <c r="S31" i="9"/>
  <c r="U24" i="58" s="1"/>
  <c r="T31" i="9"/>
  <c r="V24" i="58" s="1"/>
  <c r="U31" i="9"/>
  <c r="W24" i="58" s="1"/>
  <c r="V31" i="9"/>
  <c r="X24" i="58" s="1"/>
  <c r="W31" i="9"/>
  <c r="Y24" i="58" s="1"/>
  <c r="X31" i="9"/>
  <c r="Z24" i="58" s="1"/>
  <c r="Y31" i="9"/>
  <c r="AA24" i="58" s="1"/>
  <c r="Z31" i="9"/>
  <c r="AB24" i="58" s="1"/>
  <c r="AA31" i="9"/>
  <c r="AC24" i="58" s="1"/>
  <c r="AB31" i="9"/>
  <c r="AD24" i="58" s="1"/>
  <c r="AC31" i="9"/>
  <c r="AE24" i="58" s="1"/>
  <c r="AD31" i="9"/>
  <c r="AF24" i="58" s="1"/>
  <c r="AE31" i="9"/>
  <c r="AG24" i="58" s="1"/>
  <c r="AF31" i="9"/>
  <c r="AH24" i="58" s="1"/>
  <c r="AG31" i="9"/>
  <c r="AI24" i="58" s="1"/>
  <c r="AH31" i="9"/>
  <c r="AJ24" i="58" s="1"/>
  <c r="AI31" i="9"/>
  <c r="AK24" i="58" s="1"/>
  <c r="AJ31" i="9"/>
  <c r="AL24" i="58" s="1"/>
  <c r="AK31" i="9"/>
  <c r="AM24" i="58" s="1"/>
  <c r="AL31" i="9"/>
  <c r="AN24" i="58" s="1"/>
  <c r="AM31" i="9"/>
  <c r="AO24" i="58" s="1"/>
  <c r="AN31" i="9"/>
  <c r="AP24" i="58" s="1"/>
  <c r="AO31" i="9"/>
  <c r="AQ24" i="58" s="1"/>
  <c r="AP31" i="9"/>
  <c r="AR24" i="58" s="1"/>
  <c r="AQ31" i="9"/>
  <c r="AS24" i="58" s="1"/>
  <c r="AA7" i="9"/>
  <c r="AB7" i="9"/>
  <c r="L8" i="9"/>
  <c r="N6" i="58" s="1"/>
  <c r="M8" i="9"/>
  <c r="M7" i="9" s="1"/>
  <c r="N8" i="9"/>
  <c r="O8" i="9"/>
  <c r="P8" i="9"/>
  <c r="R6" i="58" s="1"/>
  <c r="Q8" i="9"/>
  <c r="R8" i="9"/>
  <c r="S8" i="9"/>
  <c r="S7" i="9" s="1"/>
  <c r="T8" i="9"/>
  <c r="T7" i="9" s="1"/>
  <c r="U8" i="9"/>
  <c r="V8" i="9"/>
  <c r="W8" i="9"/>
  <c r="X8" i="9"/>
  <c r="X7" i="9" s="1"/>
  <c r="Y8" i="9"/>
  <c r="Z8" i="9"/>
  <c r="Z7" i="9" s="1"/>
  <c r="AA8" i="9"/>
  <c r="AB8" i="9"/>
  <c r="AC8" i="9"/>
  <c r="AD8" i="9"/>
  <c r="AE8" i="9"/>
  <c r="AE7" i="9" s="1"/>
  <c r="AF8" i="9"/>
  <c r="AF7" i="9" s="1"/>
  <c r="AG8" i="9"/>
  <c r="AH8" i="9"/>
  <c r="AI8" i="9"/>
  <c r="AJ8" i="9"/>
  <c r="AK8" i="9"/>
  <c r="AK7" i="9" s="1"/>
  <c r="AL8" i="9"/>
  <c r="AM8" i="9"/>
  <c r="AN8" i="9"/>
  <c r="AN7" i="9" s="1"/>
  <c r="AO8" i="9"/>
  <c r="AP8" i="9"/>
  <c r="AQ8" i="9"/>
  <c r="L9" i="9"/>
  <c r="M9" i="9"/>
  <c r="N9" i="9"/>
  <c r="O9" i="9"/>
  <c r="P9" i="9"/>
  <c r="Q9" i="9"/>
  <c r="R9" i="9"/>
  <c r="S9" i="9"/>
  <c r="T9" i="9"/>
  <c r="U9" i="9"/>
  <c r="V9" i="9"/>
  <c r="W9" i="9"/>
  <c r="X9" i="9"/>
  <c r="Y9" i="9"/>
  <c r="Z9" i="9"/>
  <c r="AA9" i="9"/>
  <c r="AB9" i="9"/>
  <c r="AC9" i="9"/>
  <c r="AD9" i="9"/>
  <c r="AE9" i="9"/>
  <c r="AF9" i="9"/>
  <c r="AG9" i="9"/>
  <c r="AH9" i="9"/>
  <c r="AI9" i="9"/>
  <c r="AJ9" i="9"/>
  <c r="AK9" i="9"/>
  <c r="AL9" i="9"/>
  <c r="AM9" i="9"/>
  <c r="AN9" i="9"/>
  <c r="AO9" i="9"/>
  <c r="AP9" i="9"/>
  <c r="AQ9" i="9"/>
  <c r="L10" i="9"/>
  <c r="N7" i="58" s="1"/>
  <c r="M10" i="9"/>
  <c r="O7" i="58" s="1"/>
  <c r="N10" i="9"/>
  <c r="P7" i="58" s="1"/>
  <c r="O10" i="9"/>
  <c r="Q7" i="58" s="1"/>
  <c r="P10" i="9"/>
  <c r="R7" i="58" s="1"/>
  <c r="Q10" i="9"/>
  <c r="S7" i="58" s="1"/>
  <c r="R10" i="9"/>
  <c r="T7" i="58" s="1"/>
  <c r="S10" i="9"/>
  <c r="U7" i="58" s="1"/>
  <c r="T10" i="9"/>
  <c r="V7" i="58" s="1"/>
  <c r="U10" i="9"/>
  <c r="W7" i="58" s="1"/>
  <c r="V10" i="9"/>
  <c r="X7" i="58" s="1"/>
  <c r="W10" i="9"/>
  <c r="Y7" i="58" s="1"/>
  <c r="X10" i="9"/>
  <c r="Z7" i="58" s="1"/>
  <c r="Y10" i="9"/>
  <c r="AA7" i="58" s="1"/>
  <c r="Z10" i="9"/>
  <c r="AB7" i="58" s="1"/>
  <c r="AA10" i="9"/>
  <c r="AC7" i="58" s="1"/>
  <c r="AB10" i="9"/>
  <c r="AD7" i="58" s="1"/>
  <c r="AC10" i="9"/>
  <c r="AE7" i="58" s="1"/>
  <c r="AD10" i="9"/>
  <c r="AF7" i="58" s="1"/>
  <c r="AE10" i="9"/>
  <c r="AG7" i="58" s="1"/>
  <c r="AF10" i="9"/>
  <c r="AH7" i="58" s="1"/>
  <c r="AG10" i="9"/>
  <c r="AI7" i="58" s="1"/>
  <c r="AH10" i="9"/>
  <c r="AJ7" i="58" s="1"/>
  <c r="AI10" i="9"/>
  <c r="AK7" i="58" s="1"/>
  <c r="AJ10" i="9"/>
  <c r="AL7" i="58" s="1"/>
  <c r="AK10" i="9"/>
  <c r="AM7" i="58" s="1"/>
  <c r="AL10" i="9"/>
  <c r="AN7" i="58" s="1"/>
  <c r="AM10" i="9"/>
  <c r="AO7" i="58" s="1"/>
  <c r="AN10" i="9"/>
  <c r="AP7" i="58" s="1"/>
  <c r="AO10" i="9"/>
  <c r="AQ7" i="58" s="1"/>
  <c r="AP10" i="9"/>
  <c r="AR7" i="58" s="1"/>
  <c r="AQ10" i="9"/>
  <c r="AS7" i="58" s="1"/>
  <c r="L11" i="9"/>
  <c r="M11" i="9"/>
  <c r="N11" i="9"/>
  <c r="O11" i="9"/>
  <c r="P11" i="9"/>
  <c r="Q11" i="9"/>
  <c r="R11" i="9"/>
  <c r="S11" i="9"/>
  <c r="T11" i="9"/>
  <c r="U11" i="9"/>
  <c r="V11" i="9"/>
  <c r="W11" i="9"/>
  <c r="X11" i="9"/>
  <c r="Y11" i="9"/>
  <c r="Z11" i="9"/>
  <c r="AA11" i="9"/>
  <c r="AB11" i="9"/>
  <c r="AC11" i="9"/>
  <c r="AD11" i="9"/>
  <c r="AE11" i="9"/>
  <c r="AF11" i="9"/>
  <c r="AG11" i="9"/>
  <c r="AH11" i="9"/>
  <c r="AI11" i="9"/>
  <c r="AJ11" i="9"/>
  <c r="AK11" i="9"/>
  <c r="AL11" i="9"/>
  <c r="AM11" i="9"/>
  <c r="AN11" i="9"/>
  <c r="AO11" i="9"/>
  <c r="AP11" i="9"/>
  <c r="AQ11" i="9"/>
  <c r="J26" i="48"/>
  <c r="K26" i="48" s="1"/>
  <c r="J27" i="48"/>
  <c r="K27" i="48"/>
  <c r="J28" i="48"/>
  <c r="I27" i="48"/>
  <c r="I28" i="48"/>
  <c r="I26" i="48"/>
  <c r="I86" i="63" l="1"/>
  <c r="C102" i="63"/>
  <c r="AK34" i="29"/>
  <c r="AJ31" i="59" s="1"/>
  <c r="AJ34" i="29"/>
  <c r="AI31" i="59" s="1"/>
  <c r="AB34" i="29"/>
  <c r="AA31" i="59" s="1"/>
  <c r="T34" i="29"/>
  <c r="S31" i="59" s="1"/>
  <c r="L34" i="29"/>
  <c r="K31" i="59" s="1"/>
  <c r="AQ34" i="29"/>
  <c r="AP31" i="59" s="1"/>
  <c r="AI34" i="29"/>
  <c r="AH31" i="59" s="1"/>
  <c r="AA34" i="29"/>
  <c r="Z31" i="59" s="1"/>
  <c r="S34" i="29"/>
  <c r="R31" i="59" s="1"/>
  <c r="AP34" i="29"/>
  <c r="AO31" i="59" s="1"/>
  <c r="AH34" i="29"/>
  <c r="AG31" i="59" s="1"/>
  <c r="Z34" i="29"/>
  <c r="Y31" i="59" s="1"/>
  <c r="R34" i="29"/>
  <c r="Q31" i="59" s="1"/>
  <c r="G98" i="63"/>
  <c r="B143" i="63"/>
  <c r="G99" i="63"/>
  <c r="C110" i="63"/>
  <c r="C111" i="63"/>
  <c r="C114" i="63" s="1"/>
  <c r="C90" i="63"/>
  <c r="G89" i="63" s="1"/>
  <c r="I112" i="63"/>
  <c r="I110" i="63"/>
  <c r="I111" i="63"/>
  <c r="I89" i="63"/>
  <c r="I102" i="63"/>
  <c r="I90" i="63"/>
  <c r="I87" i="63"/>
  <c r="I98" i="63"/>
  <c r="I99" i="63"/>
  <c r="I100" i="63"/>
  <c r="G102" i="63"/>
  <c r="G101" i="63"/>
  <c r="G100" i="63"/>
  <c r="I101" i="63"/>
  <c r="AZ44" i="22"/>
  <c r="DS51" i="35"/>
  <c r="AP20" i="56" s="1"/>
  <c r="AP17" i="56" s="1"/>
  <c r="AP43" i="56" s="1"/>
  <c r="DS44" i="35"/>
  <c r="DS54" i="35" s="1"/>
  <c r="BX44" i="22"/>
  <c r="DD44" i="22"/>
  <c r="BH44" i="22"/>
  <c r="DE44" i="22"/>
  <c r="AR44" i="22"/>
  <c r="AJ6" i="59"/>
  <c r="AJ6" i="56"/>
  <c r="AJ6" i="28"/>
  <c r="AK25" i="9"/>
  <c r="AK13" i="9"/>
  <c r="AK15" i="9"/>
  <c r="AM20" i="58" s="1"/>
  <c r="AK29" i="9"/>
  <c r="AK18" i="9"/>
  <c r="AK20" i="9"/>
  <c r="AK22" i="9"/>
  <c r="AK24" i="9"/>
  <c r="AK26" i="9"/>
  <c r="AK14" i="9"/>
  <c r="AM19" i="58" s="1"/>
  <c r="AK19" i="9"/>
  <c r="AK21" i="9"/>
  <c r="AK23" i="9"/>
  <c r="L6" i="59"/>
  <c r="L6" i="56"/>
  <c r="L6" i="28"/>
  <c r="M21" i="9"/>
  <c r="M15" i="9"/>
  <c r="O20" i="58" s="1"/>
  <c r="M29" i="9"/>
  <c r="M18" i="9"/>
  <c r="M20" i="9"/>
  <c r="M22" i="9"/>
  <c r="M24" i="9"/>
  <c r="M26" i="9"/>
  <c r="M14" i="9"/>
  <c r="O19" i="58" s="1"/>
  <c r="M19" i="9"/>
  <c r="M23" i="9"/>
  <c r="M25" i="9"/>
  <c r="M13" i="9"/>
  <c r="R6" i="59"/>
  <c r="R6" i="56"/>
  <c r="R6" i="28"/>
  <c r="S25" i="9"/>
  <c r="S13" i="9"/>
  <c r="S15" i="9"/>
  <c r="U20" i="58" s="1"/>
  <c r="S19" i="9"/>
  <c r="S21" i="9"/>
  <c r="S23" i="9"/>
  <c r="S29" i="9"/>
  <c r="S18" i="9"/>
  <c r="S20" i="9"/>
  <c r="S22" i="9"/>
  <c r="S24" i="9"/>
  <c r="S26" i="9"/>
  <c r="S14" i="9"/>
  <c r="U19" i="58" s="1"/>
  <c r="CF44" i="22"/>
  <c r="DS44" i="22"/>
  <c r="BO44" i="22"/>
  <c r="CN44" i="22"/>
  <c r="DL44" i="22"/>
  <c r="S6" i="59"/>
  <c r="S6" i="28"/>
  <c r="S6" i="56"/>
  <c r="T19" i="9"/>
  <c r="T21" i="9"/>
  <c r="T23" i="9"/>
  <c r="T25" i="9"/>
  <c r="T13" i="9"/>
  <c r="T15" i="9"/>
  <c r="V20" i="58" s="1"/>
  <c r="T29" i="9"/>
  <c r="T22" i="9"/>
  <c r="T26" i="9"/>
  <c r="T14" i="9"/>
  <c r="V19" i="58" s="1"/>
  <c r="T18" i="9"/>
  <c r="T20" i="9"/>
  <c r="T24" i="9"/>
  <c r="AC44" i="22"/>
  <c r="DP49" i="34"/>
  <c r="CJ49" i="34"/>
  <c r="BD49" i="34"/>
  <c r="AA6" i="59"/>
  <c r="AA6" i="56"/>
  <c r="AA6" i="28"/>
  <c r="AB14" i="9"/>
  <c r="AD19" i="58" s="1"/>
  <c r="AB26" i="9"/>
  <c r="CY49" i="34"/>
  <c r="CY44" i="34"/>
  <c r="CA44" i="34"/>
  <c r="W6" i="58"/>
  <c r="AA20" i="9"/>
  <c r="AA18" i="9"/>
  <c r="AL6" i="58"/>
  <c r="U7" i="9"/>
  <c r="CW16" i="51"/>
  <c r="BY16" i="51"/>
  <c r="AS16" i="51"/>
  <c r="BG49" i="35"/>
  <c r="BG44" i="35"/>
  <c r="BG54" i="35" s="1"/>
  <c r="AR49" i="35"/>
  <c r="AR44" i="35"/>
  <c r="AK6" i="58"/>
  <c r="AC6" i="58"/>
  <c r="DC33" i="22"/>
  <c r="DC44" i="22" s="1"/>
  <c r="CM33" i="22"/>
  <c r="CM44" i="22" s="1"/>
  <c r="BW33" i="22"/>
  <c r="BW44" i="22" s="1"/>
  <c r="BG33" i="22"/>
  <c r="BG44" i="22" s="1"/>
  <c r="AI33" i="22"/>
  <c r="DD16" i="51"/>
  <c r="CF16" i="51"/>
  <c r="AJ16" i="51"/>
  <c r="DI21" i="51"/>
  <c r="CK21" i="51"/>
  <c r="AO21" i="51"/>
  <c r="Y6" i="59"/>
  <c r="Y6" i="56"/>
  <c r="Y6" i="28"/>
  <c r="Z29" i="9"/>
  <c r="Z19" i="9"/>
  <c r="Z20" i="9"/>
  <c r="Z18" i="9"/>
  <c r="Z24" i="9"/>
  <c r="Z25" i="9"/>
  <c r="Z26" i="9"/>
  <c r="Z13" i="9"/>
  <c r="Z14" i="9"/>
  <c r="AB19" i="58" s="1"/>
  <c r="Z15" i="9"/>
  <c r="AB20" i="58" s="1"/>
  <c r="Z21" i="9"/>
  <c r="Z22" i="9"/>
  <c r="Z23" i="9"/>
  <c r="AB15" i="9"/>
  <c r="AD20" i="58" s="1"/>
  <c r="AB13" i="9"/>
  <c r="AB25" i="9"/>
  <c r="AB23" i="9"/>
  <c r="AB21" i="9"/>
  <c r="AB19" i="9"/>
  <c r="DN44" i="22"/>
  <c r="DF44" i="22"/>
  <c r="CX44" i="22"/>
  <c r="CP44" i="22"/>
  <c r="CH44" i="22"/>
  <c r="BZ44" i="22"/>
  <c r="BR44" i="22"/>
  <c r="BJ44" i="22"/>
  <c r="BB44" i="22"/>
  <c r="AT44" i="22"/>
  <c r="AL44" i="22"/>
  <c r="AD44" i="22"/>
  <c r="DH21" i="51"/>
  <c r="CZ21" i="51"/>
  <c r="CR21" i="51"/>
  <c r="CJ21" i="51"/>
  <c r="BT21" i="51"/>
  <c r="BL21" i="51"/>
  <c r="BD21" i="51"/>
  <c r="AV21" i="51"/>
  <c r="AN21" i="51"/>
  <c r="AF21" i="51"/>
  <c r="DS44" i="34"/>
  <c r="DS49" i="34"/>
  <c r="DC49" i="34"/>
  <c r="CM49" i="34"/>
  <c r="CM44" i="34"/>
  <c r="BW49" i="34"/>
  <c r="BW44" i="34"/>
  <c r="BG44" i="34"/>
  <c r="BG49" i="34"/>
  <c r="AQ49" i="34"/>
  <c r="DD49" i="35"/>
  <c r="AK18" i="56" s="1"/>
  <c r="AK17" i="56" s="1"/>
  <c r="AK43" i="56" s="1"/>
  <c r="DD44" i="35"/>
  <c r="DD54" i="35" s="1"/>
  <c r="AK44" i="35"/>
  <c r="AK54" i="35" s="1"/>
  <c r="BJ49" i="35"/>
  <c r="BJ54" i="35" s="1"/>
  <c r="AB24" i="9"/>
  <c r="AU49" i="34"/>
  <c r="AU44" i="34"/>
  <c r="BT49" i="34"/>
  <c r="AS44" i="35"/>
  <c r="AS49" i="35"/>
  <c r="P18" i="56" s="1"/>
  <c r="P17" i="56" s="1"/>
  <c r="P43" i="56" s="1"/>
  <c r="AM6" i="58"/>
  <c r="Z6" i="59"/>
  <c r="Z6" i="56"/>
  <c r="Z6" i="28"/>
  <c r="AA24" i="9"/>
  <c r="V6" i="58"/>
  <c r="DE16" i="51"/>
  <c r="CG16" i="51"/>
  <c r="BA16" i="51"/>
  <c r="AS6" i="58"/>
  <c r="U6" i="58"/>
  <c r="AQ7" i="9"/>
  <c r="DK33" i="22"/>
  <c r="DK44" i="22" s="1"/>
  <c r="CU33" i="22"/>
  <c r="CU44" i="22" s="1"/>
  <c r="CE33" i="22"/>
  <c r="CE44" i="22" s="1"/>
  <c r="BO33" i="22"/>
  <c r="AY33" i="22"/>
  <c r="AY44" i="22" s="1"/>
  <c r="AQ33" i="22"/>
  <c r="AQ44" i="22" s="1"/>
  <c r="CV16" i="51"/>
  <c r="BX16" i="51"/>
  <c r="AB16" i="51"/>
  <c r="DQ21" i="51"/>
  <c r="BU21" i="51"/>
  <c r="BE21" i="51"/>
  <c r="AJ7" i="9"/>
  <c r="AA15" i="9"/>
  <c r="AC20" i="58" s="1"/>
  <c r="AA13" i="9"/>
  <c r="AA25" i="9"/>
  <c r="AA23" i="9"/>
  <c r="AA21" i="9"/>
  <c r="AA19" i="9"/>
  <c r="DR44" i="34"/>
  <c r="DR49" i="34"/>
  <c r="DB44" i="34"/>
  <c r="DB49" i="34"/>
  <c r="CL49" i="34"/>
  <c r="BV49" i="34"/>
  <c r="BF44" i="34"/>
  <c r="BF49" i="34"/>
  <c r="AP44" i="34"/>
  <c r="AP49" i="34"/>
  <c r="DK49" i="34"/>
  <c r="CE49" i="34"/>
  <c r="CE44" i="34"/>
  <c r="AY44" i="34"/>
  <c r="AY49" i="34"/>
  <c r="DQ44" i="34"/>
  <c r="CW49" i="35"/>
  <c r="CW44" i="35"/>
  <c r="CW54" i="35" s="1"/>
  <c r="AI44" i="22"/>
  <c r="DG49" i="34"/>
  <c r="DG44" i="34"/>
  <c r="CQ49" i="34"/>
  <c r="CQ44" i="34"/>
  <c r="BK49" i="34"/>
  <c r="BK44" i="34"/>
  <c r="AM49" i="34"/>
  <c r="AM44" i="34"/>
  <c r="AM54" i="34" s="1"/>
  <c r="AN49" i="34"/>
  <c r="AN44" i="34"/>
  <c r="AN54" i="34" s="1"/>
  <c r="AE6" i="58"/>
  <c r="AA26" i="9"/>
  <c r="AA22" i="9"/>
  <c r="BO49" i="34"/>
  <c r="BS44" i="34"/>
  <c r="AI49" i="34"/>
  <c r="AI54" i="34" s="1"/>
  <c r="AK16" i="51"/>
  <c r="CN16" i="51"/>
  <c r="BP16" i="51"/>
  <c r="AR16" i="51"/>
  <c r="CS21" i="51"/>
  <c r="AM6" i="59"/>
  <c r="AM6" i="56"/>
  <c r="AM6" i="28"/>
  <c r="AN29" i="9"/>
  <c r="AN18" i="9"/>
  <c r="AN19" i="9"/>
  <c r="AN20" i="9"/>
  <c r="AN21" i="9"/>
  <c r="AN22" i="9"/>
  <c r="AN23" i="9"/>
  <c r="AN24" i="9"/>
  <c r="AN25" i="9"/>
  <c r="AN26" i="9"/>
  <c r="AN13" i="9"/>
  <c r="AN14" i="9"/>
  <c r="AP19" i="58" s="1"/>
  <c r="AN15" i="9"/>
  <c r="AP20" i="58" s="1"/>
  <c r="AE6" i="59"/>
  <c r="AE6" i="56"/>
  <c r="AE6" i="28"/>
  <c r="AF29" i="9"/>
  <c r="AF18" i="9"/>
  <c r="AF19" i="9"/>
  <c r="AF20" i="9"/>
  <c r="AF21" i="9"/>
  <c r="AF22" i="9"/>
  <c r="AF23" i="9"/>
  <c r="AF24" i="9"/>
  <c r="AF25" i="9"/>
  <c r="AF26" i="9"/>
  <c r="AF13" i="9"/>
  <c r="AF14" i="9"/>
  <c r="AH19" i="58" s="1"/>
  <c r="AF15" i="9"/>
  <c r="AH20" i="58" s="1"/>
  <c r="W6" i="59"/>
  <c r="W6" i="56"/>
  <c r="W6" i="28"/>
  <c r="X29" i="9"/>
  <c r="X18" i="9"/>
  <c r="X19" i="9"/>
  <c r="X20" i="9"/>
  <c r="X21" i="9"/>
  <c r="X22" i="9"/>
  <c r="X23" i="9"/>
  <c r="X24" i="9"/>
  <c r="X25" i="9"/>
  <c r="X26" i="9"/>
  <c r="X13" i="9"/>
  <c r="X14" i="9"/>
  <c r="Z19" i="58" s="1"/>
  <c r="X15" i="9"/>
  <c r="Z20" i="58" s="1"/>
  <c r="AI7" i="9"/>
  <c r="L7" i="9"/>
  <c r="DA49" i="34"/>
  <c r="CK49" i="34"/>
  <c r="CK44" i="34"/>
  <c r="BU49" i="34"/>
  <c r="BU44" i="34"/>
  <c r="BE49" i="34"/>
  <c r="AO49" i="34"/>
  <c r="AB22" i="9"/>
  <c r="AB20" i="9"/>
  <c r="AB18" i="9"/>
  <c r="AB29" i="9"/>
  <c r="DO49" i="34"/>
  <c r="DO44" i="34"/>
  <c r="CI49" i="34"/>
  <c r="CI44" i="34"/>
  <c r="BC49" i="34"/>
  <c r="BC44" i="34"/>
  <c r="AE49" i="34"/>
  <c r="AE44" i="34"/>
  <c r="AE54" i="34" s="1"/>
  <c r="DE49" i="35"/>
  <c r="DE44" i="35"/>
  <c r="DE54" i="35" s="1"/>
  <c r="O6" i="58"/>
  <c r="AA14" i="9"/>
  <c r="AC19" i="58" s="1"/>
  <c r="AA29" i="9"/>
  <c r="CU44" i="34"/>
  <c r="CU49" i="34"/>
  <c r="AD6" i="58"/>
  <c r="DM16" i="51"/>
  <c r="CO16" i="51"/>
  <c r="AC16" i="51"/>
  <c r="AD6" i="59"/>
  <c r="AD6" i="56"/>
  <c r="AD6" i="28"/>
  <c r="AE29" i="9"/>
  <c r="AE18" i="9"/>
  <c r="AE19" i="9"/>
  <c r="AE20" i="9"/>
  <c r="AE21" i="9"/>
  <c r="AE22" i="9"/>
  <c r="AE23" i="9"/>
  <c r="AE24" i="9"/>
  <c r="AE25" i="9"/>
  <c r="AE26" i="9"/>
  <c r="AE13" i="9"/>
  <c r="AE14" i="9"/>
  <c r="AG19" i="58" s="1"/>
  <c r="AE15" i="9"/>
  <c r="AG20" i="58" s="1"/>
  <c r="AC7" i="9"/>
  <c r="DH8" i="34"/>
  <c r="CR8" i="34"/>
  <c r="CB8" i="34"/>
  <c r="BL8" i="34"/>
  <c r="AV8" i="34"/>
  <c r="AF8" i="34"/>
  <c r="DH16" i="34"/>
  <c r="DH50" i="34" s="1"/>
  <c r="CR16" i="34"/>
  <c r="CR50" i="34" s="1"/>
  <c r="CB16" i="34"/>
  <c r="CB50" i="34" s="1"/>
  <c r="BL16" i="34"/>
  <c r="BL50" i="34" s="1"/>
  <c r="AV16" i="34"/>
  <c r="AV50" i="34" s="1"/>
  <c r="AF16" i="34"/>
  <c r="AF50" i="34" s="1"/>
  <c r="DH21" i="34"/>
  <c r="DH51" i="34" s="1"/>
  <c r="CR21" i="34"/>
  <c r="CR51" i="34" s="1"/>
  <c r="CB21" i="34"/>
  <c r="CB51" i="34" s="1"/>
  <c r="BL21" i="34"/>
  <c r="BL51" i="34" s="1"/>
  <c r="AV21" i="34"/>
  <c r="AV51" i="34" s="1"/>
  <c r="AF21" i="34"/>
  <c r="AF51" i="34" s="1"/>
  <c r="DP33" i="34"/>
  <c r="DP52" i="34" s="1"/>
  <c r="DH33" i="34"/>
  <c r="DH52" i="34" s="1"/>
  <c r="CZ33" i="34"/>
  <c r="CZ52" i="34" s="1"/>
  <c r="CR33" i="34"/>
  <c r="CR52" i="34" s="1"/>
  <c r="CJ33" i="34"/>
  <c r="CJ52" i="34" s="1"/>
  <c r="CB33" i="34"/>
  <c r="CB52" i="34" s="1"/>
  <c r="BT33" i="34"/>
  <c r="BT52" i="34" s="1"/>
  <c r="BL33" i="34"/>
  <c r="BL52" i="34" s="1"/>
  <c r="BD33" i="34"/>
  <c r="BD52" i="34" s="1"/>
  <c r="AN33" i="34"/>
  <c r="AN52" i="34" s="1"/>
  <c r="AF33" i="34"/>
  <c r="AF52" i="34" s="1"/>
  <c r="CX49" i="35"/>
  <c r="AI18" i="56" s="1"/>
  <c r="AI17" i="56" s="1"/>
  <c r="AI43" i="56" s="1"/>
  <c r="CX44" i="35"/>
  <c r="CX54" i="35" s="1"/>
  <c r="CP44" i="35"/>
  <c r="CP49" i="35"/>
  <c r="BR44" i="35"/>
  <c r="BR49" i="35"/>
  <c r="AL49" i="35"/>
  <c r="AL44" i="35"/>
  <c r="AL54" i="35" s="1"/>
  <c r="AD49" i="35"/>
  <c r="K18" i="56" s="1"/>
  <c r="K17" i="56" s="1"/>
  <c r="K43" i="56" s="1"/>
  <c r="AD44" i="35"/>
  <c r="AD54" i="35" s="1"/>
  <c r="CL44" i="35"/>
  <c r="CL54" i="35" s="1"/>
  <c r="DK21" i="35"/>
  <c r="DK51" i="35" s="1"/>
  <c r="DC21" i="35"/>
  <c r="DC51" i="35" s="1"/>
  <c r="CU21" i="35"/>
  <c r="CU51" i="35" s="1"/>
  <c r="AH20" i="56" s="1"/>
  <c r="CM21" i="35"/>
  <c r="CM51" i="35" s="1"/>
  <c r="CE21" i="35"/>
  <c r="CE51" i="35" s="1"/>
  <c r="BW21" i="35"/>
  <c r="BW51" i="35" s="1"/>
  <c r="Z20" i="56" s="1"/>
  <c r="BG21" i="35"/>
  <c r="BG51" i="35" s="1"/>
  <c r="AY21" i="35"/>
  <c r="AY51" i="35" s="1"/>
  <c r="R20" i="56" s="1"/>
  <c r="AQ21" i="35"/>
  <c r="AQ51" i="35" s="1"/>
  <c r="AI21" i="35"/>
  <c r="AI51" i="35" s="1"/>
  <c r="AX49" i="34"/>
  <c r="BR44" i="34"/>
  <c r="BQ49" i="35"/>
  <c r="X18" i="56" s="1"/>
  <c r="X17" i="56" s="1"/>
  <c r="X43" i="56" s="1"/>
  <c r="BQ44" i="35"/>
  <c r="BQ54" i="35" s="1"/>
  <c r="DM8" i="35"/>
  <c r="BI8" i="35"/>
  <c r="T6" i="58"/>
  <c r="R7" i="9"/>
  <c r="DR16" i="51"/>
  <c r="CL16" i="51"/>
  <c r="BF16" i="51"/>
  <c r="DM49" i="34"/>
  <c r="DM44" i="34"/>
  <c r="BI44" i="34"/>
  <c r="CP44" i="34"/>
  <c r="DL49" i="35"/>
  <c r="DL44" i="35"/>
  <c r="DL54" i="35" s="1"/>
  <c r="CF44" i="35"/>
  <c r="CF49" i="35"/>
  <c r="AC18" i="56" s="1"/>
  <c r="AC17" i="56" s="1"/>
  <c r="AC43" i="56" s="1"/>
  <c r="BH44" i="35"/>
  <c r="BH49" i="35"/>
  <c r="U18" i="56" s="1"/>
  <c r="U17" i="56" s="1"/>
  <c r="U43" i="56" s="1"/>
  <c r="AZ49" i="35"/>
  <c r="AZ44" i="35"/>
  <c r="DJ33" i="35"/>
  <c r="DJ52" i="35" s="1"/>
  <c r="AM21" i="56" s="1"/>
  <c r="DB33" i="35"/>
  <c r="DB52" i="35" s="1"/>
  <c r="CL33" i="35"/>
  <c r="CL52" i="35" s="1"/>
  <c r="AE21" i="56" s="1"/>
  <c r="CD33" i="35"/>
  <c r="CD52" i="35" s="1"/>
  <c r="BV33" i="35"/>
  <c r="BV52" i="35" s="1"/>
  <c r="AX33" i="35"/>
  <c r="AX52" i="35" s="1"/>
  <c r="BN44" i="35"/>
  <c r="BN54" i="35" s="1"/>
  <c r="CX49" i="34"/>
  <c r="CX44" i="34"/>
  <c r="AH49" i="34"/>
  <c r="CV54" i="35"/>
  <c r="AJ6" i="58"/>
  <c r="AH7" i="9"/>
  <c r="DB16" i="51"/>
  <c r="BV16" i="51"/>
  <c r="AH16" i="51"/>
  <c r="BY49" i="34"/>
  <c r="AC44" i="34"/>
  <c r="AC54" i="34" s="1"/>
  <c r="CN44" i="35"/>
  <c r="CN49" i="35"/>
  <c r="BN33" i="35"/>
  <c r="BN52" i="35" s="1"/>
  <c r="W21" i="56" s="1"/>
  <c r="W17" i="56" s="1"/>
  <c r="W43" i="56" s="1"/>
  <c r="AQ6" i="58"/>
  <c r="AI6" i="58"/>
  <c r="AA6" i="58"/>
  <c r="S6" i="58"/>
  <c r="AO7" i="9"/>
  <c r="AG7" i="9"/>
  <c r="Y7" i="9"/>
  <c r="Q7" i="9"/>
  <c r="DM21" i="51"/>
  <c r="DE21" i="51"/>
  <c r="CW21" i="51"/>
  <c r="CO21" i="51"/>
  <c r="CG21" i="51"/>
  <c r="BY21" i="51"/>
  <c r="BQ21" i="51"/>
  <c r="BI21" i="51"/>
  <c r="BA21" i="51"/>
  <c r="AS21" i="51"/>
  <c r="AK21" i="51"/>
  <c r="AC21" i="51"/>
  <c r="DL49" i="34"/>
  <c r="DL44" i="34"/>
  <c r="DD44" i="34"/>
  <c r="DD49" i="34"/>
  <c r="CN49" i="34"/>
  <c r="CF49" i="34"/>
  <c r="BX44" i="34"/>
  <c r="BX49" i="34"/>
  <c r="BH49" i="34"/>
  <c r="AZ49" i="34"/>
  <c r="AZ44" i="34"/>
  <c r="AR44" i="34"/>
  <c r="AR49" i="34"/>
  <c r="AJ44" i="34"/>
  <c r="AJ54" i="34" s="1"/>
  <c r="AJ49" i="34"/>
  <c r="AB49" i="34"/>
  <c r="DN44" i="34"/>
  <c r="CT49" i="34"/>
  <c r="BI49" i="34"/>
  <c r="DK8" i="35"/>
  <c r="DC8" i="35"/>
  <c r="CU8" i="35"/>
  <c r="CM8" i="35"/>
  <c r="CE8" i="35"/>
  <c r="BW8" i="35"/>
  <c r="AY8" i="35"/>
  <c r="AQ8" i="35"/>
  <c r="AI8" i="35"/>
  <c r="DJ16" i="35"/>
  <c r="DJ50" i="35" s="1"/>
  <c r="AM19" i="56" s="1"/>
  <c r="DB16" i="35"/>
  <c r="DB50" i="35" s="1"/>
  <c r="CL16" i="35"/>
  <c r="CL50" i="35" s="1"/>
  <c r="AE19" i="56" s="1"/>
  <c r="CD16" i="35"/>
  <c r="CD50" i="35" s="1"/>
  <c r="BV16" i="35"/>
  <c r="BV50" i="35" s="1"/>
  <c r="BN16" i="35"/>
  <c r="BN50" i="35" s="1"/>
  <c r="W19" i="56" s="1"/>
  <c r="AX16" i="35"/>
  <c r="AX50" i="35" s="1"/>
  <c r="AP16" i="35"/>
  <c r="AP50" i="35" s="1"/>
  <c r="O19" i="56" s="1"/>
  <c r="CL49" i="35"/>
  <c r="AE18" i="56" s="1"/>
  <c r="P7" i="9"/>
  <c r="DL21" i="51"/>
  <c r="DD21" i="51"/>
  <c r="CV21" i="51"/>
  <c r="CN21" i="51"/>
  <c r="CF21" i="51"/>
  <c r="BX21" i="51"/>
  <c r="BP21" i="51"/>
  <c r="BH21" i="51"/>
  <c r="AZ21" i="51"/>
  <c r="AR21" i="51"/>
  <c r="AJ21" i="51"/>
  <c r="AB21" i="51"/>
  <c r="DK33" i="34"/>
  <c r="DK52" i="34" s="1"/>
  <c r="DC33" i="34"/>
  <c r="DC52" i="34" s="1"/>
  <c r="CM33" i="34"/>
  <c r="CM52" i="34" s="1"/>
  <c r="CE33" i="34"/>
  <c r="CE52" i="34" s="1"/>
  <c r="BO33" i="34"/>
  <c r="BO52" i="34" s="1"/>
  <c r="AQ33" i="34"/>
  <c r="AQ52" i="34" s="1"/>
  <c r="DF44" i="34"/>
  <c r="CH49" i="34"/>
  <c r="CT44" i="35"/>
  <c r="CT54" i="35" s="1"/>
  <c r="DR49" i="35"/>
  <c r="DR44" i="35"/>
  <c r="BF49" i="35"/>
  <c r="BF44" i="35"/>
  <c r="BF54" i="35" s="1"/>
  <c r="AH49" i="35"/>
  <c r="AH44" i="35"/>
  <c r="AH54" i="35" s="1"/>
  <c r="CZ33" i="35"/>
  <c r="CZ52" i="35" s="1"/>
  <c r="CR33" i="35"/>
  <c r="CR52" i="35" s="1"/>
  <c r="AG21" i="56" s="1"/>
  <c r="CJ33" i="35"/>
  <c r="CJ52" i="35" s="1"/>
  <c r="CB33" i="35"/>
  <c r="CB52" i="35" s="1"/>
  <c r="BT33" i="35"/>
  <c r="BT52" i="35" s="1"/>
  <c r="Y21" i="56" s="1"/>
  <c r="BL33" i="35"/>
  <c r="BL52" i="35" s="1"/>
  <c r="AN33" i="35"/>
  <c r="AN52" i="35" s="1"/>
  <c r="AF33" i="35"/>
  <c r="AF52" i="35" s="1"/>
  <c r="AL49" i="34"/>
  <c r="AL44" i="34"/>
  <c r="AL54" i="34" s="1"/>
  <c r="DJ49" i="34"/>
  <c r="CD49" i="34"/>
  <c r="BY8" i="35"/>
  <c r="CO8" i="35"/>
  <c r="CG8" i="35"/>
  <c r="BA8" i="35"/>
  <c r="AC8" i="35"/>
  <c r="AR6" i="58"/>
  <c r="DJ16" i="51"/>
  <c r="CD16" i="51"/>
  <c r="AX16" i="51"/>
  <c r="DE44" i="34"/>
  <c r="DE49" i="34"/>
  <c r="CG49" i="34"/>
  <c r="BQ49" i="34"/>
  <c r="BA49" i="34"/>
  <c r="AK44" i="34"/>
  <c r="AK49" i="34"/>
  <c r="CS49" i="34"/>
  <c r="CS44" i="34"/>
  <c r="AG49" i="34"/>
  <c r="AG44" i="34"/>
  <c r="AG54" i="34" s="1"/>
  <c r="AH6" i="58"/>
  <c r="AO6" i="58"/>
  <c r="Y6" i="58"/>
  <c r="Q6" i="58"/>
  <c r="AM7" i="9"/>
  <c r="W7" i="9"/>
  <c r="O7" i="9"/>
  <c r="BO21" i="51"/>
  <c r="BG21" i="51"/>
  <c r="AY21" i="51"/>
  <c r="AQ21" i="51"/>
  <c r="AI21" i="51"/>
  <c r="DR33" i="34"/>
  <c r="DR52" i="34" s="1"/>
  <c r="DJ33" i="34"/>
  <c r="DJ52" i="34" s="1"/>
  <c r="DB33" i="34"/>
  <c r="DB52" i="34" s="1"/>
  <c r="CT33" i="34"/>
  <c r="CT52" i="34" s="1"/>
  <c r="CL33" i="34"/>
  <c r="CL52" i="34" s="1"/>
  <c r="CD33" i="34"/>
  <c r="CD52" i="34" s="1"/>
  <c r="BV33" i="34"/>
  <c r="BV52" i="34" s="1"/>
  <c r="BN33" i="34"/>
  <c r="BN52" i="34" s="1"/>
  <c r="BF33" i="34"/>
  <c r="BF52" i="34" s="1"/>
  <c r="AX33" i="34"/>
  <c r="AX52" i="34" s="1"/>
  <c r="AP33" i="34"/>
  <c r="AP52" i="34" s="1"/>
  <c r="AH33" i="34"/>
  <c r="AH52" i="34" s="1"/>
  <c r="CZ16" i="35"/>
  <c r="CZ50" i="35" s="1"/>
  <c r="CR16" i="35"/>
  <c r="CR50" i="35" s="1"/>
  <c r="AG19" i="56" s="1"/>
  <c r="CJ16" i="35"/>
  <c r="CJ50" i="35" s="1"/>
  <c r="CB16" i="35"/>
  <c r="BT16" i="35"/>
  <c r="BT50" i="35" s="1"/>
  <c r="Y19" i="56" s="1"/>
  <c r="BL16" i="35"/>
  <c r="BL50" i="35" s="1"/>
  <c r="AN16" i="35"/>
  <c r="AN50" i="35" s="1"/>
  <c r="AF16" i="35"/>
  <c r="AF50" i="35" s="1"/>
  <c r="BJ49" i="34"/>
  <c r="BJ44" i="34"/>
  <c r="BO44" i="35"/>
  <c r="BO54" i="35" s="1"/>
  <c r="AB6" i="58"/>
  <c r="AP7" i="9"/>
  <c r="CT16" i="51"/>
  <c r="BN16" i="51"/>
  <c r="AP16" i="51"/>
  <c r="CO44" i="34"/>
  <c r="CO49" i="34"/>
  <c r="DI49" i="34"/>
  <c r="AW49" i="34"/>
  <c r="AW44" i="34"/>
  <c r="AB49" i="35"/>
  <c r="AB44" i="35"/>
  <c r="AB54" i="35" s="1"/>
  <c r="AP6" i="58"/>
  <c r="Z6" i="58"/>
  <c r="AG6" i="58"/>
  <c r="AN6" i="58"/>
  <c r="AF6" i="58"/>
  <c r="X6" i="58"/>
  <c r="P6" i="58"/>
  <c r="AL7" i="9"/>
  <c r="AD7" i="9"/>
  <c r="V7" i="9"/>
  <c r="N7" i="9"/>
  <c r="DI33" i="34"/>
  <c r="DI52" i="34" s="1"/>
  <c r="DA33" i="34"/>
  <c r="DA52" i="34" s="1"/>
  <c r="CC33" i="34"/>
  <c r="CC52" i="34" s="1"/>
  <c r="BM33" i="34"/>
  <c r="BM52" i="34" s="1"/>
  <c r="BE33" i="34"/>
  <c r="BE52" i="34" s="1"/>
  <c r="AO33" i="34"/>
  <c r="AO52" i="34" s="1"/>
  <c r="AD44" i="34"/>
  <c r="AD54" i="34" s="1"/>
  <c r="DP49" i="35"/>
  <c r="AO18" i="56" s="1"/>
  <c r="AO17" i="56" s="1"/>
  <c r="AO43" i="56" s="1"/>
  <c r="DP44" i="35"/>
  <c r="DP54" i="35" s="1"/>
  <c r="DH49" i="35"/>
  <c r="DH44" i="35"/>
  <c r="DH54" i="35" s="1"/>
  <c r="BD49" i="35"/>
  <c r="BD44" i="35"/>
  <c r="BD54" i="35" s="1"/>
  <c r="AV49" i="35"/>
  <c r="Q18" i="56" s="1"/>
  <c r="Q17" i="56" s="1"/>
  <c r="Q43" i="56" s="1"/>
  <c r="AV44" i="35"/>
  <c r="CH44" i="35"/>
  <c r="CH54" i="35" s="1"/>
  <c r="DJ8" i="35"/>
  <c r="DB8" i="35"/>
  <c r="CD8" i="35"/>
  <c r="BV8" i="35"/>
  <c r="AX8" i="35"/>
  <c r="AP8" i="35"/>
  <c r="AA17" i="56"/>
  <c r="AA43" i="56" s="1"/>
  <c r="DJ21" i="35"/>
  <c r="DJ51" i="35" s="1"/>
  <c r="AM20" i="56" s="1"/>
  <c r="DB21" i="35"/>
  <c r="DB51" i="35" s="1"/>
  <c r="CD21" i="35"/>
  <c r="CD51" i="35" s="1"/>
  <c r="BV21" i="35"/>
  <c r="BV51" i="35" s="1"/>
  <c r="AX21" i="35"/>
  <c r="AX51" i="35" s="1"/>
  <c r="AP21" i="35"/>
  <c r="AP51" i="35" s="1"/>
  <c r="O20" i="56" s="1"/>
  <c r="BZ44" i="35"/>
  <c r="BZ54" i="35" s="1"/>
  <c r="AJ44" i="35"/>
  <c r="AJ54" i="35" s="1"/>
  <c r="AL27" i="29"/>
  <c r="N27" i="29"/>
  <c r="M30" i="59" s="1"/>
  <c r="AO34" i="29"/>
  <c r="AG34" i="29"/>
  <c r="AF31" i="59" s="1"/>
  <c r="Y34" i="29"/>
  <c r="X31" i="59" s="1"/>
  <c r="Q34" i="29"/>
  <c r="P31" i="59" s="1"/>
  <c r="Q46" i="29"/>
  <c r="DQ49" i="35"/>
  <c r="DQ44" i="35"/>
  <c r="DQ54" i="35" s="1"/>
  <c r="DI49" i="35"/>
  <c r="DI44" i="35"/>
  <c r="DI54" i="35" s="1"/>
  <c r="DA49" i="35"/>
  <c r="AJ18" i="56" s="1"/>
  <c r="AJ17" i="56" s="1"/>
  <c r="AJ43" i="56" s="1"/>
  <c r="DA44" i="35"/>
  <c r="CS49" i="35"/>
  <c r="CS44" i="35"/>
  <c r="CS54" i="35" s="1"/>
  <c r="CK49" i="35"/>
  <c r="CK44" i="35"/>
  <c r="CK54" i="35" s="1"/>
  <c r="CC49" i="35"/>
  <c r="AB18" i="56" s="1"/>
  <c r="AB17" i="56" s="1"/>
  <c r="AB43" i="56" s="1"/>
  <c r="CC44" i="35"/>
  <c r="CC54" i="35" s="1"/>
  <c r="BU49" i="35"/>
  <c r="BU44" i="35"/>
  <c r="BM49" i="35"/>
  <c r="BM44" i="35"/>
  <c r="BM54" i="35" s="1"/>
  <c r="BE49" i="35"/>
  <c r="T18" i="56" s="1"/>
  <c r="T17" i="56" s="1"/>
  <c r="T43" i="56" s="1"/>
  <c r="BE44" i="35"/>
  <c r="BE54" i="35" s="1"/>
  <c r="AW49" i="35"/>
  <c r="AW44" i="35"/>
  <c r="AW54" i="35" s="1"/>
  <c r="AO49" i="35"/>
  <c r="AO44" i="35"/>
  <c r="AG49" i="35"/>
  <c r="L18" i="56" s="1"/>
  <c r="L17" i="56" s="1"/>
  <c r="L43" i="56" s="1"/>
  <c r="AG44" i="35"/>
  <c r="AG54" i="35" s="1"/>
  <c r="X30" i="59"/>
  <c r="Y46" i="29"/>
  <c r="L30" i="59"/>
  <c r="AK27" i="29"/>
  <c r="AC27" i="29"/>
  <c r="U27" i="29"/>
  <c r="M27" i="29"/>
  <c r="M46" i="29" s="1"/>
  <c r="AF34" i="29"/>
  <c r="AE31" i="59" s="1"/>
  <c r="X34" i="29"/>
  <c r="W31" i="59" s="1"/>
  <c r="P34" i="29"/>
  <c r="O31" i="59" s="1"/>
  <c r="CO33" i="34"/>
  <c r="CO52" i="34" s="1"/>
  <c r="CG33" i="34"/>
  <c r="CG52" i="34" s="1"/>
  <c r="BY33" i="34"/>
  <c r="BY52" i="34" s="1"/>
  <c r="BQ33" i="34"/>
  <c r="BQ52" i="34" s="1"/>
  <c r="BI33" i="34"/>
  <c r="BI52" i="34" s="1"/>
  <c r="BA33" i="34"/>
  <c r="BA52" i="34" s="1"/>
  <c r="AS33" i="34"/>
  <c r="AS52" i="34" s="1"/>
  <c r="AK33" i="34"/>
  <c r="AK52" i="34" s="1"/>
  <c r="AC33" i="34"/>
  <c r="AC52" i="34" s="1"/>
  <c r="CZ8" i="35"/>
  <c r="CR8" i="35"/>
  <c r="BT8" i="35"/>
  <c r="BL8" i="35"/>
  <c r="AN8" i="35"/>
  <c r="AF8" i="35"/>
  <c r="S17" i="56"/>
  <c r="S43" i="56" s="1"/>
  <c r="CZ21" i="35"/>
  <c r="CZ51" i="35" s="1"/>
  <c r="CR21" i="35"/>
  <c r="CR51" i="35" s="1"/>
  <c r="AG20" i="56" s="1"/>
  <c r="BT21" i="35"/>
  <c r="BT51" i="35" s="1"/>
  <c r="Y20" i="56" s="1"/>
  <c r="BL21" i="35"/>
  <c r="BL51" i="35" s="1"/>
  <c r="AN21" i="35"/>
  <c r="AN51" i="35" s="1"/>
  <c r="AF21" i="35"/>
  <c r="AF51" i="35" s="1"/>
  <c r="DN44" i="35"/>
  <c r="DN54" i="35" s="1"/>
  <c r="BX44" i="35"/>
  <c r="BX54" i="35" s="1"/>
  <c r="BB44" i="35"/>
  <c r="BB54" i="35" s="1"/>
  <c r="AF30" i="59"/>
  <c r="K30" i="59"/>
  <c r="L46" i="29"/>
  <c r="AJ27" i="29"/>
  <c r="AJ46" i="29" s="1"/>
  <c r="AB27" i="29"/>
  <c r="T27" i="29"/>
  <c r="L27" i="29"/>
  <c r="DL33" i="34"/>
  <c r="DL52" i="34" s="1"/>
  <c r="DD33" i="34"/>
  <c r="DD52" i="34" s="1"/>
  <c r="CV33" i="34"/>
  <c r="CV52" i="34" s="1"/>
  <c r="CN33" i="34"/>
  <c r="CN52" i="34" s="1"/>
  <c r="CF33" i="34"/>
  <c r="CF52" i="34" s="1"/>
  <c r="BX33" i="34"/>
  <c r="BX52" i="34" s="1"/>
  <c r="BP33" i="34"/>
  <c r="BP52" i="34" s="1"/>
  <c r="BH33" i="34"/>
  <c r="BH52" i="34" s="1"/>
  <c r="AZ33" i="34"/>
  <c r="AZ52" i="34" s="1"/>
  <c r="AR33" i="34"/>
  <c r="AR52" i="34" s="1"/>
  <c r="AJ33" i="34"/>
  <c r="AJ52" i="34" s="1"/>
  <c r="AB33" i="34"/>
  <c r="AB52" i="34" s="1"/>
  <c r="DK16" i="35"/>
  <c r="DK50" i="35" s="1"/>
  <c r="DC16" i="35"/>
  <c r="DC50" i="35" s="1"/>
  <c r="CE16" i="35"/>
  <c r="CE50" i="35" s="1"/>
  <c r="BW16" i="35"/>
  <c r="BW50" i="35" s="1"/>
  <c r="Z19" i="56" s="1"/>
  <c r="AY16" i="35"/>
  <c r="AY50" i="35" s="1"/>
  <c r="R19" i="56" s="1"/>
  <c r="AQ16" i="35"/>
  <c r="AQ50" i="35" s="1"/>
  <c r="DK33" i="35"/>
  <c r="DK52" i="35" s="1"/>
  <c r="DC33" i="35"/>
  <c r="DC52" i="35" s="1"/>
  <c r="CE33" i="35"/>
  <c r="CE52" i="35" s="1"/>
  <c r="BW33" i="35"/>
  <c r="BW52" i="35" s="1"/>
  <c r="Z21" i="56" s="1"/>
  <c r="AY33" i="35"/>
  <c r="AY52" i="35" s="1"/>
  <c r="R21" i="56" s="1"/>
  <c r="AQ33" i="35"/>
  <c r="AQ52" i="35" s="1"/>
  <c r="AL30" i="59"/>
  <c r="AM46" i="29"/>
  <c r="N30" i="59"/>
  <c r="O46" i="29"/>
  <c r="AE30" i="59"/>
  <c r="AC34" i="29"/>
  <c r="AB31" i="59" s="1"/>
  <c r="DO49" i="35"/>
  <c r="DO44" i="35"/>
  <c r="DG49" i="35"/>
  <c r="AL18" i="56" s="1"/>
  <c r="AL17" i="56" s="1"/>
  <c r="AL43" i="56" s="1"/>
  <c r="DG44" i="35"/>
  <c r="DG54" i="35" s="1"/>
  <c r="CY49" i="35"/>
  <c r="CY44" i="35"/>
  <c r="CY54" i="35" s="1"/>
  <c r="CQ49" i="35"/>
  <c r="CQ44" i="35"/>
  <c r="CQ54" i="35" s="1"/>
  <c r="CI49" i="35"/>
  <c r="AD18" i="56" s="1"/>
  <c r="AD17" i="56" s="1"/>
  <c r="AD43" i="56" s="1"/>
  <c r="CI44" i="35"/>
  <c r="CA49" i="35"/>
  <c r="CA44" i="35"/>
  <c r="CA54" i="35" s="1"/>
  <c r="BS49" i="35"/>
  <c r="BS44" i="35"/>
  <c r="BS54" i="35" s="1"/>
  <c r="BK49" i="35"/>
  <c r="V18" i="56" s="1"/>
  <c r="V17" i="56" s="1"/>
  <c r="V43" i="56" s="1"/>
  <c r="BK44" i="35"/>
  <c r="BK54" i="35" s="1"/>
  <c r="BC49" i="35"/>
  <c r="BC44" i="35"/>
  <c r="AU49" i="35"/>
  <c r="AU44" i="35"/>
  <c r="AU54" i="35" s="1"/>
  <c r="AM49" i="35"/>
  <c r="N18" i="56" s="1"/>
  <c r="N17" i="56" s="1"/>
  <c r="N43" i="56" s="1"/>
  <c r="AM44" i="35"/>
  <c r="AM54" i="35" s="1"/>
  <c r="AE49" i="35"/>
  <c r="AE44" i="35"/>
  <c r="AE54" i="35" s="1"/>
  <c r="AL7" i="29"/>
  <c r="AD7" i="29"/>
  <c r="AD30" i="59"/>
  <c r="AE34" i="29"/>
  <c r="AD31" i="59" s="1"/>
  <c r="AK7" i="29"/>
  <c r="AC7" i="29"/>
  <c r="W30" i="59"/>
  <c r="AD34" i="29"/>
  <c r="AC31" i="59" s="1"/>
  <c r="V34" i="29"/>
  <c r="U31" i="59" s="1"/>
  <c r="AB7" i="29"/>
  <c r="T7" i="29"/>
  <c r="V30" i="59"/>
  <c r="W46" i="29"/>
  <c r="U34" i="29"/>
  <c r="T31" i="59" s="1"/>
  <c r="AE46" i="29"/>
  <c r="AQ7" i="29"/>
  <c r="AI7" i="29"/>
  <c r="AA7" i="29"/>
  <c r="S7" i="29"/>
  <c r="AP7" i="29"/>
  <c r="AH7" i="29"/>
  <c r="Z7" i="29"/>
  <c r="R7" i="29"/>
  <c r="AN46" i="29"/>
  <c r="K28" i="48"/>
  <c r="L28" i="48" s="1"/>
  <c r="L26" i="48"/>
  <c r="G113" i="63" l="1"/>
  <c r="G112" i="63"/>
  <c r="G110" i="63"/>
  <c r="G90" i="63"/>
  <c r="G88" i="63"/>
  <c r="G87" i="63"/>
  <c r="G86" i="63"/>
  <c r="I114" i="63"/>
  <c r="G111" i="63"/>
  <c r="AF49" i="35"/>
  <c r="AF44" i="35"/>
  <c r="AF54" i="35" s="1"/>
  <c r="CB49" i="34"/>
  <c r="CB44" i="34"/>
  <c r="T6" i="59"/>
  <c r="T6" i="56"/>
  <c r="T6" i="28"/>
  <c r="U29" i="9"/>
  <c r="U26" i="9"/>
  <c r="U19" i="9"/>
  <c r="U21" i="9"/>
  <c r="U23" i="9"/>
  <c r="U25" i="9"/>
  <c r="U13" i="9"/>
  <c r="U15" i="9"/>
  <c r="W20" i="58" s="1"/>
  <c r="U20" i="9"/>
  <c r="U18" i="9"/>
  <c r="U22" i="9"/>
  <c r="U24" i="9"/>
  <c r="U14" i="9"/>
  <c r="W19" i="58" s="1"/>
  <c r="L7" i="59"/>
  <c r="L7" i="56"/>
  <c r="L7" i="28"/>
  <c r="AB30" i="59"/>
  <c r="AC46" i="29"/>
  <c r="DM49" i="35"/>
  <c r="AN18" i="56" s="1"/>
  <c r="AN17" i="56" s="1"/>
  <c r="AN43" i="56" s="1"/>
  <c r="DM44" i="35"/>
  <c r="DM54" i="35" s="1"/>
  <c r="AD22" i="58"/>
  <c r="AB28" i="9"/>
  <c r="S17" i="9"/>
  <c r="AJ30" i="59"/>
  <c r="AK46" i="29"/>
  <c r="AI30" i="59"/>
  <c r="CJ44" i="35"/>
  <c r="CJ54" i="35" s="1"/>
  <c r="BA44" i="34"/>
  <c r="CO44" i="35"/>
  <c r="CO49" i="35"/>
  <c r="AF18" i="56" s="1"/>
  <c r="AF17" i="56" s="1"/>
  <c r="AF43" i="56" s="1"/>
  <c r="AY44" i="35"/>
  <c r="AY49" i="35"/>
  <c r="R18" i="56" s="1"/>
  <c r="R17" i="56" s="1"/>
  <c r="R43" i="56" s="1"/>
  <c r="CF44" i="34"/>
  <c r="CN54" i="35"/>
  <c r="Y7" i="59"/>
  <c r="Y7" i="56"/>
  <c r="Y7" i="28"/>
  <c r="AG30" i="59"/>
  <c r="AH46" i="29"/>
  <c r="CC44" i="34"/>
  <c r="BY49" i="35"/>
  <c r="BY44" i="35"/>
  <c r="BY54" i="35" s="1"/>
  <c r="BW44" i="35"/>
  <c r="BW49" i="35"/>
  <c r="Z18" i="56" s="1"/>
  <c r="Z17" i="56" s="1"/>
  <c r="Z43" i="56" s="1"/>
  <c r="AA17" i="9"/>
  <c r="AA33" i="9" s="1"/>
  <c r="AG46" i="29"/>
  <c r="CR49" i="35"/>
  <c r="AG18" i="56" s="1"/>
  <c r="AG17" i="56" s="1"/>
  <c r="AG43" i="56" s="1"/>
  <c r="CR44" i="35"/>
  <c r="CR54" i="35" s="1"/>
  <c r="U46" i="29"/>
  <c r="N46" i="29"/>
  <c r="DJ44" i="35"/>
  <c r="DJ54" i="35" s="1"/>
  <c r="DJ49" i="35"/>
  <c r="AM18" i="56" s="1"/>
  <c r="AM17" i="56" s="1"/>
  <c r="AM43" i="56" s="1"/>
  <c r="DI44" i="34"/>
  <c r="AO6" i="59"/>
  <c r="AO6" i="56"/>
  <c r="AO6" i="28"/>
  <c r="AP23" i="9"/>
  <c r="AP24" i="9"/>
  <c r="AP25" i="9"/>
  <c r="AP26" i="9"/>
  <c r="AP13" i="9"/>
  <c r="AP14" i="9"/>
  <c r="AR19" i="58" s="1"/>
  <c r="AP15" i="9"/>
  <c r="AR20" i="58" s="1"/>
  <c r="AP22" i="9"/>
  <c r="AP18" i="9"/>
  <c r="AP29" i="9"/>
  <c r="AP19" i="9"/>
  <c r="AP20" i="9"/>
  <c r="AP21" i="9"/>
  <c r="CD44" i="34"/>
  <c r="CE44" i="35"/>
  <c r="CE54" i="35" s="1"/>
  <c r="CE49" i="35"/>
  <c r="CN44" i="34"/>
  <c r="CF54" i="35"/>
  <c r="W7" i="59"/>
  <c r="W7" i="56"/>
  <c r="W7" i="28"/>
  <c r="BV44" i="34"/>
  <c r="AK54" i="34"/>
  <c r="AQ49" i="35"/>
  <c r="AQ44" i="35"/>
  <c r="BR54" i="35"/>
  <c r="CR49" i="34"/>
  <c r="CR44" i="34"/>
  <c r="Y30" i="59"/>
  <c r="Z46" i="29"/>
  <c r="CD44" i="35"/>
  <c r="CD49" i="35"/>
  <c r="AB17" i="9"/>
  <c r="AP6" i="59"/>
  <c r="AP6" i="56"/>
  <c r="AP6" i="28"/>
  <c r="AQ19" i="9"/>
  <c r="AQ21" i="9"/>
  <c r="AQ23" i="9"/>
  <c r="AQ25" i="9"/>
  <c r="AQ13" i="9"/>
  <c r="AQ15" i="9"/>
  <c r="AS20" i="58" s="1"/>
  <c r="AQ18" i="9"/>
  <c r="AQ20" i="9"/>
  <c r="AQ24" i="9"/>
  <c r="AQ26" i="9"/>
  <c r="AQ29" i="9"/>
  <c r="AQ22" i="9"/>
  <c r="AQ14" i="9"/>
  <c r="AS19" i="58" s="1"/>
  <c r="Z33" i="9"/>
  <c r="O22" i="58"/>
  <c r="M28" i="9"/>
  <c r="CP54" i="35"/>
  <c r="CZ49" i="35"/>
  <c r="CZ44" i="35"/>
  <c r="CZ54" i="35" s="1"/>
  <c r="M6" i="59"/>
  <c r="M6" i="56"/>
  <c r="M6" i="28"/>
  <c r="N29" i="9"/>
  <c r="N18" i="9"/>
  <c r="N19" i="9"/>
  <c r="N20" i="9"/>
  <c r="N21" i="9"/>
  <c r="N22" i="9"/>
  <c r="N23" i="9"/>
  <c r="N24" i="9"/>
  <c r="N25" i="9"/>
  <c r="N26" i="9"/>
  <c r="N13" i="9"/>
  <c r="N14" i="9"/>
  <c r="P19" i="58" s="1"/>
  <c r="N15" i="9"/>
  <c r="P20" i="58" s="1"/>
  <c r="N6" i="59"/>
  <c r="N6" i="56"/>
  <c r="N6" i="28"/>
  <c r="O29" i="9"/>
  <c r="O18" i="9"/>
  <c r="O19" i="9"/>
  <c r="O20" i="9"/>
  <c r="O21" i="9"/>
  <c r="O22" i="9"/>
  <c r="O23" i="9"/>
  <c r="O24" i="9"/>
  <c r="O25" i="9"/>
  <c r="O26" i="9"/>
  <c r="O13" i="9"/>
  <c r="O14" i="9"/>
  <c r="Q19" i="58" s="1"/>
  <c r="O15" i="9"/>
  <c r="Q20" i="58" s="1"/>
  <c r="BQ44" i="34"/>
  <c r="O6" i="59"/>
  <c r="O6" i="56"/>
  <c r="O6" i="28"/>
  <c r="P29" i="9"/>
  <c r="P18" i="9"/>
  <c r="P19" i="9"/>
  <c r="P20" i="9"/>
  <c r="P21" i="9"/>
  <c r="P22" i="9"/>
  <c r="P23" i="9"/>
  <c r="P24" i="9"/>
  <c r="P25" i="9"/>
  <c r="P26" i="9"/>
  <c r="P13" i="9"/>
  <c r="P14" i="9"/>
  <c r="R19" i="58" s="1"/>
  <c r="P15" i="9"/>
  <c r="R20" i="58" s="1"/>
  <c r="CM49" i="35"/>
  <c r="CM44" i="35"/>
  <c r="CM54" i="35" s="1"/>
  <c r="AB44" i="34"/>
  <c r="AB54" i="34" s="1"/>
  <c r="BH44" i="34"/>
  <c r="BY44" i="34"/>
  <c r="AH44" i="34"/>
  <c r="AH54" i="34" s="1"/>
  <c r="AX44" i="34"/>
  <c r="AF49" i="34"/>
  <c r="AF44" i="34"/>
  <c r="AF54" i="34" s="1"/>
  <c r="AC22" i="58"/>
  <c r="AA28" i="9"/>
  <c r="V46" i="29"/>
  <c r="X17" i="9"/>
  <c r="AE7" i="59"/>
  <c r="AE7" i="56"/>
  <c r="AE7" i="28"/>
  <c r="AI6" i="59"/>
  <c r="AI6" i="28"/>
  <c r="AI6" i="56"/>
  <c r="AJ19" i="9"/>
  <c r="AJ23" i="9"/>
  <c r="AJ25" i="9"/>
  <c r="AJ29" i="9"/>
  <c r="AJ18" i="9"/>
  <c r="AJ17" i="9" s="1"/>
  <c r="AJ20" i="9"/>
  <c r="AJ22" i="9"/>
  <c r="AJ24" i="9"/>
  <c r="AJ26" i="9"/>
  <c r="AJ14" i="9"/>
  <c r="AL19" i="58" s="1"/>
  <c r="AJ21" i="9"/>
  <c r="AJ13" i="9"/>
  <c r="AJ15" i="9"/>
  <c r="AL20" i="58" s="1"/>
  <c r="BT44" i="34"/>
  <c r="AQ44" i="34"/>
  <c r="DC44" i="34"/>
  <c r="BD44" i="34"/>
  <c r="S7" i="59"/>
  <c r="S7" i="28"/>
  <c r="S7" i="56"/>
  <c r="AJ7" i="59"/>
  <c r="AJ7" i="56"/>
  <c r="AJ7" i="28"/>
  <c r="AP30" i="59"/>
  <c r="AQ46" i="29"/>
  <c r="AK6" i="59"/>
  <c r="AK6" i="28"/>
  <c r="AK6" i="56"/>
  <c r="AL29" i="9"/>
  <c r="AL18" i="9"/>
  <c r="AL19" i="9"/>
  <c r="AL20" i="9"/>
  <c r="AL21" i="9"/>
  <c r="AL22" i="9"/>
  <c r="AL23" i="9"/>
  <c r="AL24" i="9"/>
  <c r="AL25" i="9"/>
  <c r="AL26" i="9"/>
  <c r="AL13" i="9"/>
  <c r="AL14" i="9"/>
  <c r="AN19" i="58" s="1"/>
  <c r="AL15" i="9"/>
  <c r="AN20" i="58" s="1"/>
  <c r="DK44" i="35"/>
  <c r="DK49" i="35"/>
  <c r="X6" i="59"/>
  <c r="X6" i="56"/>
  <c r="X6" i="28"/>
  <c r="Y29" i="9"/>
  <c r="Y18" i="9"/>
  <c r="Y19" i="9"/>
  <c r="Y20" i="9"/>
  <c r="Y21" i="9"/>
  <c r="Y22" i="9"/>
  <c r="Y23" i="9"/>
  <c r="Y24" i="9"/>
  <c r="Y25" i="9"/>
  <c r="Y26" i="9"/>
  <c r="Y13" i="9"/>
  <c r="Y14" i="9"/>
  <c r="AA19" i="58" s="1"/>
  <c r="Y15" i="9"/>
  <c r="AA20" i="58" s="1"/>
  <c r="AG22" i="58"/>
  <c r="AE28" i="9"/>
  <c r="AH6" i="59"/>
  <c r="AH6" i="56"/>
  <c r="AH6" i="28"/>
  <c r="AI23" i="9"/>
  <c r="AI29" i="9"/>
  <c r="AI18" i="9"/>
  <c r="AI20" i="9"/>
  <c r="AI22" i="9"/>
  <c r="AI24" i="9"/>
  <c r="AI26" i="9"/>
  <c r="AI14" i="9"/>
  <c r="AK19" i="58" s="1"/>
  <c r="AI21" i="9"/>
  <c r="AI13" i="9"/>
  <c r="AI15" i="9"/>
  <c r="AK20" i="58" s="1"/>
  <c r="AI19" i="9"/>
  <c r="AI25" i="9"/>
  <c r="AP22" i="58"/>
  <c r="AN28" i="9"/>
  <c r="AN31" i="59"/>
  <c r="AO46" i="29"/>
  <c r="BV44" i="35"/>
  <c r="BV49" i="35"/>
  <c r="AF6" i="59"/>
  <c r="AF6" i="56"/>
  <c r="AF6" i="28"/>
  <c r="AG29" i="9"/>
  <c r="AG18" i="9"/>
  <c r="AG19" i="9"/>
  <c r="AG20" i="9"/>
  <c r="AG21" i="9"/>
  <c r="AG22" i="9"/>
  <c r="AG23" i="9"/>
  <c r="AG24" i="9"/>
  <c r="AG25" i="9"/>
  <c r="AG26" i="9"/>
  <c r="AG13" i="9"/>
  <c r="AG14" i="9"/>
  <c r="AI19" i="58" s="1"/>
  <c r="AG15" i="9"/>
  <c r="AI20" i="58" s="1"/>
  <c r="AG6" i="59"/>
  <c r="AG6" i="56"/>
  <c r="AG6" i="28"/>
  <c r="AH18" i="9"/>
  <c r="AH21" i="9"/>
  <c r="AH22" i="9"/>
  <c r="AH29" i="9"/>
  <c r="AH23" i="9"/>
  <c r="AH19" i="9"/>
  <c r="AH20" i="9"/>
  <c r="AH24" i="9"/>
  <c r="AH25" i="9"/>
  <c r="AH26" i="9"/>
  <c r="AH13" i="9"/>
  <c r="AH14" i="9"/>
  <c r="AJ19" i="58" s="1"/>
  <c r="AH15" i="9"/>
  <c r="AJ20" i="58" s="1"/>
  <c r="AN6" i="59"/>
  <c r="AN6" i="56"/>
  <c r="AN6" i="28"/>
  <c r="AO29" i="9"/>
  <c r="AO18" i="9"/>
  <c r="AO19" i="9"/>
  <c r="AO20" i="9"/>
  <c r="AO21" i="9"/>
  <c r="AO22" i="9"/>
  <c r="AO23" i="9"/>
  <c r="AO24" i="9"/>
  <c r="AO25" i="9"/>
  <c r="AO26" i="9"/>
  <c r="AO13" i="9"/>
  <c r="AO14" i="9"/>
  <c r="AQ19" i="58" s="1"/>
  <c r="AO15" i="9"/>
  <c r="AQ20" i="58" s="1"/>
  <c r="BH54" i="35"/>
  <c r="DH44" i="34"/>
  <c r="DH49" i="34"/>
  <c r="DP44" i="34"/>
  <c r="U22" i="58"/>
  <c r="S28" i="9"/>
  <c r="BT49" i="35"/>
  <c r="Y18" i="56" s="1"/>
  <c r="Y17" i="56" s="1"/>
  <c r="Y43" i="56" s="1"/>
  <c r="BT44" i="35"/>
  <c r="BT54" i="35" s="1"/>
  <c r="DB49" i="35"/>
  <c r="DB44" i="35"/>
  <c r="BM44" i="34"/>
  <c r="AB6" i="59"/>
  <c r="AB6" i="56"/>
  <c r="AB6" i="28"/>
  <c r="AC29" i="9"/>
  <c r="AC18" i="9"/>
  <c r="AC20" i="9"/>
  <c r="AC22" i="9"/>
  <c r="AC24" i="9"/>
  <c r="AC26" i="9"/>
  <c r="AC14" i="9"/>
  <c r="AE19" i="58" s="1"/>
  <c r="AC19" i="9"/>
  <c r="AC23" i="9"/>
  <c r="AC15" i="9"/>
  <c r="AE20" i="58" s="1"/>
  <c r="AC21" i="9"/>
  <c r="AC25" i="9"/>
  <c r="AC13" i="9"/>
  <c r="AS54" i="35"/>
  <c r="R30" i="59"/>
  <c r="S46" i="29"/>
  <c r="Z30" i="59"/>
  <c r="AA46" i="29"/>
  <c r="AV54" i="35"/>
  <c r="U6" i="59"/>
  <c r="U6" i="28"/>
  <c r="U6" i="56"/>
  <c r="V29" i="9"/>
  <c r="V18" i="9"/>
  <c r="V19" i="9"/>
  <c r="V20" i="9"/>
  <c r="V21" i="9"/>
  <c r="V22" i="9"/>
  <c r="V23" i="9"/>
  <c r="V24" i="9"/>
  <c r="V25" i="9"/>
  <c r="V26" i="9"/>
  <c r="V13" i="9"/>
  <c r="V14" i="9"/>
  <c r="X19" i="58" s="1"/>
  <c r="V15" i="9"/>
  <c r="X20" i="58" s="1"/>
  <c r="AS44" i="34"/>
  <c r="V6" i="59"/>
  <c r="V6" i="56"/>
  <c r="V6" i="28"/>
  <c r="W29" i="9"/>
  <c r="W18" i="9"/>
  <c r="W19" i="9"/>
  <c r="W20" i="9"/>
  <c r="W21" i="9"/>
  <c r="W22" i="9"/>
  <c r="W23" i="9"/>
  <c r="W24" i="9"/>
  <c r="W25" i="9"/>
  <c r="W26" i="9"/>
  <c r="W13" i="9"/>
  <c r="W14" i="9"/>
  <c r="Y19" i="58" s="1"/>
  <c r="W15" i="9"/>
  <c r="Y20" i="58" s="1"/>
  <c r="CG44" i="34"/>
  <c r="DJ44" i="34"/>
  <c r="DR54" i="35"/>
  <c r="T30" i="59"/>
  <c r="CU44" i="35"/>
  <c r="CU49" i="35"/>
  <c r="AH18" i="56" s="1"/>
  <c r="AH17" i="56" s="1"/>
  <c r="AH43" i="56" s="1"/>
  <c r="CV44" i="34"/>
  <c r="Q6" i="59"/>
  <c r="Q6" i="56"/>
  <c r="Q6" i="28"/>
  <c r="R19" i="9"/>
  <c r="R20" i="9"/>
  <c r="R21" i="9"/>
  <c r="R22" i="9"/>
  <c r="R29" i="9"/>
  <c r="R18" i="9"/>
  <c r="R23" i="9"/>
  <c r="R24" i="9"/>
  <c r="R25" i="9"/>
  <c r="R26" i="9"/>
  <c r="R13" i="9"/>
  <c r="R14" i="9"/>
  <c r="T19" i="58" s="1"/>
  <c r="R15" i="9"/>
  <c r="T20" i="58" s="1"/>
  <c r="AV44" i="34"/>
  <c r="AV49" i="34"/>
  <c r="AD7" i="59"/>
  <c r="AD7" i="56"/>
  <c r="AD7" i="28"/>
  <c r="CZ44" i="34"/>
  <c r="Z22" i="58"/>
  <c r="X28" i="9"/>
  <c r="AF17" i="9"/>
  <c r="AM7" i="59"/>
  <c r="AM7" i="56"/>
  <c r="AM7" i="28"/>
  <c r="DK44" i="34"/>
  <c r="CL44" i="34"/>
  <c r="Z17" i="9"/>
  <c r="T17" i="9"/>
  <c r="S30" i="59"/>
  <c r="T46" i="29"/>
  <c r="AK30" i="59"/>
  <c r="AL46" i="29"/>
  <c r="AX44" i="35"/>
  <c r="AX49" i="35"/>
  <c r="BA49" i="35"/>
  <c r="BA44" i="35"/>
  <c r="AI49" i="35"/>
  <c r="AI44" i="35"/>
  <c r="AI54" i="35" s="1"/>
  <c r="BI44" i="35"/>
  <c r="BI49" i="35"/>
  <c r="R7" i="59"/>
  <c r="R7" i="56"/>
  <c r="R7" i="28"/>
  <c r="Q30" i="59"/>
  <c r="R46" i="29"/>
  <c r="AA30" i="59"/>
  <c r="AB46" i="29"/>
  <c r="AN49" i="35"/>
  <c r="AN44" i="35"/>
  <c r="CG44" i="35"/>
  <c r="CG49" i="35"/>
  <c r="BE44" i="34"/>
  <c r="AB22" i="58"/>
  <c r="Z28" i="9"/>
  <c r="M17" i="9"/>
  <c r="AK17" i="9"/>
  <c r="BL49" i="35"/>
  <c r="BL44" i="35"/>
  <c r="BL54" i="35" s="1"/>
  <c r="AM22" i="58"/>
  <c r="AK28" i="9"/>
  <c r="Z7" i="59"/>
  <c r="Z7" i="56"/>
  <c r="Z7" i="28"/>
  <c r="AA7" i="59"/>
  <c r="AA7" i="56"/>
  <c r="AA7" i="28"/>
  <c r="V22" i="58"/>
  <c r="T28" i="9"/>
  <c r="AO30" i="59"/>
  <c r="AP46" i="29"/>
  <c r="AH30" i="59"/>
  <c r="AI46" i="29"/>
  <c r="X46" i="29"/>
  <c r="AC30" i="59"/>
  <c r="AD46" i="29"/>
  <c r="BC54" i="35"/>
  <c r="CI54" i="35"/>
  <c r="DO54" i="35"/>
  <c r="AF46" i="29"/>
  <c r="P46" i="29"/>
  <c r="AO54" i="35"/>
  <c r="BU54" i="35"/>
  <c r="DA54" i="35"/>
  <c r="AP49" i="35"/>
  <c r="O18" i="56" s="1"/>
  <c r="O17" i="56" s="1"/>
  <c r="O43" i="56" s="1"/>
  <c r="AP44" i="35"/>
  <c r="AP54" i="35" s="1"/>
  <c r="AC6" i="59"/>
  <c r="AC6" i="56"/>
  <c r="AC6" i="28"/>
  <c r="AD29" i="9"/>
  <c r="AD18" i="9"/>
  <c r="AD19" i="9"/>
  <c r="AD20" i="9"/>
  <c r="AD21" i="9"/>
  <c r="AD22" i="9"/>
  <c r="AD23" i="9"/>
  <c r="AD24" i="9"/>
  <c r="AD25" i="9"/>
  <c r="AD26" i="9"/>
  <c r="AD13" i="9"/>
  <c r="AD14" i="9"/>
  <c r="AF19" i="58" s="1"/>
  <c r="AD15" i="9"/>
  <c r="AF20" i="58" s="1"/>
  <c r="BN44" i="34"/>
  <c r="CB50" i="35"/>
  <c r="CB44" i="35"/>
  <c r="CB54" i="35" s="1"/>
  <c r="AL6" i="59"/>
  <c r="AL6" i="28"/>
  <c r="AL6" i="56"/>
  <c r="AM29" i="9"/>
  <c r="AM18" i="9"/>
  <c r="AM19" i="9"/>
  <c r="AM20" i="9"/>
  <c r="AM21" i="9"/>
  <c r="AM22" i="9"/>
  <c r="AM23" i="9"/>
  <c r="AM24" i="9"/>
  <c r="AM25" i="9"/>
  <c r="AM26" i="9"/>
  <c r="AM13" i="9"/>
  <c r="AM14" i="9"/>
  <c r="AO19" i="58" s="1"/>
  <c r="AM15" i="9"/>
  <c r="AO20" i="58" s="1"/>
  <c r="AC49" i="35"/>
  <c r="AC44" i="35"/>
  <c r="AE17" i="56"/>
  <c r="AE43" i="56" s="1"/>
  <c r="DC49" i="35"/>
  <c r="DC44" i="35"/>
  <c r="DC54" i="35" s="1"/>
  <c r="BP44" i="34"/>
  <c r="P6" i="59"/>
  <c r="P6" i="56"/>
  <c r="P6" i="28"/>
  <c r="Q29" i="9"/>
  <c r="Q18" i="9"/>
  <c r="Q19" i="9"/>
  <c r="Q20" i="9"/>
  <c r="Q21" i="9"/>
  <c r="Q22" i="9"/>
  <c r="Q23" i="9"/>
  <c r="Q24" i="9"/>
  <c r="Q25" i="9"/>
  <c r="Q26" i="9"/>
  <c r="Q13" i="9"/>
  <c r="Q14" i="9"/>
  <c r="S19" i="58" s="1"/>
  <c r="Q15" i="9"/>
  <c r="S20" i="58" s="1"/>
  <c r="AZ54" i="35"/>
  <c r="CT44" i="34"/>
  <c r="BL49" i="34"/>
  <c r="BL44" i="34"/>
  <c r="AE17" i="9"/>
  <c r="AO44" i="34"/>
  <c r="DA44" i="34"/>
  <c r="K6" i="59"/>
  <c r="K6" i="56"/>
  <c r="K6" i="28"/>
  <c r="L21" i="9"/>
  <c r="L15" i="9"/>
  <c r="N20" i="58" s="1"/>
  <c r="L29" i="9"/>
  <c r="L18" i="9"/>
  <c r="L20" i="9"/>
  <c r="L22" i="9"/>
  <c r="L24" i="9"/>
  <c r="L26" i="9"/>
  <c r="L14" i="9"/>
  <c r="N19" i="58" s="1"/>
  <c r="L13" i="9"/>
  <c r="L19" i="9"/>
  <c r="L23" i="9"/>
  <c r="L25" i="9"/>
  <c r="X33" i="9"/>
  <c r="AH22" i="58"/>
  <c r="AF28" i="9"/>
  <c r="AN17" i="9"/>
  <c r="BO44" i="34"/>
  <c r="AR54" i="35"/>
  <c r="CJ44" i="34"/>
  <c r="L27" i="48"/>
  <c r="G114" i="63" l="1"/>
  <c r="S5" i="59"/>
  <c r="AK7" i="59"/>
  <c r="AK7" i="56"/>
  <c r="AK7" i="28"/>
  <c r="AJ9" i="59"/>
  <c r="AJ9" i="56"/>
  <c r="AJ9" i="28"/>
  <c r="V7" i="59"/>
  <c r="V7" i="28"/>
  <c r="V7" i="56"/>
  <c r="AG7" i="59"/>
  <c r="AG7" i="56"/>
  <c r="AG7" i="28"/>
  <c r="P7" i="59"/>
  <c r="P7" i="56"/>
  <c r="P7" i="28"/>
  <c r="CU54" i="35"/>
  <c r="W22" i="58"/>
  <c r="U28" i="9"/>
  <c r="AG17" i="9"/>
  <c r="AK22" i="58"/>
  <c r="AI28" i="9"/>
  <c r="AL33" i="9"/>
  <c r="AJ8" i="59"/>
  <c r="AM21" i="58"/>
  <c r="AM25" i="58" s="1"/>
  <c r="AJ8" i="56"/>
  <c r="AJ8" i="28"/>
  <c r="AK33" i="9"/>
  <c r="AE8" i="59"/>
  <c r="AE8" i="56"/>
  <c r="AE8" i="28"/>
  <c r="AH21" i="58"/>
  <c r="AH25" i="58" s="1"/>
  <c r="AF33" i="9"/>
  <c r="W33" i="9"/>
  <c r="AH17" i="9"/>
  <c r="AI22" i="58"/>
  <c r="AG28" i="9"/>
  <c r="W8" i="59"/>
  <c r="W5" i="59" s="1"/>
  <c r="W8" i="56"/>
  <c r="W8" i="28"/>
  <c r="W5" i="28" s="1"/>
  <c r="W43" i="28" s="1"/>
  <c r="Z21" i="58"/>
  <c r="Z25" i="58" s="1"/>
  <c r="N17" i="9"/>
  <c r="AP7" i="59"/>
  <c r="AP7" i="56"/>
  <c r="AP7" i="28"/>
  <c r="T7" i="59"/>
  <c r="T7" i="56"/>
  <c r="T7" i="28"/>
  <c r="Q7" i="59"/>
  <c r="Q7" i="56"/>
  <c r="Q7" i="28"/>
  <c r="L9" i="59"/>
  <c r="L9" i="56"/>
  <c r="L9" i="28"/>
  <c r="AH33" i="9"/>
  <c r="AD9" i="59"/>
  <c r="AD9" i="56"/>
  <c r="AD9" i="28"/>
  <c r="AQ17" i="9"/>
  <c r="AA9" i="59"/>
  <c r="AA9" i="56"/>
  <c r="AA9" i="28"/>
  <c r="AM8" i="59"/>
  <c r="AM8" i="56"/>
  <c r="AM8" i="28"/>
  <c r="AP21" i="58"/>
  <c r="AP25" i="58" s="1"/>
  <c r="AN33" i="9"/>
  <c r="AE9" i="59"/>
  <c r="AE9" i="56"/>
  <c r="AE9" i="28"/>
  <c r="AE5" i="28" s="1"/>
  <c r="AE43" i="28" s="1"/>
  <c r="Q17" i="9"/>
  <c r="S22" i="58"/>
  <c r="Q28" i="9"/>
  <c r="CG54" i="35"/>
  <c r="U7" i="59"/>
  <c r="U7" i="28"/>
  <c r="U7" i="56"/>
  <c r="Q33" i="9"/>
  <c r="AC54" i="35"/>
  <c r="L8" i="59"/>
  <c r="L8" i="56"/>
  <c r="L8" i="28"/>
  <c r="O21" i="58"/>
  <c r="O25" i="58" s="1"/>
  <c r="W9" i="59"/>
  <c r="W9" i="56"/>
  <c r="W9" i="28"/>
  <c r="R17" i="9"/>
  <c r="V17" i="9"/>
  <c r="V33" i="9" s="1"/>
  <c r="AC17" i="9"/>
  <c r="X7" i="59"/>
  <c r="X7" i="56"/>
  <c r="X7" i="28"/>
  <c r="DK54" i="35"/>
  <c r="O7" i="59"/>
  <c r="O7" i="56"/>
  <c r="O7" i="28"/>
  <c r="P22" i="58"/>
  <c r="N28" i="9"/>
  <c r="AS22" i="58"/>
  <c r="AQ28" i="9"/>
  <c r="AR22" i="58"/>
  <c r="AP28" i="9"/>
  <c r="CO54" i="35"/>
  <c r="N22" i="58"/>
  <c r="L28" i="9"/>
  <c r="AF22" i="58"/>
  <c r="AD28" i="9"/>
  <c r="AJ22" i="58"/>
  <c r="AH28" i="9"/>
  <c r="AI8" i="59"/>
  <c r="AI8" i="28"/>
  <c r="AI8" i="56"/>
  <c r="AL21" i="58"/>
  <c r="AL25" i="58" s="1"/>
  <c r="K7" i="59"/>
  <c r="K7" i="56"/>
  <c r="K7" i="28"/>
  <c r="AL7" i="59"/>
  <c r="AL7" i="56"/>
  <c r="AL7" i="28"/>
  <c r="S8" i="59"/>
  <c r="S8" i="28"/>
  <c r="S8" i="56"/>
  <c r="V21" i="58"/>
  <c r="V25" i="58" s="1"/>
  <c r="T33" i="9"/>
  <c r="S9" i="59"/>
  <c r="S9" i="28"/>
  <c r="S9" i="56"/>
  <c r="AX54" i="35"/>
  <c r="W17" i="9"/>
  <c r="R9" i="59"/>
  <c r="R9" i="56"/>
  <c r="R9" i="28"/>
  <c r="AF7" i="59"/>
  <c r="AF7" i="56"/>
  <c r="AF7" i="28"/>
  <c r="AI17" i="9"/>
  <c r="AN22" i="58"/>
  <c r="AL28" i="9"/>
  <c r="BW54" i="35"/>
  <c r="AO22" i="58"/>
  <c r="AM28" i="9"/>
  <c r="BI54" i="35"/>
  <c r="Y8" i="59"/>
  <c r="Y8" i="56"/>
  <c r="Y8" i="28"/>
  <c r="AB21" i="58"/>
  <c r="AB25" i="58" s="1"/>
  <c r="Y22" i="58"/>
  <c r="W28" i="9"/>
  <c r="AH7" i="59"/>
  <c r="AH7" i="56"/>
  <c r="AH7" i="28"/>
  <c r="AO7" i="59"/>
  <c r="AO7" i="56"/>
  <c r="AO7" i="28"/>
  <c r="AY54" i="35"/>
  <c r="AC7" i="59"/>
  <c r="AC7" i="56"/>
  <c r="AC7" i="28"/>
  <c r="Y9" i="59"/>
  <c r="Y9" i="56"/>
  <c r="Y9" i="28"/>
  <c r="AN54" i="35"/>
  <c r="BA54" i="35"/>
  <c r="R33" i="9"/>
  <c r="X22" i="58"/>
  <c r="V28" i="9"/>
  <c r="AE22" i="58"/>
  <c r="AC28" i="9"/>
  <c r="DB54" i="35"/>
  <c r="AM5" i="28"/>
  <c r="AM43" i="28" s="1"/>
  <c r="AN7" i="59"/>
  <c r="AN7" i="56"/>
  <c r="AN7" i="28"/>
  <c r="AM9" i="59"/>
  <c r="AM9" i="56"/>
  <c r="AM9" i="28"/>
  <c r="Y17" i="9"/>
  <c r="Z9" i="59"/>
  <c r="Z9" i="56"/>
  <c r="Z9" i="28"/>
  <c r="P17" i="9"/>
  <c r="AA8" i="59"/>
  <c r="AA8" i="56"/>
  <c r="AA5" i="56" s="1"/>
  <c r="AA41" i="56" s="1"/>
  <c r="AA8" i="28"/>
  <c r="AD21" i="58"/>
  <c r="AD25" i="58" s="1"/>
  <c r="AP17" i="9"/>
  <c r="Z8" i="59"/>
  <c r="Z8" i="56"/>
  <c r="Z8" i="28"/>
  <c r="Z5" i="28" s="1"/>
  <c r="Z43" i="28" s="1"/>
  <c r="AC21" i="58"/>
  <c r="AC25" i="58" s="1"/>
  <c r="R8" i="59"/>
  <c r="R8" i="56"/>
  <c r="R8" i="28"/>
  <c r="U21" i="58"/>
  <c r="U25" i="58" s="1"/>
  <c r="S33" i="9"/>
  <c r="AQ22" i="58"/>
  <c r="AO28" i="9"/>
  <c r="N7" i="59"/>
  <c r="N7" i="56"/>
  <c r="N7" i="28"/>
  <c r="AL17" i="9"/>
  <c r="AI7" i="59"/>
  <c r="AI7" i="28"/>
  <c r="AI7" i="56"/>
  <c r="AL22" i="58"/>
  <c r="AJ28" i="9"/>
  <c r="O17" i="9"/>
  <c r="CD54" i="35"/>
  <c r="U17" i="9"/>
  <c r="AD8" i="59"/>
  <c r="AD8" i="56"/>
  <c r="AD8" i="28"/>
  <c r="AG21" i="58"/>
  <c r="AG25" i="58" s="1"/>
  <c r="AE33" i="9"/>
  <c r="AM17" i="9"/>
  <c r="AM33" i="9" s="1"/>
  <c r="AB7" i="59"/>
  <c r="AB7" i="56"/>
  <c r="AB7" i="28"/>
  <c r="AJ33" i="9"/>
  <c r="Q22" i="58"/>
  <c r="O28" i="9"/>
  <c r="BV54" i="35"/>
  <c r="M7" i="59"/>
  <c r="M7" i="56"/>
  <c r="M7" i="28"/>
  <c r="AA5" i="28"/>
  <c r="AA43" i="28" s="1"/>
  <c r="AB33" i="9"/>
  <c r="L17" i="9"/>
  <c r="AD17" i="9"/>
  <c r="M33" i="9"/>
  <c r="AE5" i="59"/>
  <c r="AD5" i="28"/>
  <c r="AD43" i="28" s="1"/>
  <c r="T22" i="58"/>
  <c r="R28" i="9"/>
  <c r="AC33" i="9"/>
  <c r="AO17" i="9"/>
  <c r="AA22" i="58"/>
  <c r="Y28" i="9"/>
  <c r="R22" i="58"/>
  <c r="P28" i="9"/>
  <c r="AQ54" i="35"/>
  <c r="AA5" i="59"/>
  <c r="Z27" i="55"/>
  <c r="AE5" i="56" l="1"/>
  <c r="AE41" i="56" s="1"/>
  <c r="Z5" i="56"/>
  <c r="Z41" i="56" s="1"/>
  <c r="W5" i="56"/>
  <c r="W41" i="56" s="1"/>
  <c r="AJ5" i="56"/>
  <c r="AJ41" i="56" s="1"/>
  <c r="M5" i="59"/>
  <c r="X9" i="59"/>
  <c r="X9" i="56"/>
  <c r="X9" i="28"/>
  <c r="K8" i="59"/>
  <c r="K8" i="56"/>
  <c r="K8" i="28"/>
  <c r="N21" i="58"/>
  <c r="N25" i="58" s="1"/>
  <c r="L33" i="9"/>
  <c r="AJ5" i="28"/>
  <c r="AJ43" i="28" s="1"/>
  <c r="S5" i="56"/>
  <c r="S41" i="56" s="1"/>
  <c r="AP8" i="59"/>
  <c r="AP8" i="56"/>
  <c r="AP8" i="28"/>
  <c r="AS21" i="58"/>
  <c r="AS25" i="58" s="1"/>
  <c r="AQ33" i="9"/>
  <c r="M8" i="59"/>
  <c r="M8" i="56"/>
  <c r="M8" i="28"/>
  <c r="P21" i="58"/>
  <c r="P25" i="58" s="1"/>
  <c r="AH9" i="59"/>
  <c r="AH9" i="56"/>
  <c r="AH9" i="28"/>
  <c r="AM5" i="59"/>
  <c r="N9" i="59"/>
  <c r="N9" i="56"/>
  <c r="N9" i="28"/>
  <c r="AK8" i="59"/>
  <c r="AK8" i="28"/>
  <c r="AN21" i="58"/>
  <c r="AN25" i="58" s="1"/>
  <c r="AK8" i="56"/>
  <c r="O8" i="59"/>
  <c r="O8" i="56"/>
  <c r="O8" i="28"/>
  <c r="R21" i="58"/>
  <c r="R25" i="58" s="1"/>
  <c r="P33" i="9"/>
  <c r="N33" i="9"/>
  <c r="AN9" i="59"/>
  <c r="AN9" i="56"/>
  <c r="AN9" i="28"/>
  <c r="AO8" i="59"/>
  <c r="AO8" i="56"/>
  <c r="AO8" i="28"/>
  <c r="AR21" i="58"/>
  <c r="AR25" i="58" s="1"/>
  <c r="X8" i="59"/>
  <c r="X8" i="56"/>
  <c r="X8" i="28"/>
  <c r="X5" i="28" s="1"/>
  <c r="X43" i="28" s="1"/>
  <c r="AA21" i="58"/>
  <c r="AA25" i="58" s="1"/>
  <c r="Y33" i="9"/>
  <c r="AL9" i="59"/>
  <c r="AL9" i="28"/>
  <c r="AL9" i="56"/>
  <c r="K9" i="59"/>
  <c r="K9" i="56"/>
  <c r="K9" i="28"/>
  <c r="K5" i="28" s="1"/>
  <c r="K43" i="28" s="1"/>
  <c r="AF8" i="59"/>
  <c r="AF8" i="56"/>
  <c r="AF8" i="28"/>
  <c r="AI21" i="58"/>
  <c r="AI25" i="58" s="1"/>
  <c r="AJ5" i="59"/>
  <c r="O9" i="59"/>
  <c r="O9" i="56"/>
  <c r="O5" i="56" s="1"/>
  <c r="O41" i="56" s="1"/>
  <c r="O9" i="28"/>
  <c r="N8" i="59"/>
  <c r="N8" i="56"/>
  <c r="N8" i="28"/>
  <c r="Q21" i="58"/>
  <c r="Q25" i="58" s="1"/>
  <c r="R5" i="56"/>
  <c r="R41" i="56" s="1"/>
  <c r="U9" i="59"/>
  <c r="U9" i="28"/>
  <c r="U9" i="56"/>
  <c r="V9" i="59"/>
  <c r="V9" i="28"/>
  <c r="V9" i="56"/>
  <c r="V8" i="59"/>
  <c r="V5" i="59" s="1"/>
  <c r="V8" i="28"/>
  <c r="V8" i="56"/>
  <c r="Y21" i="58"/>
  <c r="Y25" i="58" s="1"/>
  <c r="AP9" i="59"/>
  <c r="AP9" i="56"/>
  <c r="AP9" i="28"/>
  <c r="L5" i="56"/>
  <c r="L41" i="56" s="1"/>
  <c r="AF9" i="59"/>
  <c r="AF9" i="56"/>
  <c r="AF9" i="28"/>
  <c r="Y5" i="56"/>
  <c r="Y41" i="56" s="1"/>
  <c r="T9" i="59"/>
  <c r="T9" i="56"/>
  <c r="T9" i="28"/>
  <c r="AC9" i="59"/>
  <c r="AC9" i="56"/>
  <c r="AC9" i="28"/>
  <c r="AB9" i="59"/>
  <c r="AB9" i="56"/>
  <c r="AB9" i="28"/>
  <c r="S5" i="28"/>
  <c r="S43" i="28" s="1"/>
  <c r="AO9" i="59"/>
  <c r="AO9" i="56"/>
  <c r="AO9" i="28"/>
  <c r="AO5" i="28" s="1"/>
  <c r="AO43" i="28" s="1"/>
  <c r="AM5" i="56"/>
  <c r="AM41" i="56" s="1"/>
  <c r="AC8" i="59"/>
  <c r="AC8" i="56"/>
  <c r="AC8" i="28"/>
  <c r="AF21" i="58"/>
  <c r="AF25" i="58" s="1"/>
  <c r="AD33" i="9"/>
  <c r="R5" i="28"/>
  <c r="R43" i="28" s="1"/>
  <c r="AH8" i="59"/>
  <c r="AH8" i="56"/>
  <c r="AH8" i="28"/>
  <c r="AK21" i="58"/>
  <c r="AK25" i="58" s="1"/>
  <c r="P8" i="59"/>
  <c r="P8" i="56"/>
  <c r="P8" i="28"/>
  <c r="S21" i="58"/>
  <c r="S25" i="58" s="1"/>
  <c r="O33" i="9"/>
  <c r="Q9" i="59"/>
  <c r="Q9" i="56"/>
  <c r="Q9" i="28"/>
  <c r="AI9" i="59"/>
  <c r="AI9" i="28"/>
  <c r="AI9" i="56"/>
  <c r="R5" i="59"/>
  <c r="Q8" i="59"/>
  <c r="Q8" i="56"/>
  <c r="Q8" i="28"/>
  <c r="T21" i="58"/>
  <c r="T25" i="58" s="1"/>
  <c r="L5" i="59"/>
  <c r="AD5" i="59"/>
  <c r="AG8" i="59"/>
  <c r="AG5" i="59" s="1"/>
  <c r="AG8" i="56"/>
  <c r="AG8" i="28"/>
  <c r="AJ21" i="58"/>
  <c r="AJ25" i="58" s="1"/>
  <c r="AG33" i="9"/>
  <c r="AN8" i="59"/>
  <c r="AN8" i="56"/>
  <c r="AN8" i="28"/>
  <c r="AQ21" i="58"/>
  <c r="AQ25" i="58" s="1"/>
  <c r="AO33" i="9"/>
  <c r="AL8" i="59"/>
  <c r="AL8" i="28"/>
  <c r="AO21" i="58"/>
  <c r="AO25" i="58" s="1"/>
  <c r="AL8" i="56"/>
  <c r="U8" i="59"/>
  <c r="U8" i="28"/>
  <c r="U8" i="56"/>
  <c r="X21" i="58"/>
  <c r="X25" i="58" s="1"/>
  <c r="Y5" i="59"/>
  <c r="AK9" i="59"/>
  <c r="AK9" i="28"/>
  <c r="AK5" i="28" s="1"/>
  <c r="AK43" i="28" s="1"/>
  <c r="AK9" i="56"/>
  <c r="AI33" i="9"/>
  <c r="Z5" i="59"/>
  <c r="AP33" i="9"/>
  <c r="AI5" i="28"/>
  <c r="AI43" i="28" s="1"/>
  <c r="AP5" i="59"/>
  <c r="M9" i="59"/>
  <c r="M9" i="56"/>
  <c r="M9" i="28"/>
  <c r="AC5" i="59"/>
  <c r="L5" i="28"/>
  <c r="L43" i="28" s="1"/>
  <c r="T8" i="59"/>
  <c r="T8" i="56"/>
  <c r="W21" i="58"/>
  <c r="W25" i="58" s="1"/>
  <c r="T8" i="28"/>
  <c r="U33" i="9"/>
  <c r="Y5" i="28"/>
  <c r="Y43" i="28" s="1"/>
  <c r="AG9" i="59"/>
  <c r="AG9" i="56"/>
  <c r="AG9" i="28"/>
  <c r="AB8" i="59"/>
  <c r="AB5" i="59" s="1"/>
  <c r="AB8" i="56"/>
  <c r="AB8" i="28"/>
  <c r="AE21" i="58"/>
  <c r="AE25" i="58" s="1"/>
  <c r="AL5" i="56"/>
  <c r="AL41" i="56" s="1"/>
  <c r="P9" i="59"/>
  <c r="P9" i="56"/>
  <c r="P9" i="28"/>
  <c r="O5" i="59"/>
  <c r="AD5" i="56"/>
  <c r="AD41" i="56" s="1"/>
  <c r="G70" i="21"/>
  <c r="H70" i="21"/>
  <c r="I70" i="21"/>
  <c r="J70" i="21"/>
  <c r="K70" i="21"/>
  <c r="L70" i="21"/>
  <c r="M70" i="21"/>
  <c r="F70" i="21"/>
  <c r="L125" i="21"/>
  <c r="L124" i="21"/>
  <c r="L123" i="21"/>
  <c r="L121" i="21"/>
  <c r="M125" i="21"/>
  <c r="M124" i="21"/>
  <c r="M123" i="21"/>
  <c r="M127" i="21"/>
  <c r="M117" i="21"/>
  <c r="M116" i="21"/>
  <c r="D64" i="62"/>
  <c r="E64" i="62"/>
  <c r="F64" i="62"/>
  <c r="G64" i="62"/>
  <c r="H64" i="62"/>
  <c r="I64" i="62"/>
  <c r="J64" i="62"/>
  <c r="D63" i="62"/>
  <c r="E63" i="62"/>
  <c r="F63" i="62"/>
  <c r="G63" i="62"/>
  <c r="H63" i="62"/>
  <c r="I63" i="62"/>
  <c r="J63" i="62"/>
  <c r="J57" i="62" s="1"/>
  <c r="C63" i="62"/>
  <c r="AC5" i="56" l="1"/>
  <c r="AC41" i="56" s="1"/>
  <c r="M5" i="56"/>
  <c r="M41" i="56" s="1"/>
  <c r="K5" i="56"/>
  <c r="K41" i="56" s="1"/>
  <c r="N5" i="59"/>
  <c r="AP5" i="28"/>
  <c r="AP43" i="28" s="1"/>
  <c r="P5" i="56"/>
  <c r="P41" i="56" s="1"/>
  <c r="O5" i="28"/>
  <c r="O43" i="28" s="1"/>
  <c r="X5" i="59"/>
  <c r="AL5" i="28"/>
  <c r="AL43" i="28" s="1"/>
  <c r="V5" i="28"/>
  <c r="V43" i="28" s="1"/>
  <c r="AK5" i="56"/>
  <c r="AK41" i="56" s="1"/>
  <c r="T5" i="56"/>
  <c r="T41" i="56" s="1"/>
  <c r="P5" i="28"/>
  <c r="P43" i="28" s="1"/>
  <c r="AF5" i="59"/>
  <c r="X5" i="56"/>
  <c r="X41" i="56" s="1"/>
  <c r="AK5" i="59"/>
  <c r="AP5" i="56"/>
  <c r="AP41" i="56" s="1"/>
  <c r="U5" i="28"/>
  <c r="U43" i="28" s="1"/>
  <c r="AB5" i="28"/>
  <c r="AB43" i="28" s="1"/>
  <c r="AN5" i="28"/>
  <c r="AN43" i="28" s="1"/>
  <c r="AI5" i="56"/>
  <c r="AI41" i="56" s="1"/>
  <c r="M5" i="28"/>
  <c r="M43" i="28" s="1"/>
  <c r="AH5" i="28"/>
  <c r="AH43" i="28" s="1"/>
  <c r="AF5" i="28"/>
  <c r="AF43" i="28" s="1"/>
  <c r="T5" i="59"/>
  <c r="U5" i="59"/>
  <c r="Q5" i="59"/>
  <c r="P5" i="59"/>
  <c r="AH5" i="59"/>
  <c r="N5" i="28"/>
  <c r="N43" i="28" s="1"/>
  <c r="AN5" i="56"/>
  <c r="AN41" i="56" s="1"/>
  <c r="U5" i="56"/>
  <c r="U41" i="56" s="1"/>
  <c r="Q5" i="28"/>
  <c r="Q43" i="28" s="1"/>
  <c r="AO5" i="59"/>
  <c r="AL5" i="59"/>
  <c r="Q5" i="56"/>
  <c r="Q41" i="56" s="1"/>
  <c r="AH5" i="56"/>
  <c r="AH41" i="56" s="1"/>
  <c r="AF5" i="56"/>
  <c r="AF41" i="56" s="1"/>
  <c r="T5" i="28"/>
  <c r="T43" i="28" s="1"/>
  <c r="AN5" i="59"/>
  <c r="AI5" i="59"/>
  <c r="AC5" i="28"/>
  <c r="AC43" i="28" s="1"/>
  <c r="V5" i="56"/>
  <c r="V41" i="56" s="1"/>
  <c r="N5" i="56"/>
  <c r="N41" i="56" s="1"/>
  <c r="AG5" i="56"/>
  <c r="AG41" i="56" s="1"/>
  <c r="AO5" i="56"/>
  <c r="AO41" i="56" s="1"/>
  <c r="K5" i="59"/>
  <c r="AG5" i="28"/>
  <c r="AG43" i="28" s="1"/>
  <c r="AB5" i="56"/>
  <c r="AB41" i="56" s="1"/>
  <c r="E68" i="62"/>
  <c r="Y67" i="62"/>
  <c r="X67" i="62"/>
  <c r="AC67" i="62"/>
  <c r="AB67" i="62"/>
  <c r="AA67" i="62"/>
  <c r="J68" i="62"/>
  <c r="J91" i="62" s="1"/>
  <c r="Z67" i="62"/>
  <c r="X66" i="62"/>
  <c r="D68" i="62"/>
  <c r="AC66" i="62"/>
  <c r="I68" i="62"/>
  <c r="AB66" i="62"/>
  <c r="H68" i="62"/>
  <c r="AA66" i="62"/>
  <c r="G68" i="62"/>
  <c r="Z66" i="62"/>
  <c r="F68" i="62"/>
  <c r="Y66" i="62"/>
  <c r="X5" i="52"/>
  <c r="Y5" i="52"/>
  <c r="W5" i="52"/>
  <c r="F6" i="28" l="1"/>
  <c r="I34" i="59" l="1"/>
  <c r="I35" i="59"/>
  <c r="I36" i="59"/>
  <c r="I37" i="59"/>
  <c r="I38" i="59"/>
  <c r="Y22" i="53" l="1"/>
  <c r="V22" i="53"/>
  <c r="R22" i="53"/>
  <c r="S22" i="53"/>
  <c r="O22" i="53"/>
  <c r="P22" i="53"/>
  <c r="K22" i="53"/>
  <c r="G22" i="53"/>
  <c r="L22" i="53"/>
  <c r="T22" i="53"/>
  <c r="H22" i="53"/>
  <c r="F22" i="53"/>
  <c r="N22" i="53"/>
  <c r="Q22" i="53"/>
  <c r="U22" i="53"/>
  <c r="X22" i="53"/>
  <c r="E22" i="53"/>
  <c r="I22" i="53" l="1"/>
  <c r="W22" i="53"/>
  <c r="M22" i="53"/>
  <c r="J22" i="53"/>
  <c r="Q157" i="62" l="1"/>
  <c r="R157" i="62"/>
  <c r="S157" i="62"/>
  <c r="U22" i="51" l="1"/>
  <c r="Q22" i="51"/>
  <c r="O22" i="51"/>
  <c r="L22" i="51"/>
  <c r="E22" i="51"/>
  <c r="P2" i="51"/>
  <c r="X22" i="51"/>
  <c r="D22" i="51"/>
  <c r="G22" i="51"/>
  <c r="H22" i="51"/>
  <c r="J22" i="51"/>
  <c r="K22" i="51"/>
  <c r="M22" i="51"/>
  <c r="N22" i="51"/>
  <c r="P22" i="51"/>
  <c r="S22" i="51"/>
  <c r="T22" i="51"/>
  <c r="V22" i="51"/>
  <c r="W22" i="51"/>
  <c r="I22" i="51"/>
  <c r="F22" i="51" l="1"/>
  <c r="R22" i="51"/>
  <c r="X2" i="22" l="1"/>
  <c r="X4" i="22"/>
  <c r="X3" i="22"/>
  <c r="W66" i="62" l="1"/>
  <c r="C64" i="62" l="1"/>
  <c r="C68" i="62"/>
  <c r="C91" i="62" s="1"/>
  <c r="D91" i="62"/>
  <c r="E91" i="62"/>
  <c r="F91" i="62"/>
  <c r="G91" i="62"/>
  <c r="H91" i="62"/>
  <c r="I91" i="62"/>
  <c r="J69" i="62" l="1"/>
  <c r="J92" i="62" s="1"/>
  <c r="G69" i="62"/>
  <c r="G92" i="62" s="1"/>
  <c r="F69" i="62"/>
  <c r="E69" i="62"/>
  <c r="E92" i="62" s="1"/>
  <c r="D69" i="62"/>
  <c r="D92" i="62" s="1"/>
  <c r="H69" i="62"/>
  <c r="H92" i="62" s="1"/>
  <c r="I69" i="62"/>
  <c r="I92" i="62" s="1"/>
  <c r="I57" i="62"/>
  <c r="H57" i="62"/>
  <c r="G57" i="62"/>
  <c r="D57" i="62"/>
  <c r="F57" i="62"/>
  <c r="E57" i="62"/>
  <c r="C57" i="62"/>
  <c r="W67" i="62"/>
  <c r="F92" i="62"/>
  <c r="C69" i="62"/>
  <c r="C92" i="62" s="1"/>
  <c r="E48" i="55" l="1"/>
  <c r="C36" i="59" s="1"/>
  <c r="E47" i="55"/>
  <c r="C35" i="59" s="1"/>
  <c r="E46" i="55"/>
  <c r="D25" i="29" s="1"/>
  <c r="C34" i="59" l="1"/>
  <c r="E50" i="55"/>
  <c r="C38" i="59" s="1"/>
  <c r="AS82" i="31" l="1"/>
  <c r="AR82" i="31"/>
  <c r="AQ82" i="31"/>
  <c r="AP82" i="31"/>
  <c r="AO82" i="31"/>
  <c r="AN82" i="31"/>
  <c r="AM82" i="31"/>
  <c r="AL82" i="31"/>
  <c r="AK82" i="31"/>
  <c r="AJ82" i="31"/>
  <c r="AI82" i="31"/>
  <c r="AH82" i="31"/>
  <c r="AG82" i="31"/>
  <c r="AF82" i="31"/>
  <c r="AE82" i="31"/>
  <c r="AD82" i="31"/>
  <c r="AC82" i="31"/>
  <c r="AB82" i="31"/>
  <c r="AA82" i="31"/>
  <c r="Z82" i="31"/>
  <c r="Y82" i="31"/>
  <c r="X82" i="31"/>
  <c r="W82" i="31"/>
  <c r="V82" i="31"/>
  <c r="U82" i="31"/>
  <c r="T82" i="31"/>
  <c r="S82" i="31"/>
  <c r="R82" i="31"/>
  <c r="Q82" i="31"/>
  <c r="P82" i="31"/>
  <c r="O82" i="31"/>
  <c r="N82" i="31"/>
  <c r="M82" i="31"/>
  <c r="K37" i="29" s="1"/>
  <c r="L82" i="31"/>
  <c r="J37" i="29" s="1"/>
  <c r="K82" i="31"/>
  <c r="I37" i="29" s="1"/>
  <c r="J82" i="31"/>
  <c r="H37" i="29" s="1"/>
  <c r="I82" i="31"/>
  <c r="G37" i="29" s="1"/>
  <c r="H82" i="31"/>
  <c r="F37" i="29" s="1"/>
  <c r="G82" i="31"/>
  <c r="E37" i="29" s="1"/>
  <c r="F82" i="31"/>
  <c r="D37" i="29" s="1"/>
  <c r="AR46" i="55" l="1"/>
  <c r="AQ46" i="55"/>
  <c r="AP46" i="55"/>
  <c r="AO46" i="55"/>
  <c r="AN46" i="55"/>
  <c r="AM46" i="55"/>
  <c r="AL46" i="55"/>
  <c r="AK46" i="55"/>
  <c r="AJ46" i="55"/>
  <c r="AI46" i="55"/>
  <c r="AH46" i="55"/>
  <c r="AG46" i="55"/>
  <c r="AF46" i="55"/>
  <c r="AE46" i="55"/>
  <c r="AD46" i="55"/>
  <c r="AC46" i="55"/>
  <c r="AB46" i="55"/>
  <c r="AA46" i="55"/>
  <c r="Z46" i="55"/>
  <c r="Y46" i="55"/>
  <c r="X46" i="55"/>
  <c r="W46" i="55"/>
  <c r="V46" i="55"/>
  <c r="U46" i="55"/>
  <c r="T46" i="55"/>
  <c r="S46" i="55"/>
  <c r="R46" i="55"/>
  <c r="Q46" i="55"/>
  <c r="P46" i="55"/>
  <c r="O46" i="55"/>
  <c r="N46" i="55"/>
  <c r="M46" i="55"/>
  <c r="L46" i="55"/>
  <c r="K46" i="55"/>
  <c r="J46" i="55"/>
  <c r="I46" i="55"/>
  <c r="H46" i="55"/>
  <c r="G46" i="55"/>
  <c r="F46" i="55"/>
  <c r="G34" i="59" l="1"/>
  <c r="I50" i="55"/>
  <c r="G38" i="59" s="1"/>
  <c r="M50" i="55"/>
  <c r="Q50" i="55"/>
  <c r="U50" i="55"/>
  <c r="Y50" i="55"/>
  <c r="AC50" i="55"/>
  <c r="AG50" i="55"/>
  <c r="AK50" i="55"/>
  <c r="AO50" i="55"/>
  <c r="F50" i="55"/>
  <c r="D38" i="59" s="1"/>
  <c r="D34" i="59"/>
  <c r="H34" i="59"/>
  <c r="J50" i="55"/>
  <c r="H38" i="59" s="1"/>
  <c r="N50" i="55"/>
  <c r="R50" i="55"/>
  <c r="V50" i="55"/>
  <c r="Z50" i="55"/>
  <c r="AD50" i="55"/>
  <c r="AH50" i="55"/>
  <c r="AL50" i="55"/>
  <c r="AP50" i="55"/>
  <c r="E34" i="59"/>
  <c r="G50" i="55"/>
  <c r="E38" i="59" s="1"/>
  <c r="K50" i="55"/>
  <c r="O50" i="55"/>
  <c r="S50" i="55"/>
  <c r="W50" i="55"/>
  <c r="AA50" i="55"/>
  <c r="AE50" i="55"/>
  <c r="AI50" i="55"/>
  <c r="AM50" i="55"/>
  <c r="AQ50" i="55"/>
  <c r="F34" i="59"/>
  <c r="H50" i="55"/>
  <c r="F38" i="59" s="1"/>
  <c r="J34" i="59"/>
  <c r="L50" i="55"/>
  <c r="J38" i="59" s="1"/>
  <c r="P50" i="55"/>
  <c r="T50" i="55"/>
  <c r="X50" i="55"/>
  <c r="AB50" i="55"/>
  <c r="AF50" i="55"/>
  <c r="AJ50" i="55"/>
  <c r="AN50" i="55"/>
  <c r="AR50" i="55"/>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D98" i="21"/>
  <c r="I98" i="21" s="1"/>
  <c r="L98" i="21" l="1"/>
  <c r="M98" i="21"/>
  <c r="J98" i="21"/>
  <c r="F98" i="21"/>
  <c r="G98" i="21"/>
  <c r="K98" i="21"/>
  <c r="H98" i="21"/>
  <c r="A7" i="17"/>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A12" i="17" l="1"/>
  <c r="K31" i="29"/>
  <c r="J31" i="29"/>
  <c r="I31" i="29"/>
  <c r="H31" i="29"/>
  <c r="G31" i="29"/>
  <c r="F31" i="29"/>
  <c r="E31" i="29"/>
  <c r="D31" i="29"/>
  <c r="K29" i="29"/>
  <c r="J29" i="29"/>
  <c r="I29" i="29"/>
  <c r="H29" i="29"/>
  <c r="G29" i="29"/>
  <c r="F29" i="29"/>
  <c r="E29" i="29"/>
  <c r="D29" i="29"/>
  <c r="K28" i="29"/>
  <c r="J28" i="29"/>
  <c r="I28" i="29"/>
  <c r="H28" i="29"/>
  <c r="G28" i="29"/>
  <c r="F28" i="29"/>
  <c r="E28" i="29"/>
  <c r="D28" i="29"/>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K30" i="29" s="1"/>
  <c r="L126" i="21"/>
  <c r="J30" i="29" s="1"/>
  <c r="K126" i="21"/>
  <c r="I30" i="29" s="1"/>
  <c r="J126" i="21"/>
  <c r="H30" i="29" s="1"/>
  <c r="I126" i="21"/>
  <c r="G30" i="29" s="1"/>
  <c r="H126" i="21"/>
  <c r="F30" i="29" s="1"/>
  <c r="G126" i="21"/>
  <c r="E30" i="29" s="1"/>
  <c r="F126" i="21"/>
  <c r="D30" i="29" s="1"/>
  <c r="A22" i="17" l="1"/>
  <c r="F68" i="17"/>
  <c r="G68" i="17"/>
  <c r="H68" i="17"/>
  <c r="I68" i="17"/>
  <c r="J68" i="17"/>
  <c r="K68" i="17"/>
  <c r="A34" i="17" l="1"/>
  <c r="A46" i="17" s="1"/>
  <c r="A59" i="17" s="1"/>
  <c r="F50" i="54"/>
  <c r="A72" i="17" l="1"/>
  <c r="M18" i="58" l="1"/>
  <c r="L18" i="58"/>
  <c r="K18" i="58"/>
  <c r="J18" i="58"/>
  <c r="I18" i="58"/>
  <c r="H18" i="58"/>
  <c r="G18" i="58"/>
  <c r="M17" i="58"/>
  <c r="L17" i="58"/>
  <c r="K17" i="58"/>
  <c r="J17" i="58"/>
  <c r="I17" i="58"/>
  <c r="H17" i="58"/>
  <c r="G17" i="58"/>
  <c r="M16" i="58"/>
  <c r="L16" i="58"/>
  <c r="K16" i="58"/>
  <c r="J16" i="58"/>
  <c r="I16" i="58"/>
  <c r="H16" i="58"/>
  <c r="G16" i="58"/>
  <c r="M15" i="58"/>
  <c r="L15" i="58"/>
  <c r="K15" i="58"/>
  <c r="J15" i="58"/>
  <c r="I15" i="58"/>
  <c r="H15" i="58"/>
  <c r="G15" i="58"/>
  <c r="M14" i="58"/>
  <c r="L14" i="58"/>
  <c r="K14" i="58"/>
  <c r="J14" i="58"/>
  <c r="I14" i="58"/>
  <c r="H14" i="58"/>
  <c r="G14" i="58"/>
  <c r="M13" i="58"/>
  <c r="L13" i="58"/>
  <c r="K13" i="58"/>
  <c r="J13" i="58"/>
  <c r="I13" i="58"/>
  <c r="H13" i="58"/>
  <c r="G13" i="58"/>
  <c r="M12" i="58"/>
  <c r="L12" i="58"/>
  <c r="K12" i="58"/>
  <c r="J12" i="58"/>
  <c r="I12" i="58"/>
  <c r="H12" i="58"/>
  <c r="G12" i="58"/>
  <c r="M11" i="58"/>
  <c r="L11" i="58"/>
  <c r="K11" i="58"/>
  <c r="J11" i="58"/>
  <c r="I11" i="58"/>
  <c r="H11" i="58"/>
  <c r="G11" i="58"/>
  <c r="M10" i="58"/>
  <c r="L10" i="58"/>
  <c r="K10" i="58"/>
  <c r="J10" i="58"/>
  <c r="I10" i="58"/>
  <c r="H10" i="58"/>
  <c r="G10" i="58"/>
  <c r="M9" i="58"/>
  <c r="L9" i="58"/>
  <c r="K9" i="58"/>
  <c r="J9" i="58"/>
  <c r="I9" i="58"/>
  <c r="H9" i="58"/>
  <c r="G9" i="58"/>
  <c r="AP48" i="59"/>
  <c r="AL48" i="59"/>
  <c r="AH48" i="59"/>
  <c r="AD48" i="59"/>
  <c r="Z48" i="59"/>
  <c r="V48" i="59"/>
  <c r="R48" i="59"/>
  <c r="N48" i="59"/>
  <c r="M8" i="58"/>
  <c r="L8" i="58"/>
  <c r="K8" i="58"/>
  <c r="J8" i="58"/>
  <c r="I8" i="58"/>
  <c r="H8" i="58"/>
  <c r="G8" i="58"/>
  <c r="F13" i="58"/>
  <c r="F18" i="58"/>
  <c r="F16" i="58"/>
  <c r="F17" i="58"/>
  <c r="F10" i="58"/>
  <c r="F11" i="58"/>
  <c r="F12" i="58"/>
  <c r="F9" i="58"/>
  <c r="F8" i="58"/>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P96" i="45"/>
  <c r="O96" i="45"/>
  <c r="N96" i="45"/>
  <c r="M96" i="45"/>
  <c r="L96" i="45"/>
  <c r="K96" i="45"/>
  <c r="J96" i="45"/>
  <c r="I96" i="45"/>
  <c r="H96" i="45"/>
  <c r="G96"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P95" i="45"/>
  <c r="O95" i="45"/>
  <c r="N95" i="45"/>
  <c r="M95" i="45"/>
  <c r="L95" i="45"/>
  <c r="K95" i="45"/>
  <c r="J95" i="45"/>
  <c r="I95" i="45"/>
  <c r="H95" i="45"/>
  <c r="G95"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P94" i="45"/>
  <c r="O94" i="45"/>
  <c r="N94" i="45"/>
  <c r="M94" i="45"/>
  <c r="L94" i="45"/>
  <c r="K94" i="45"/>
  <c r="J94" i="45"/>
  <c r="I94" i="45"/>
  <c r="H94" i="45"/>
  <c r="G94"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P93" i="45"/>
  <c r="O93" i="45"/>
  <c r="N93" i="45"/>
  <c r="M93" i="45"/>
  <c r="L93" i="45"/>
  <c r="K93" i="45"/>
  <c r="J93" i="45"/>
  <c r="I93" i="45"/>
  <c r="H93" i="45"/>
  <c r="G93"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P92" i="45"/>
  <c r="O92" i="45"/>
  <c r="N92" i="45"/>
  <c r="M92" i="45"/>
  <c r="L92" i="45"/>
  <c r="K92" i="45"/>
  <c r="J92" i="45"/>
  <c r="I92" i="45"/>
  <c r="H92" i="45"/>
  <c r="G92"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P91" i="45"/>
  <c r="O91" i="45"/>
  <c r="N91" i="45"/>
  <c r="M91" i="45"/>
  <c r="L91" i="45"/>
  <c r="K91" i="45"/>
  <c r="J91" i="45"/>
  <c r="I91" i="45"/>
  <c r="H91" i="45"/>
  <c r="G91"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P90" i="45"/>
  <c r="O90" i="45"/>
  <c r="N90" i="45"/>
  <c r="M90" i="45"/>
  <c r="L90" i="45"/>
  <c r="K90" i="45"/>
  <c r="J90" i="45"/>
  <c r="I90" i="45"/>
  <c r="H90" i="45"/>
  <c r="G90"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P89" i="45"/>
  <c r="O89" i="45"/>
  <c r="N89" i="45"/>
  <c r="M89" i="45"/>
  <c r="L89" i="45"/>
  <c r="K89" i="45"/>
  <c r="J89" i="45"/>
  <c r="I89" i="45"/>
  <c r="H89" i="45"/>
  <c r="G89"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P87" i="45"/>
  <c r="O87" i="45"/>
  <c r="N87" i="45"/>
  <c r="M87" i="45"/>
  <c r="L87" i="45"/>
  <c r="K87" i="45"/>
  <c r="J87" i="45"/>
  <c r="I87" i="45"/>
  <c r="H87" i="45"/>
  <c r="G87"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P86" i="45"/>
  <c r="O86" i="45"/>
  <c r="N86" i="45"/>
  <c r="M86" i="45"/>
  <c r="L86" i="45"/>
  <c r="K86" i="45"/>
  <c r="J86" i="45"/>
  <c r="I86" i="45"/>
  <c r="H86" i="45"/>
  <c r="G86" i="45"/>
  <c r="F96"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P30" i="45"/>
  <c r="O30" i="45"/>
  <c r="N30" i="45"/>
  <c r="M30" i="45"/>
  <c r="L30" i="45"/>
  <c r="K30" i="45"/>
  <c r="J30" i="45"/>
  <c r="I30" i="45"/>
  <c r="H30" i="45"/>
  <c r="G30"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P29" i="45"/>
  <c r="O29" i="45"/>
  <c r="N29" i="45"/>
  <c r="M29" i="45"/>
  <c r="L29" i="45"/>
  <c r="K29" i="45"/>
  <c r="J29" i="45"/>
  <c r="I29" i="45"/>
  <c r="H29" i="45"/>
  <c r="G29" i="45"/>
  <c r="AS28" i="45"/>
  <c r="AS38" i="45" s="1"/>
  <c r="AR28" i="45"/>
  <c r="AR38" i="45" s="1"/>
  <c r="AQ28" i="45"/>
  <c r="AQ38" i="45" s="1"/>
  <c r="AP28" i="45"/>
  <c r="AP38" i="45" s="1"/>
  <c r="AO28" i="45"/>
  <c r="AO38" i="45" s="1"/>
  <c r="AN28" i="45"/>
  <c r="AN38" i="45" s="1"/>
  <c r="AM28" i="45"/>
  <c r="AM38" i="45" s="1"/>
  <c r="AL28" i="45"/>
  <c r="AL38" i="45" s="1"/>
  <c r="AK28" i="45"/>
  <c r="AK38" i="45" s="1"/>
  <c r="AJ28" i="45"/>
  <c r="AJ38" i="45" s="1"/>
  <c r="AI28" i="45"/>
  <c r="AI38" i="45" s="1"/>
  <c r="AH28" i="45"/>
  <c r="AH38" i="45" s="1"/>
  <c r="AG28" i="45"/>
  <c r="AG38" i="45" s="1"/>
  <c r="AF28" i="45"/>
  <c r="AF38" i="45" s="1"/>
  <c r="AE28" i="45"/>
  <c r="AE38" i="45" s="1"/>
  <c r="AD28" i="45"/>
  <c r="AD38" i="45" s="1"/>
  <c r="AC28" i="45"/>
  <c r="AC38" i="45" s="1"/>
  <c r="AB28" i="45"/>
  <c r="AB38" i="45" s="1"/>
  <c r="AA28" i="45"/>
  <c r="AA38" i="45" s="1"/>
  <c r="Z28" i="45"/>
  <c r="Z38" i="45" s="1"/>
  <c r="Y28" i="45"/>
  <c r="Y38" i="45" s="1"/>
  <c r="X28" i="45"/>
  <c r="X38" i="45" s="1"/>
  <c r="W28" i="45"/>
  <c r="W38" i="45" s="1"/>
  <c r="V28" i="45"/>
  <c r="V38" i="45" s="1"/>
  <c r="U28" i="45"/>
  <c r="U38" i="45" s="1"/>
  <c r="T28" i="45"/>
  <c r="T38" i="45" s="1"/>
  <c r="S28" i="45"/>
  <c r="S38" i="45" s="1"/>
  <c r="R28" i="45"/>
  <c r="R38" i="45" s="1"/>
  <c r="Q28" i="45"/>
  <c r="Q38" i="45" s="1"/>
  <c r="P28" i="45"/>
  <c r="P38" i="45" s="1"/>
  <c r="O28" i="45"/>
  <c r="O38" i="45" s="1"/>
  <c r="N28" i="45"/>
  <c r="N38" i="45" s="1"/>
  <c r="M28" i="45"/>
  <c r="M38" i="45" s="1"/>
  <c r="L28" i="45"/>
  <c r="L38" i="45" s="1"/>
  <c r="K28" i="45"/>
  <c r="K38" i="45" s="1"/>
  <c r="J28" i="45"/>
  <c r="J38" i="45" s="1"/>
  <c r="I28" i="45"/>
  <c r="I38" i="45" s="1"/>
  <c r="H28" i="45"/>
  <c r="H38" i="45" s="1"/>
  <c r="G28" i="45"/>
  <c r="G38" i="45" s="1"/>
  <c r="AS27" i="45"/>
  <c r="AS37" i="45" s="1"/>
  <c r="AR27" i="45"/>
  <c r="AR37" i="45" s="1"/>
  <c r="AQ27" i="45"/>
  <c r="AQ37" i="45" s="1"/>
  <c r="AP27" i="45"/>
  <c r="AP37" i="45" s="1"/>
  <c r="AO27" i="45"/>
  <c r="AO37" i="45" s="1"/>
  <c r="AN27" i="45"/>
  <c r="AN37" i="45" s="1"/>
  <c r="AM27" i="45"/>
  <c r="AM37" i="45" s="1"/>
  <c r="AL27" i="45"/>
  <c r="AL37" i="45" s="1"/>
  <c r="AK27" i="45"/>
  <c r="AK37" i="45" s="1"/>
  <c r="AJ27" i="45"/>
  <c r="AJ37" i="45" s="1"/>
  <c r="AI27" i="45"/>
  <c r="AI37" i="45" s="1"/>
  <c r="AH27" i="45"/>
  <c r="AH37" i="45" s="1"/>
  <c r="AG27" i="45"/>
  <c r="AG37" i="45" s="1"/>
  <c r="AF27" i="45"/>
  <c r="AF37" i="45" s="1"/>
  <c r="AE27" i="45"/>
  <c r="AE37" i="45" s="1"/>
  <c r="AD27" i="45"/>
  <c r="AD37" i="45" s="1"/>
  <c r="AC27" i="45"/>
  <c r="AC37" i="45" s="1"/>
  <c r="AB27" i="45"/>
  <c r="AB37" i="45" s="1"/>
  <c r="AA27" i="45"/>
  <c r="AA37" i="45" s="1"/>
  <c r="Z27" i="45"/>
  <c r="Z37" i="45" s="1"/>
  <c r="Y27" i="45"/>
  <c r="Y37" i="45" s="1"/>
  <c r="X27" i="45"/>
  <c r="X37" i="45" s="1"/>
  <c r="W27" i="45"/>
  <c r="W37" i="45" s="1"/>
  <c r="V27" i="45"/>
  <c r="V37" i="45" s="1"/>
  <c r="U27" i="45"/>
  <c r="U37" i="45" s="1"/>
  <c r="T27" i="45"/>
  <c r="T37" i="45" s="1"/>
  <c r="S27" i="45"/>
  <c r="S37" i="45" s="1"/>
  <c r="R27" i="45"/>
  <c r="R37" i="45" s="1"/>
  <c r="Q27" i="45"/>
  <c r="Q37" i="45" s="1"/>
  <c r="P27" i="45"/>
  <c r="P37" i="45" s="1"/>
  <c r="O27" i="45"/>
  <c r="O37" i="45" s="1"/>
  <c r="N27" i="45"/>
  <c r="N37" i="45" s="1"/>
  <c r="M27" i="45"/>
  <c r="M37" i="45" s="1"/>
  <c r="L27" i="45"/>
  <c r="L37" i="45" s="1"/>
  <c r="K27" i="45"/>
  <c r="K37" i="45" s="1"/>
  <c r="J27" i="45"/>
  <c r="J37" i="45" s="1"/>
  <c r="I27" i="45"/>
  <c r="I37" i="45" s="1"/>
  <c r="H27" i="45"/>
  <c r="H37" i="45" s="1"/>
  <c r="G27" i="45"/>
  <c r="G37" i="45" s="1"/>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G26"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P25" i="45"/>
  <c r="O25" i="45"/>
  <c r="N25" i="45"/>
  <c r="M25" i="45"/>
  <c r="L25" i="45"/>
  <c r="K25" i="45"/>
  <c r="J25" i="45"/>
  <c r="I25" i="45"/>
  <c r="H25" i="45"/>
  <c r="G25" i="45"/>
  <c r="F30" i="45"/>
  <c r="F29" i="45"/>
  <c r="F28" i="45"/>
  <c r="F38" i="45" s="1"/>
  <c r="F27" i="45"/>
  <c r="F37" i="45" s="1"/>
  <c r="F26" i="45"/>
  <c r="F25" i="45"/>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K102" i="2"/>
  <c r="AW101" i="2"/>
  <c r="AV101" i="2"/>
  <c r="AU101" i="2"/>
  <c r="AT101" i="2"/>
  <c r="AS101" i="2"/>
  <c r="AR101" i="2"/>
  <c r="AQ101" i="2"/>
  <c r="AP101" i="2"/>
  <c r="AO101" i="2"/>
  <c r="AN101" i="2"/>
  <c r="AM101" i="2"/>
  <c r="AL101" i="2"/>
  <c r="AK101" i="2"/>
  <c r="AJ101" i="2"/>
  <c r="AI101" i="2"/>
  <c r="AH101" i="2"/>
  <c r="AG101" i="2"/>
  <c r="AF101" i="2"/>
  <c r="AE101" i="2"/>
  <c r="AD101" i="2"/>
  <c r="AC101" i="2"/>
  <c r="AB101" i="2"/>
  <c r="AA101" i="2"/>
  <c r="Z101" i="2"/>
  <c r="Y101" i="2"/>
  <c r="X101" i="2"/>
  <c r="W101" i="2"/>
  <c r="V101" i="2"/>
  <c r="U101" i="2"/>
  <c r="T101" i="2"/>
  <c r="S101" i="2"/>
  <c r="R101" i="2"/>
  <c r="Q101" i="2"/>
  <c r="P101" i="2"/>
  <c r="O101" i="2"/>
  <c r="N101" i="2"/>
  <c r="M101" i="2"/>
  <c r="L101" i="2"/>
  <c r="K101" i="2"/>
  <c r="AW100" i="2"/>
  <c r="AV100" i="2"/>
  <c r="AU100" i="2"/>
  <c r="AT100" i="2"/>
  <c r="AS100" i="2"/>
  <c r="AR100" i="2"/>
  <c r="AQ100" i="2"/>
  <c r="AP100" i="2"/>
  <c r="AO100" i="2"/>
  <c r="AN100" i="2"/>
  <c r="AM100" i="2"/>
  <c r="AL100" i="2"/>
  <c r="AK100" i="2"/>
  <c r="AJ100" i="2"/>
  <c r="AI100" i="2"/>
  <c r="AH100" i="2"/>
  <c r="AG100" i="2"/>
  <c r="AF100" i="2"/>
  <c r="AE100" i="2"/>
  <c r="AD100" i="2"/>
  <c r="AC100" i="2"/>
  <c r="AB100" i="2"/>
  <c r="AA100" i="2"/>
  <c r="Z100" i="2"/>
  <c r="Y100" i="2"/>
  <c r="X100" i="2"/>
  <c r="W100" i="2"/>
  <c r="V100" i="2"/>
  <c r="U100" i="2"/>
  <c r="T100" i="2"/>
  <c r="S100" i="2"/>
  <c r="R100" i="2"/>
  <c r="Q100" i="2"/>
  <c r="P100" i="2"/>
  <c r="O100" i="2"/>
  <c r="N100" i="2"/>
  <c r="M100" i="2"/>
  <c r="L100" i="2"/>
  <c r="K100" i="2"/>
  <c r="AW99" i="2"/>
  <c r="AV99" i="2"/>
  <c r="AU99" i="2"/>
  <c r="AT99" i="2"/>
  <c r="AS99" i="2"/>
  <c r="AR99" i="2"/>
  <c r="AQ99" i="2"/>
  <c r="AP99" i="2"/>
  <c r="AO99" i="2"/>
  <c r="AN99" i="2"/>
  <c r="AM99" i="2"/>
  <c r="AL99" i="2"/>
  <c r="AK99" i="2"/>
  <c r="AJ99" i="2"/>
  <c r="AI99" i="2"/>
  <c r="AH99" i="2"/>
  <c r="AG99" i="2"/>
  <c r="AF99" i="2"/>
  <c r="AE99" i="2"/>
  <c r="AD99" i="2"/>
  <c r="AC99" i="2"/>
  <c r="AB99" i="2"/>
  <c r="AA99" i="2"/>
  <c r="Z99" i="2"/>
  <c r="Y99" i="2"/>
  <c r="X99" i="2"/>
  <c r="W99" i="2"/>
  <c r="V99" i="2"/>
  <c r="U99" i="2"/>
  <c r="T99" i="2"/>
  <c r="S99" i="2"/>
  <c r="R99" i="2"/>
  <c r="Q99" i="2"/>
  <c r="P99" i="2"/>
  <c r="O99" i="2"/>
  <c r="N99" i="2"/>
  <c r="M99" i="2"/>
  <c r="L99" i="2"/>
  <c r="K99"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9" i="2"/>
  <c r="J100" i="2"/>
  <c r="J98" i="2"/>
  <c r="J48" i="59" l="1"/>
  <c r="F48" i="59"/>
  <c r="E48" i="59"/>
  <c r="I48" i="59"/>
  <c r="M48" i="59"/>
  <c r="Q48" i="59"/>
  <c r="U48" i="59"/>
  <c r="Y48" i="59"/>
  <c r="AC48" i="59"/>
  <c r="AG48" i="59"/>
  <c r="AK48" i="59"/>
  <c r="AO48" i="59"/>
  <c r="G48" i="59"/>
  <c r="K48" i="59"/>
  <c r="O48" i="59"/>
  <c r="S48" i="59"/>
  <c r="W48" i="59"/>
  <c r="AA48" i="59"/>
  <c r="AE48" i="59"/>
  <c r="AI48" i="59"/>
  <c r="AM48" i="59"/>
  <c r="D48" i="59"/>
  <c r="H48" i="59"/>
  <c r="L48" i="59"/>
  <c r="P48" i="59"/>
  <c r="T48" i="59"/>
  <c r="X48" i="59"/>
  <c r="AB48" i="59"/>
  <c r="AF48" i="59"/>
  <c r="AJ48" i="59"/>
  <c r="AN48" i="59"/>
  <c r="F39" i="45"/>
  <c r="I36" i="45"/>
  <c r="M36" i="45"/>
  <c r="Q36" i="45"/>
  <c r="U36" i="45"/>
  <c r="Y36" i="45"/>
  <c r="AC36" i="45"/>
  <c r="AG36" i="45"/>
  <c r="AK36" i="45"/>
  <c r="AO36" i="45"/>
  <c r="AS36" i="45"/>
  <c r="I39" i="45"/>
  <c r="M39" i="45"/>
  <c r="Q39" i="45"/>
  <c r="U39" i="45"/>
  <c r="Y39" i="45"/>
  <c r="AC39" i="45"/>
  <c r="AG39" i="45"/>
  <c r="AK39" i="45"/>
  <c r="AO39" i="45"/>
  <c r="AS39" i="45"/>
  <c r="J36" i="45"/>
  <c r="R36" i="45"/>
  <c r="Z36" i="45"/>
  <c r="AH36" i="45"/>
  <c r="AP36" i="45"/>
  <c r="J39" i="45"/>
  <c r="R39" i="45"/>
  <c r="V39" i="45"/>
  <c r="AD39" i="45"/>
  <c r="AP39" i="45"/>
  <c r="N36" i="45"/>
  <c r="V36" i="45"/>
  <c r="V41" i="45" s="1"/>
  <c r="S47" i="59" s="1"/>
  <c r="AD36" i="45"/>
  <c r="AD41" i="45" s="1"/>
  <c r="AA47" i="59" s="1"/>
  <c r="AL36" i="45"/>
  <c r="N39" i="45"/>
  <c r="Z39" i="45"/>
  <c r="AH39" i="45"/>
  <c r="AL39" i="45"/>
  <c r="K36" i="45"/>
  <c r="S36" i="45"/>
  <c r="AA36" i="45"/>
  <c r="AE36" i="45"/>
  <c r="AM36" i="45"/>
  <c r="K39" i="45"/>
  <c r="S39" i="45"/>
  <c r="AA39" i="45"/>
  <c r="AI39" i="45"/>
  <c r="AM39" i="45"/>
  <c r="H36" i="45"/>
  <c r="L36" i="45"/>
  <c r="P36" i="45"/>
  <c r="T36" i="45"/>
  <c r="X36" i="45"/>
  <c r="AB36" i="45"/>
  <c r="AF36" i="45"/>
  <c r="AJ36" i="45"/>
  <c r="AN36" i="45"/>
  <c r="AR36" i="45"/>
  <c r="H39" i="45"/>
  <c r="L39" i="45"/>
  <c r="P39" i="45"/>
  <c r="T39" i="45"/>
  <c r="X39" i="45"/>
  <c r="AB39" i="45"/>
  <c r="AF39" i="45"/>
  <c r="AJ39" i="45"/>
  <c r="AN39" i="45"/>
  <c r="AR39" i="45"/>
  <c r="G36" i="45"/>
  <c r="O36" i="45"/>
  <c r="W36" i="45"/>
  <c r="AI36" i="45"/>
  <c r="AQ36" i="45"/>
  <c r="G39" i="45"/>
  <c r="O39" i="45"/>
  <c r="W39" i="45"/>
  <c r="AE39" i="45"/>
  <c r="AQ39" i="45"/>
  <c r="F36" i="45"/>
  <c r="F41" i="45" l="1"/>
  <c r="C47" i="59" s="1"/>
  <c r="AO41" i="45"/>
  <c r="AL47" i="59" s="1"/>
  <c r="AS41" i="45"/>
  <c r="AP47" i="59" s="1"/>
  <c r="AC41" i="45"/>
  <c r="Z47" i="59" s="1"/>
  <c r="M41" i="45"/>
  <c r="J47" i="59" s="1"/>
  <c r="I41" i="45"/>
  <c r="F47" i="59" s="1"/>
  <c r="Q41" i="45"/>
  <c r="N47" i="59" s="1"/>
  <c r="AG41" i="45"/>
  <c r="AD47" i="59" s="1"/>
  <c r="AK41" i="45"/>
  <c r="AH47" i="59" s="1"/>
  <c r="U41" i="45"/>
  <c r="R47" i="59" s="1"/>
  <c r="Y41" i="45"/>
  <c r="V47" i="59" s="1"/>
  <c r="AI41" i="45"/>
  <c r="AF47" i="59" s="1"/>
  <c r="AH41" i="45"/>
  <c r="AE47" i="59" s="1"/>
  <c r="N41" i="45"/>
  <c r="K47" i="59" s="1"/>
  <c r="Z41" i="45"/>
  <c r="W47" i="59" s="1"/>
  <c r="O41" i="45"/>
  <c r="L47" i="59" s="1"/>
  <c r="AR41" i="45"/>
  <c r="AO47" i="59" s="1"/>
  <c r="AB41" i="45"/>
  <c r="Y47" i="59" s="1"/>
  <c r="L41" i="45"/>
  <c r="I47" i="59" s="1"/>
  <c r="AE41" i="45"/>
  <c r="AB47" i="59" s="1"/>
  <c r="AL41" i="45"/>
  <c r="AI47" i="59" s="1"/>
  <c r="R41" i="45"/>
  <c r="O47" i="59" s="1"/>
  <c r="AN41" i="45"/>
  <c r="AK47" i="59" s="1"/>
  <c r="X41" i="45"/>
  <c r="U47" i="59" s="1"/>
  <c r="H41" i="45"/>
  <c r="E47" i="59" s="1"/>
  <c r="AP41" i="45"/>
  <c r="AM47" i="59" s="1"/>
  <c r="J41" i="45"/>
  <c r="G47" i="59" s="1"/>
  <c r="G41" i="45"/>
  <c r="D47" i="59" s="1"/>
  <c r="AA41" i="45"/>
  <c r="X47" i="59" s="1"/>
  <c r="AJ41" i="45"/>
  <c r="AG47" i="59" s="1"/>
  <c r="T41" i="45"/>
  <c r="Q47" i="59" s="1"/>
  <c r="S41" i="45"/>
  <c r="P47" i="59" s="1"/>
  <c r="AQ41" i="45"/>
  <c r="AN47" i="59" s="1"/>
  <c r="W41" i="45"/>
  <c r="T47" i="59" s="1"/>
  <c r="AF41" i="45"/>
  <c r="AC47" i="59" s="1"/>
  <c r="P41" i="45"/>
  <c r="M47" i="59" s="1"/>
  <c r="AM41" i="45"/>
  <c r="AJ47" i="59" s="1"/>
  <c r="K41" i="45"/>
  <c r="H47" i="59" s="1"/>
  <c r="AS116" i="54" l="1"/>
  <c r="AS88" i="45" s="1"/>
  <c r="AR116" i="54"/>
  <c r="AR88" i="45" s="1"/>
  <c r="AQ116" i="54"/>
  <c r="AQ88" i="45" s="1"/>
  <c r="AP116" i="54"/>
  <c r="AP88" i="45" s="1"/>
  <c r="AO116" i="54"/>
  <c r="AO88" i="45" s="1"/>
  <c r="AN116" i="54"/>
  <c r="AN88" i="45" s="1"/>
  <c r="AM116" i="54"/>
  <c r="AM88" i="45" s="1"/>
  <c r="AL116" i="54"/>
  <c r="AL88" i="45" s="1"/>
  <c r="AK116" i="54"/>
  <c r="AK88" i="45" s="1"/>
  <c r="AJ116" i="54"/>
  <c r="AJ88" i="45" s="1"/>
  <c r="AI116" i="54"/>
  <c r="AI88" i="45" s="1"/>
  <c r="AH116" i="54"/>
  <c r="AH88" i="45" s="1"/>
  <c r="AG116" i="54"/>
  <c r="AG88" i="45" s="1"/>
  <c r="AF116" i="54"/>
  <c r="AF88" i="45" s="1"/>
  <c r="AE116" i="54"/>
  <c r="AE88" i="45" s="1"/>
  <c r="AD116" i="54"/>
  <c r="AD88" i="45" s="1"/>
  <c r="AC116" i="54"/>
  <c r="AC88" i="45" s="1"/>
  <c r="AB116" i="54"/>
  <c r="AB88" i="45" s="1"/>
  <c r="AA116" i="54"/>
  <c r="AA88" i="45" s="1"/>
  <c r="Z116" i="54"/>
  <c r="Z88" i="45" s="1"/>
  <c r="Y116" i="54"/>
  <c r="Y88" i="45" s="1"/>
  <c r="X116" i="54"/>
  <c r="X88" i="45" s="1"/>
  <c r="W116" i="54"/>
  <c r="W88" i="45" s="1"/>
  <c r="V116" i="54"/>
  <c r="V88" i="45" s="1"/>
  <c r="U116" i="54"/>
  <c r="U88" i="45" s="1"/>
  <c r="T116" i="54"/>
  <c r="T88" i="45" s="1"/>
  <c r="S116" i="54"/>
  <c r="S88" i="45" s="1"/>
  <c r="R116" i="54"/>
  <c r="R88" i="45" s="1"/>
  <c r="Q116" i="54"/>
  <c r="Q88" i="45" s="1"/>
  <c r="P116" i="54"/>
  <c r="P88" i="45" s="1"/>
  <c r="O116" i="54"/>
  <c r="O88" i="45" s="1"/>
  <c r="N116" i="54"/>
  <c r="N88" i="45" s="1"/>
  <c r="M88" i="45"/>
  <c r="L116" i="54"/>
  <c r="L88" i="45" s="1"/>
  <c r="K116" i="54"/>
  <c r="K88" i="45" s="1"/>
  <c r="J116" i="54"/>
  <c r="J88" i="45" s="1"/>
  <c r="I116" i="54"/>
  <c r="I88" i="45" s="1"/>
  <c r="H116" i="54"/>
  <c r="H88" i="45" s="1"/>
  <c r="G116" i="54"/>
  <c r="G88" i="45" s="1"/>
  <c r="F116" i="54"/>
  <c r="A2" i="59"/>
  <c r="C47" i="57" l="1"/>
  <c r="D47" i="57" s="1"/>
  <c r="I62" i="51" l="1"/>
  <c r="L62" i="51" s="1"/>
  <c r="O62" i="51" s="1"/>
  <c r="R62" i="51" s="1"/>
  <c r="U62" i="51" s="1"/>
  <c r="X62" i="51" s="1"/>
  <c r="AA62" i="51" s="1"/>
  <c r="AD62" i="51" s="1"/>
  <c r="AG62" i="51" s="1"/>
  <c r="AJ62" i="51" s="1"/>
  <c r="AM62" i="51" s="1"/>
  <c r="AP62" i="51" s="1"/>
  <c r="AS62" i="51" s="1"/>
  <c r="AV62" i="51" s="1"/>
  <c r="AY62" i="51" s="1"/>
  <c r="BB62" i="51" s="1"/>
  <c r="BE62" i="51" s="1"/>
  <c r="BH62" i="51" s="1"/>
  <c r="BK62" i="51" s="1"/>
  <c r="BN62" i="51" s="1"/>
  <c r="BQ62" i="51" s="1"/>
  <c r="BT62" i="51" s="1"/>
  <c r="BW62" i="51" s="1"/>
  <c r="BZ62" i="51" s="1"/>
  <c r="CC62" i="51" s="1"/>
  <c r="CF62" i="51" s="1"/>
  <c r="CI62" i="51" s="1"/>
  <c r="CL62" i="51" s="1"/>
  <c r="CO62" i="51" s="1"/>
  <c r="CR62" i="51" s="1"/>
  <c r="CU62" i="51" s="1"/>
  <c r="CX62" i="51" s="1"/>
  <c r="DA62" i="51" s="1"/>
  <c r="DD62" i="51" s="1"/>
  <c r="DG62" i="51" s="1"/>
  <c r="DJ62" i="51" s="1"/>
  <c r="DM62" i="51" s="1"/>
  <c r="DP62" i="51" s="1"/>
  <c r="DS62" i="51" s="1"/>
  <c r="H62" i="51"/>
  <c r="K62" i="51" s="1"/>
  <c r="N62" i="51" s="1"/>
  <c r="Q62" i="51" s="1"/>
  <c r="T62" i="51" s="1"/>
  <c r="W62" i="51" s="1"/>
  <c r="Z62" i="51" s="1"/>
  <c r="AC62" i="51" s="1"/>
  <c r="AF62" i="51" s="1"/>
  <c r="AI62" i="51" s="1"/>
  <c r="AL62" i="51" s="1"/>
  <c r="AO62" i="51" s="1"/>
  <c r="AR62" i="51" s="1"/>
  <c r="AU62" i="51" s="1"/>
  <c r="AX62" i="51" s="1"/>
  <c r="BA62" i="51" s="1"/>
  <c r="BD62" i="51" s="1"/>
  <c r="BG62" i="51" s="1"/>
  <c r="BJ62" i="51" s="1"/>
  <c r="BM62" i="51" s="1"/>
  <c r="BP62" i="51" s="1"/>
  <c r="BS62" i="51" s="1"/>
  <c r="BV62" i="51" s="1"/>
  <c r="BY62" i="51" s="1"/>
  <c r="CB62" i="51" s="1"/>
  <c r="CE62" i="51" s="1"/>
  <c r="CH62" i="51" s="1"/>
  <c r="CK62" i="51" s="1"/>
  <c r="CN62" i="51" s="1"/>
  <c r="CQ62" i="51" s="1"/>
  <c r="CT62" i="51" s="1"/>
  <c r="CW62" i="51" s="1"/>
  <c r="CZ62" i="51" s="1"/>
  <c r="DC62" i="51" s="1"/>
  <c r="DF62" i="51" s="1"/>
  <c r="DI62" i="51" s="1"/>
  <c r="DL62" i="51" s="1"/>
  <c r="DO62" i="51" s="1"/>
  <c r="DR62" i="51" s="1"/>
  <c r="G62" i="51"/>
  <c r="J62" i="51" s="1"/>
  <c r="M62" i="51" s="1"/>
  <c r="P62" i="51" s="1"/>
  <c r="S62" i="51" s="1"/>
  <c r="V62" i="51" s="1"/>
  <c r="Y62" i="51" s="1"/>
  <c r="AB62" i="51" s="1"/>
  <c r="AE62" i="51" s="1"/>
  <c r="AH62" i="51" s="1"/>
  <c r="AK62" i="51" s="1"/>
  <c r="AN62" i="51" s="1"/>
  <c r="AQ62" i="51" s="1"/>
  <c r="AT62" i="51" s="1"/>
  <c r="AW62" i="51" s="1"/>
  <c r="AZ62" i="51" s="1"/>
  <c r="BC62" i="51" s="1"/>
  <c r="BF62" i="51" s="1"/>
  <c r="BI62" i="51" s="1"/>
  <c r="BL62" i="51" s="1"/>
  <c r="BO62" i="51" s="1"/>
  <c r="BR62" i="51" s="1"/>
  <c r="BU62" i="51" s="1"/>
  <c r="BX62" i="51" s="1"/>
  <c r="CA62" i="51" s="1"/>
  <c r="CD62" i="51" s="1"/>
  <c r="CG62" i="51" s="1"/>
  <c r="CJ62" i="51" s="1"/>
  <c r="CM62" i="51" s="1"/>
  <c r="CP62" i="51" s="1"/>
  <c r="CS62" i="51" s="1"/>
  <c r="CV62" i="51" s="1"/>
  <c r="CY62" i="51" s="1"/>
  <c r="DB62" i="51" s="1"/>
  <c r="DE62" i="51" s="1"/>
  <c r="DH62" i="51" s="1"/>
  <c r="DK62" i="51" s="1"/>
  <c r="DN62" i="51" s="1"/>
  <c r="DQ62" i="51" s="1"/>
  <c r="I62" i="22"/>
  <c r="L62" i="22" s="1"/>
  <c r="O62" i="22" s="1"/>
  <c r="R62" i="22" s="1"/>
  <c r="U62" i="22" s="1"/>
  <c r="X62" i="22" s="1"/>
  <c r="AA62" i="22" s="1"/>
  <c r="AD62" i="22" s="1"/>
  <c r="AG62" i="22" s="1"/>
  <c r="AJ62" i="22" s="1"/>
  <c r="AM62" i="22" s="1"/>
  <c r="AP62" i="22" s="1"/>
  <c r="AS62" i="22" s="1"/>
  <c r="AV62" i="22" s="1"/>
  <c r="AY62" i="22" s="1"/>
  <c r="BB62" i="22" s="1"/>
  <c r="BE62" i="22" s="1"/>
  <c r="BH62" i="22" s="1"/>
  <c r="BK62" i="22" s="1"/>
  <c r="BN62" i="22" s="1"/>
  <c r="BQ62" i="22" s="1"/>
  <c r="BT62" i="22" s="1"/>
  <c r="BW62" i="22" s="1"/>
  <c r="BZ62" i="22" s="1"/>
  <c r="CC62" i="22" s="1"/>
  <c r="CF62" i="22" s="1"/>
  <c r="CI62" i="22" s="1"/>
  <c r="CL62" i="22" s="1"/>
  <c r="CO62" i="22" s="1"/>
  <c r="CR62" i="22" s="1"/>
  <c r="CU62" i="22" s="1"/>
  <c r="CX62" i="22" s="1"/>
  <c r="DA62" i="22" s="1"/>
  <c r="DD62" i="22" s="1"/>
  <c r="DG62" i="22" s="1"/>
  <c r="DJ62" i="22" s="1"/>
  <c r="DM62" i="22" s="1"/>
  <c r="DP62" i="22" s="1"/>
  <c r="DS62" i="22" s="1"/>
  <c r="H62" i="22"/>
  <c r="K62" i="22" s="1"/>
  <c r="N62" i="22" s="1"/>
  <c r="Q62" i="22" s="1"/>
  <c r="T62" i="22" s="1"/>
  <c r="W62" i="22" s="1"/>
  <c r="Z62" i="22" s="1"/>
  <c r="AC62" i="22" s="1"/>
  <c r="AF62" i="22" s="1"/>
  <c r="AI62" i="22" s="1"/>
  <c r="AL62" i="22" s="1"/>
  <c r="AO62" i="22" s="1"/>
  <c r="AR62" i="22" s="1"/>
  <c r="AU62" i="22" s="1"/>
  <c r="AX62" i="22" s="1"/>
  <c r="BA62" i="22" s="1"/>
  <c r="BD62" i="22" s="1"/>
  <c r="BG62" i="22" s="1"/>
  <c r="BJ62" i="22" s="1"/>
  <c r="BM62" i="22" s="1"/>
  <c r="BP62" i="22" s="1"/>
  <c r="BS62" i="22" s="1"/>
  <c r="BV62" i="22" s="1"/>
  <c r="BY62" i="22" s="1"/>
  <c r="CB62" i="22" s="1"/>
  <c r="CE62" i="22" s="1"/>
  <c r="CH62" i="22" s="1"/>
  <c r="CK62" i="22" s="1"/>
  <c r="CN62" i="22" s="1"/>
  <c r="CQ62" i="22" s="1"/>
  <c r="CT62" i="22" s="1"/>
  <c r="CW62" i="22" s="1"/>
  <c r="CZ62" i="22" s="1"/>
  <c r="DC62" i="22" s="1"/>
  <c r="DF62" i="22" s="1"/>
  <c r="DI62" i="22" s="1"/>
  <c r="DL62" i="22" s="1"/>
  <c r="DO62" i="22" s="1"/>
  <c r="DR62" i="22" s="1"/>
  <c r="G62" i="22"/>
  <c r="J62" i="22" s="1"/>
  <c r="M62" i="22" s="1"/>
  <c r="P62" i="22" s="1"/>
  <c r="S62" i="22" s="1"/>
  <c r="V62" i="22" s="1"/>
  <c r="Y62" i="22" s="1"/>
  <c r="AB62" i="22" s="1"/>
  <c r="AE62" i="22" s="1"/>
  <c r="AH62" i="22" s="1"/>
  <c r="AK62" i="22" s="1"/>
  <c r="AN62" i="22" s="1"/>
  <c r="AQ62" i="22" s="1"/>
  <c r="AT62" i="22" s="1"/>
  <c r="AW62" i="22" s="1"/>
  <c r="AZ62" i="22" s="1"/>
  <c r="BC62" i="22" s="1"/>
  <c r="BF62" i="22" s="1"/>
  <c r="BI62" i="22" s="1"/>
  <c r="BL62" i="22" s="1"/>
  <c r="BO62" i="22" s="1"/>
  <c r="BR62" i="22" s="1"/>
  <c r="BU62" i="22" s="1"/>
  <c r="BX62" i="22" s="1"/>
  <c r="CA62" i="22" s="1"/>
  <c r="CD62" i="22" s="1"/>
  <c r="CG62" i="22" s="1"/>
  <c r="CJ62" i="22" s="1"/>
  <c r="CM62" i="22" s="1"/>
  <c r="CP62" i="22" s="1"/>
  <c r="CS62" i="22" s="1"/>
  <c r="CV62" i="22" s="1"/>
  <c r="CY62" i="22" s="1"/>
  <c r="DB62" i="22" s="1"/>
  <c r="DE62" i="22" s="1"/>
  <c r="DH62" i="22" s="1"/>
  <c r="DK62" i="22" s="1"/>
  <c r="DN62" i="22" s="1"/>
  <c r="DQ62" i="22" s="1"/>
  <c r="AR49" i="55"/>
  <c r="AQ49" i="55"/>
  <c r="AP49" i="55"/>
  <c r="AO49" i="55"/>
  <c r="AN49" i="55"/>
  <c r="AM49" i="55"/>
  <c r="AL49" i="55"/>
  <c r="AK49" i="55"/>
  <c r="AJ49" i="55"/>
  <c r="AI49" i="55"/>
  <c r="AH49" i="55"/>
  <c r="AG49" i="55"/>
  <c r="AF49" i="55"/>
  <c r="AE49" i="55"/>
  <c r="AD49" i="55"/>
  <c r="AC49" i="55"/>
  <c r="AB49" i="55"/>
  <c r="AA49" i="55"/>
  <c r="Z49" i="55"/>
  <c r="Y49" i="55"/>
  <c r="X49" i="55"/>
  <c r="W49" i="55"/>
  <c r="V49" i="55"/>
  <c r="U49" i="55"/>
  <c r="T49" i="55"/>
  <c r="S49" i="55"/>
  <c r="R49" i="55"/>
  <c r="Q49" i="55"/>
  <c r="P49" i="55"/>
  <c r="O49" i="55"/>
  <c r="N49" i="55"/>
  <c r="M49" i="55"/>
  <c r="L49" i="55"/>
  <c r="J37" i="59" s="1"/>
  <c r="K49" i="55"/>
  <c r="J49" i="55"/>
  <c r="H37" i="59" s="1"/>
  <c r="I49" i="55"/>
  <c r="G37" i="59" s="1"/>
  <c r="H49" i="55"/>
  <c r="F37" i="59" s="1"/>
  <c r="G49" i="55"/>
  <c r="E37" i="59" s="1"/>
  <c r="F49" i="55"/>
  <c r="D37" i="59" s="1"/>
  <c r="AR48" i="55"/>
  <c r="AQ48" i="55"/>
  <c r="AP48" i="55"/>
  <c r="AO48" i="55"/>
  <c r="AN48" i="55"/>
  <c r="AM48" i="55"/>
  <c r="AL48" i="55"/>
  <c r="AK48" i="55"/>
  <c r="AJ48" i="55"/>
  <c r="AI48" i="55"/>
  <c r="AH48" i="55"/>
  <c r="AG48" i="55"/>
  <c r="AF48" i="55"/>
  <c r="AE48" i="55"/>
  <c r="AD48" i="55"/>
  <c r="AC48" i="55"/>
  <c r="AB48" i="55"/>
  <c r="AA48" i="55"/>
  <c r="Z48" i="55"/>
  <c r="Y48" i="55"/>
  <c r="X48" i="55"/>
  <c r="W48" i="55"/>
  <c r="V48" i="55"/>
  <c r="U48" i="55"/>
  <c r="T48" i="55"/>
  <c r="S48" i="55"/>
  <c r="R48" i="55"/>
  <c r="Q48" i="55"/>
  <c r="P48" i="55"/>
  <c r="O48" i="55"/>
  <c r="N48" i="55"/>
  <c r="M48" i="55"/>
  <c r="L48" i="55"/>
  <c r="J36" i="59" s="1"/>
  <c r="K48" i="55"/>
  <c r="J48" i="55"/>
  <c r="H36" i="59" s="1"/>
  <c r="I48" i="55"/>
  <c r="G36" i="59" s="1"/>
  <c r="H48" i="55"/>
  <c r="F36" i="59" s="1"/>
  <c r="G48" i="55"/>
  <c r="E36" i="59" s="1"/>
  <c r="F48" i="55"/>
  <c r="D36" i="59" s="1"/>
  <c r="AR47" i="55"/>
  <c r="AQ47" i="55"/>
  <c r="AP47" i="55"/>
  <c r="AO47" i="55"/>
  <c r="AN47" i="55"/>
  <c r="AM47" i="55"/>
  <c r="AL47" i="55"/>
  <c r="AK47" i="55"/>
  <c r="AJ47" i="55"/>
  <c r="AI47" i="55"/>
  <c r="AH47" i="55"/>
  <c r="AG47" i="55"/>
  <c r="AF47" i="55"/>
  <c r="AE47" i="55"/>
  <c r="AD47" i="55"/>
  <c r="AC47" i="55"/>
  <c r="AB47" i="55"/>
  <c r="AA47" i="55"/>
  <c r="Z47" i="55"/>
  <c r="Y47" i="55"/>
  <c r="X47" i="55"/>
  <c r="W47" i="55"/>
  <c r="V47" i="55"/>
  <c r="U47" i="55"/>
  <c r="T47" i="55"/>
  <c r="S47" i="55"/>
  <c r="R47" i="55"/>
  <c r="Q47" i="55"/>
  <c r="P47" i="55"/>
  <c r="O47" i="55"/>
  <c r="N47" i="55"/>
  <c r="M47" i="55"/>
  <c r="L47" i="55"/>
  <c r="K47" i="55"/>
  <c r="J47" i="55"/>
  <c r="I47" i="55"/>
  <c r="H47" i="55"/>
  <c r="G47" i="55"/>
  <c r="F47" i="55"/>
  <c r="E49" i="55"/>
  <c r="D35" i="59" l="1"/>
  <c r="F52" i="55"/>
  <c r="R52" i="55"/>
  <c r="AD52" i="55"/>
  <c r="AH52" i="55"/>
  <c r="AP52" i="55"/>
  <c r="K52" i="55"/>
  <c r="W52" i="55"/>
  <c r="AI52" i="55"/>
  <c r="N52" i="55"/>
  <c r="Z52" i="55"/>
  <c r="E35" i="59"/>
  <c r="G52" i="55"/>
  <c r="O52" i="55"/>
  <c r="AA52" i="55"/>
  <c r="AE52" i="55"/>
  <c r="AM52" i="55"/>
  <c r="AQ52" i="55"/>
  <c r="F35" i="59"/>
  <c r="H52" i="55"/>
  <c r="J35" i="59"/>
  <c r="L52" i="55"/>
  <c r="P52" i="55"/>
  <c r="T52" i="55"/>
  <c r="X52" i="55"/>
  <c r="AB52" i="55"/>
  <c r="AF52" i="55"/>
  <c r="AJ52" i="55"/>
  <c r="AN52" i="55"/>
  <c r="AR52" i="55"/>
  <c r="H35" i="59"/>
  <c r="J52" i="55"/>
  <c r="V52" i="55"/>
  <c r="AL52" i="55"/>
  <c r="S52" i="55"/>
  <c r="C37" i="59"/>
  <c r="E52" i="55"/>
  <c r="G35" i="59"/>
  <c r="I52" i="55"/>
  <c r="M52" i="55"/>
  <c r="Q52" i="55"/>
  <c r="U52" i="55"/>
  <c r="Y52" i="55"/>
  <c r="AC52" i="55"/>
  <c r="AG52" i="55"/>
  <c r="AK52" i="55"/>
  <c r="AO52" i="55"/>
  <c r="H24" i="29"/>
  <c r="E25" i="29"/>
  <c r="I25" i="29"/>
  <c r="E24" i="29"/>
  <c r="I24" i="29"/>
  <c r="F25" i="29"/>
  <c r="J25" i="29"/>
  <c r="F24" i="29"/>
  <c r="J24" i="29"/>
  <c r="G25" i="29"/>
  <c r="K25" i="29"/>
  <c r="D24" i="29"/>
  <c r="G24" i="29"/>
  <c r="K24" i="29"/>
  <c r="H25" i="29"/>
  <c r="G50" i="54" l="1"/>
  <c r="H50" i="54"/>
  <c r="I50" i="54"/>
  <c r="J50" i="54"/>
  <c r="K50" i="54"/>
  <c r="L50" i="54"/>
  <c r="M50" i="54"/>
  <c r="N50" i="54"/>
  <c r="O50" i="54"/>
  <c r="P50" i="54"/>
  <c r="Q50" i="54"/>
  <c r="R50" i="54"/>
  <c r="S50" i="54"/>
  <c r="T50" i="54"/>
  <c r="U50" i="54"/>
  <c r="V50" i="54"/>
  <c r="W50" i="54"/>
  <c r="X50" i="54"/>
  <c r="Y50" i="54"/>
  <c r="Z50" i="54"/>
  <c r="AA50" i="54"/>
  <c r="AB50" i="54"/>
  <c r="AC50" i="54"/>
  <c r="AD50" i="54"/>
  <c r="AE50" i="54"/>
  <c r="AF50" i="54"/>
  <c r="AG50" i="54"/>
  <c r="AH50" i="54"/>
  <c r="AI50" i="54"/>
  <c r="AJ50" i="54"/>
  <c r="AK50" i="54"/>
  <c r="AL50" i="54"/>
  <c r="AM50" i="54"/>
  <c r="AN50" i="54"/>
  <c r="AO50" i="54"/>
  <c r="AP50" i="54"/>
  <c r="AQ50" i="54"/>
  <c r="AR50" i="54"/>
  <c r="AS50" i="54"/>
  <c r="AS144" i="54"/>
  <c r="AS145" i="54" s="1"/>
  <c r="AS49" i="45" s="1"/>
  <c r="AR144" i="54"/>
  <c r="AR145" i="54" s="1"/>
  <c r="AR49" i="45" s="1"/>
  <c r="AQ144" i="54"/>
  <c r="AQ145" i="54" s="1"/>
  <c r="AQ49" i="45" s="1"/>
  <c r="AP144" i="54"/>
  <c r="AP145" i="54" s="1"/>
  <c r="AP49" i="45" s="1"/>
  <c r="AO144" i="54"/>
  <c r="AO145" i="54" s="1"/>
  <c r="AO49" i="45" s="1"/>
  <c r="AN144" i="54"/>
  <c r="AN145" i="54" s="1"/>
  <c r="AN49" i="45" s="1"/>
  <c r="AM144" i="54"/>
  <c r="AM145" i="54" s="1"/>
  <c r="AM49" i="45" s="1"/>
  <c r="AL144" i="54"/>
  <c r="AL145" i="54" s="1"/>
  <c r="AL49" i="45" s="1"/>
  <c r="AK144" i="54"/>
  <c r="AK145" i="54" s="1"/>
  <c r="AK49" i="45" s="1"/>
  <c r="AJ144" i="54"/>
  <c r="AJ145" i="54" s="1"/>
  <c r="AJ49" i="45" s="1"/>
  <c r="AI144" i="54"/>
  <c r="AI145" i="54" s="1"/>
  <c r="AI49" i="45" s="1"/>
  <c r="AH144" i="54"/>
  <c r="AH145" i="54" s="1"/>
  <c r="AH49" i="45" s="1"/>
  <c r="AG144" i="54"/>
  <c r="AG145" i="54" s="1"/>
  <c r="AG49" i="45" s="1"/>
  <c r="AF144" i="54"/>
  <c r="AF145" i="54" s="1"/>
  <c r="AF49" i="45" s="1"/>
  <c r="AE144" i="54"/>
  <c r="AE145" i="54" s="1"/>
  <c r="AE49" i="45" s="1"/>
  <c r="AD144" i="54"/>
  <c r="AD145" i="54" s="1"/>
  <c r="AD49" i="45" s="1"/>
  <c r="AC144" i="54"/>
  <c r="AC145" i="54" s="1"/>
  <c r="AC49" i="45" s="1"/>
  <c r="AB144" i="54"/>
  <c r="AB145" i="54" s="1"/>
  <c r="AB49" i="45" s="1"/>
  <c r="AA144" i="54"/>
  <c r="AA145" i="54" s="1"/>
  <c r="AA49" i="45" s="1"/>
  <c r="Z144" i="54"/>
  <c r="Z145" i="54" s="1"/>
  <c r="Z49" i="45" s="1"/>
  <c r="Y144" i="54"/>
  <c r="Y145" i="54" s="1"/>
  <c r="Y49" i="45" s="1"/>
  <c r="X144" i="54"/>
  <c r="X145" i="54" s="1"/>
  <c r="X49" i="45" s="1"/>
  <c r="W144" i="54"/>
  <c r="W145" i="54" s="1"/>
  <c r="W49" i="45" s="1"/>
  <c r="V144" i="54"/>
  <c r="V145" i="54" s="1"/>
  <c r="V49" i="45" s="1"/>
  <c r="U144" i="54"/>
  <c r="U145" i="54" s="1"/>
  <c r="U49" i="45" s="1"/>
  <c r="T144" i="54"/>
  <c r="T145" i="54" s="1"/>
  <c r="T49" i="45" s="1"/>
  <c r="S144" i="54"/>
  <c r="S145" i="54" s="1"/>
  <c r="S49" i="45" s="1"/>
  <c r="R144" i="54"/>
  <c r="R145" i="54" s="1"/>
  <c r="R49" i="45" s="1"/>
  <c r="Q144" i="54"/>
  <c r="Q145" i="54" s="1"/>
  <c r="Q49" i="45" s="1"/>
  <c r="P144" i="54"/>
  <c r="P145" i="54" s="1"/>
  <c r="P49" i="45" s="1"/>
  <c r="O144" i="54"/>
  <c r="O145" i="54" s="1"/>
  <c r="O49" i="45" s="1"/>
  <c r="N144" i="54"/>
  <c r="N145" i="54" s="1"/>
  <c r="N49" i="45" s="1"/>
  <c r="M144" i="54"/>
  <c r="M145" i="54" s="1"/>
  <c r="M49" i="45" s="1"/>
  <c r="L144" i="54"/>
  <c r="L145" i="54" s="1"/>
  <c r="L49" i="45" s="1"/>
  <c r="K144" i="54"/>
  <c r="K145" i="54" s="1"/>
  <c r="K49" i="45" s="1"/>
  <c r="J144" i="54"/>
  <c r="J145" i="54" s="1"/>
  <c r="J49" i="45" s="1"/>
  <c r="I144" i="54"/>
  <c r="I145" i="54" s="1"/>
  <c r="I49" i="45" s="1"/>
  <c r="H144" i="54"/>
  <c r="H145" i="54" s="1"/>
  <c r="H49" i="45" s="1"/>
  <c r="G144" i="54"/>
  <c r="G145" i="54" s="1"/>
  <c r="G49" i="45" s="1"/>
  <c r="F144" i="54"/>
  <c r="F145" i="54" s="1"/>
  <c r="F49" i="45" s="1"/>
  <c r="AW21" i="2" l="1"/>
  <c r="AV21" i="2"/>
  <c r="AU21" i="2"/>
  <c r="AT21" i="2"/>
  <c r="AS21" i="2"/>
  <c r="AR21" i="2"/>
  <c r="AQ21" i="2"/>
  <c r="AP21" i="2"/>
  <c r="AO21" i="2"/>
  <c r="AN21" i="2"/>
  <c r="AM21" i="2"/>
  <c r="AL21" i="2"/>
  <c r="AK21" i="2"/>
  <c r="AJ21" i="2"/>
  <c r="AI21" i="2"/>
  <c r="AH21" i="2"/>
  <c r="AG21" i="2"/>
  <c r="AF21" i="2"/>
  <c r="AE21" i="2"/>
  <c r="AD21" i="2"/>
  <c r="AC21" i="2"/>
  <c r="AB21" i="2"/>
  <c r="AA21" i="2"/>
  <c r="Z21" i="2"/>
  <c r="Y21" i="2"/>
  <c r="X21" i="2"/>
  <c r="W21" i="2"/>
  <c r="V21" i="2"/>
  <c r="U21" i="2"/>
  <c r="T21" i="2"/>
  <c r="S21" i="2"/>
  <c r="R21" i="2"/>
  <c r="Q21" i="2"/>
  <c r="P21" i="2"/>
  <c r="O21" i="2"/>
  <c r="N21" i="2"/>
  <c r="M21" i="2"/>
  <c r="L21" i="2"/>
  <c r="K21" i="2"/>
  <c r="J21" i="2"/>
  <c r="D22" i="2"/>
  <c r="AU22" i="2" s="1"/>
  <c r="K41" i="29"/>
  <c r="J41" i="29"/>
  <c r="I41" i="29"/>
  <c r="H41" i="29"/>
  <c r="G41" i="29"/>
  <c r="F41" i="29"/>
  <c r="E41" i="29"/>
  <c r="D41" i="29"/>
  <c r="L22" i="2" l="1"/>
  <c r="P22" i="2"/>
  <c r="T22" i="2"/>
  <c r="X22" i="2"/>
  <c r="AB22" i="2"/>
  <c r="AF22" i="2"/>
  <c r="AJ22" i="2"/>
  <c r="AN22" i="2"/>
  <c r="AR22" i="2"/>
  <c r="AV22" i="2"/>
  <c r="M22" i="2"/>
  <c r="Q22" i="2"/>
  <c r="U22" i="2"/>
  <c r="Y22" i="2"/>
  <c r="AC22" i="2"/>
  <c r="AG22" i="2"/>
  <c r="AK22" i="2"/>
  <c r="AO22" i="2"/>
  <c r="AS22" i="2"/>
  <c r="AW22" i="2"/>
  <c r="J22" i="2"/>
  <c r="N22" i="2"/>
  <c r="R22" i="2"/>
  <c r="V22" i="2"/>
  <c r="Z22" i="2"/>
  <c r="AD22" i="2"/>
  <c r="AH22" i="2"/>
  <c r="AL22" i="2"/>
  <c r="AP22" i="2"/>
  <c r="AT22" i="2"/>
  <c r="K22" i="2"/>
  <c r="O22" i="2"/>
  <c r="S22" i="2"/>
  <c r="W22" i="2"/>
  <c r="AA22" i="2"/>
  <c r="AE22" i="2"/>
  <c r="AI22" i="2"/>
  <c r="AM22" i="2"/>
  <c r="AQ22" i="2"/>
  <c r="F15" i="58" l="1"/>
  <c r="F14" i="58"/>
  <c r="A2" i="58"/>
  <c r="C48" i="59" l="1"/>
  <c r="C48" i="57" s="1"/>
  <c r="D48" i="57" s="1"/>
  <c r="D8" i="9"/>
  <c r="AS57" i="31"/>
  <c r="AW114" i="2" s="1"/>
  <c r="AW139" i="2" s="1"/>
  <c r="AR57" i="31"/>
  <c r="AV114" i="2" s="1"/>
  <c r="AV139" i="2" s="1"/>
  <c r="AQ57" i="31"/>
  <c r="AU114" i="2" s="1"/>
  <c r="AU139" i="2" s="1"/>
  <c r="AP57" i="31"/>
  <c r="AT114" i="2" s="1"/>
  <c r="AT139" i="2" s="1"/>
  <c r="AO57" i="31"/>
  <c r="AS114" i="2" s="1"/>
  <c r="AS139" i="2" s="1"/>
  <c r="AN57" i="31"/>
  <c r="AR114" i="2" s="1"/>
  <c r="AR139" i="2" s="1"/>
  <c r="AM57" i="31"/>
  <c r="AQ114" i="2" s="1"/>
  <c r="AQ139" i="2" s="1"/>
  <c r="AL57" i="31"/>
  <c r="AP114" i="2" s="1"/>
  <c r="AP139" i="2" s="1"/>
  <c r="AK57" i="31"/>
  <c r="AO114" i="2" s="1"/>
  <c r="AO139" i="2" s="1"/>
  <c r="AJ57" i="31"/>
  <c r="AN114" i="2" s="1"/>
  <c r="AN139" i="2" s="1"/>
  <c r="AI57" i="31"/>
  <c r="AM114" i="2" s="1"/>
  <c r="AM139" i="2" s="1"/>
  <c r="AH57" i="31"/>
  <c r="AL114" i="2" s="1"/>
  <c r="AL139" i="2" s="1"/>
  <c r="AG57" i="31"/>
  <c r="AK114" i="2" s="1"/>
  <c r="AK139" i="2" s="1"/>
  <c r="AF57" i="31"/>
  <c r="AJ114" i="2" s="1"/>
  <c r="AJ139" i="2" s="1"/>
  <c r="AE57" i="31"/>
  <c r="AI114" i="2" s="1"/>
  <c r="AI139" i="2" s="1"/>
  <c r="AD57" i="31"/>
  <c r="AH114" i="2" s="1"/>
  <c r="AH139" i="2" s="1"/>
  <c r="AC57" i="31"/>
  <c r="AG114" i="2" s="1"/>
  <c r="AG139" i="2" s="1"/>
  <c r="AB57" i="31"/>
  <c r="AF114" i="2" s="1"/>
  <c r="AF139" i="2" s="1"/>
  <c r="AA57" i="31"/>
  <c r="AE114" i="2" s="1"/>
  <c r="AE139" i="2" s="1"/>
  <c r="Z57" i="31"/>
  <c r="AD114" i="2" s="1"/>
  <c r="AD139" i="2" s="1"/>
  <c r="Y57" i="31"/>
  <c r="AC114" i="2" s="1"/>
  <c r="AC139" i="2" s="1"/>
  <c r="X57" i="31"/>
  <c r="AB114" i="2" s="1"/>
  <c r="AB139" i="2" s="1"/>
  <c r="W57" i="31"/>
  <c r="AA114" i="2" s="1"/>
  <c r="AA139" i="2" s="1"/>
  <c r="V57" i="31"/>
  <c r="Z114" i="2" s="1"/>
  <c r="Z139" i="2" s="1"/>
  <c r="U57" i="31"/>
  <c r="Y114" i="2" s="1"/>
  <c r="Y139" i="2" s="1"/>
  <c r="T57" i="31"/>
  <c r="X114" i="2" s="1"/>
  <c r="X139" i="2" s="1"/>
  <c r="S57" i="31"/>
  <c r="W114" i="2" s="1"/>
  <c r="W139" i="2" s="1"/>
  <c r="R57" i="31"/>
  <c r="V114" i="2" s="1"/>
  <c r="V139" i="2" s="1"/>
  <c r="Q57" i="31"/>
  <c r="U114" i="2" s="1"/>
  <c r="U139" i="2" s="1"/>
  <c r="P57" i="31"/>
  <c r="T114" i="2" s="1"/>
  <c r="T139" i="2" s="1"/>
  <c r="O57" i="31"/>
  <c r="S114" i="2" s="1"/>
  <c r="S139" i="2" s="1"/>
  <c r="N57" i="31"/>
  <c r="R114" i="2" s="1"/>
  <c r="R139" i="2" s="1"/>
  <c r="M57" i="31"/>
  <c r="Q114" i="2" s="1"/>
  <c r="Q139" i="2" s="1"/>
  <c r="L57" i="31"/>
  <c r="P114" i="2" s="1"/>
  <c r="P139" i="2" s="1"/>
  <c r="K57" i="31"/>
  <c r="O114" i="2" s="1"/>
  <c r="O139" i="2" s="1"/>
  <c r="J57" i="31"/>
  <c r="N114" i="2" s="1"/>
  <c r="N139" i="2" s="1"/>
  <c r="I57" i="31"/>
  <c r="M114" i="2" s="1"/>
  <c r="M139" i="2" s="1"/>
  <c r="H57" i="31"/>
  <c r="L114" i="2" s="1"/>
  <c r="L139" i="2" s="1"/>
  <c r="G57" i="31"/>
  <c r="K114" i="2" s="1"/>
  <c r="K139" i="2" s="1"/>
  <c r="F57" i="31"/>
  <c r="J114" i="2" s="1"/>
  <c r="DI56" i="51" l="1"/>
  <c r="DG56" i="51"/>
  <c r="AL21" i="59" s="1"/>
  <c r="AL33" i="59" s="1"/>
  <c r="DF56" i="51"/>
  <c r="DD56" i="51"/>
  <c r="AK21" i="59" s="1"/>
  <c r="AK33" i="59" s="1"/>
  <c r="DC56" i="51"/>
  <c r="DA56" i="51"/>
  <c r="AJ21" i="59" s="1"/>
  <c r="AJ33" i="59" s="1"/>
  <c r="CZ56" i="51"/>
  <c r="CX56" i="51"/>
  <c r="AI21" i="59" s="1"/>
  <c r="AI33" i="59" s="1"/>
  <c r="CW56" i="51"/>
  <c r="CU56" i="51"/>
  <c r="AH21" i="59" s="1"/>
  <c r="AH33" i="59" s="1"/>
  <c r="CT56" i="51"/>
  <c r="CR56" i="51"/>
  <c r="AG21" i="59" s="1"/>
  <c r="AG33" i="59" s="1"/>
  <c r="CQ56" i="51"/>
  <c r="CO56" i="51"/>
  <c r="AF21" i="59" s="1"/>
  <c r="AF33" i="59" s="1"/>
  <c r="CN56" i="51"/>
  <c r="CL56" i="51"/>
  <c r="AE21" i="59" s="1"/>
  <c r="AE33" i="59" s="1"/>
  <c r="CK56" i="51"/>
  <c r="CI56" i="51"/>
  <c r="AD21" i="59" s="1"/>
  <c r="AD33" i="59" s="1"/>
  <c r="CH56" i="51"/>
  <c r="CF56" i="51"/>
  <c r="AC21" i="59" s="1"/>
  <c r="AC33" i="59" s="1"/>
  <c r="CE56" i="51"/>
  <c r="CC56" i="51"/>
  <c r="AB21" i="59" s="1"/>
  <c r="AB33" i="59" s="1"/>
  <c r="CB56" i="51"/>
  <c r="BZ56" i="51"/>
  <c r="AA21" i="59" s="1"/>
  <c r="AA33" i="59" s="1"/>
  <c r="BY56" i="51"/>
  <c r="BW56" i="51"/>
  <c r="Z21" i="59" s="1"/>
  <c r="Z33" i="59" s="1"/>
  <c r="BV56" i="51"/>
  <c r="BT56" i="51"/>
  <c r="Y21" i="59" s="1"/>
  <c r="Y33" i="59" s="1"/>
  <c r="BS56" i="51"/>
  <c r="BQ56" i="51"/>
  <c r="X21" i="59" s="1"/>
  <c r="X33" i="59" s="1"/>
  <c r="BP56" i="51"/>
  <c r="BN56" i="51"/>
  <c r="W21" i="59" s="1"/>
  <c r="W33" i="59" s="1"/>
  <c r="BM56" i="51"/>
  <c r="BK56" i="51"/>
  <c r="V21" i="59" s="1"/>
  <c r="V33" i="59" s="1"/>
  <c r="BJ56" i="51"/>
  <c r="BH56" i="51"/>
  <c r="U21" i="59" s="1"/>
  <c r="U33" i="59" s="1"/>
  <c r="BG56" i="51"/>
  <c r="BE56" i="51"/>
  <c r="T21" i="59" s="1"/>
  <c r="T33" i="59" s="1"/>
  <c r="BD56" i="51"/>
  <c r="BB56" i="51"/>
  <c r="S21" i="59" s="1"/>
  <c r="S33" i="59" s="1"/>
  <c r="BA56" i="51"/>
  <c r="AY56" i="51"/>
  <c r="R21" i="59" s="1"/>
  <c r="R33" i="59" s="1"/>
  <c r="AX56" i="51"/>
  <c r="AV56" i="51"/>
  <c r="Q21" i="59" s="1"/>
  <c r="Q33" i="59" s="1"/>
  <c r="AU56" i="51"/>
  <c r="AS56" i="51"/>
  <c r="P21" i="59" s="1"/>
  <c r="P33" i="59" s="1"/>
  <c r="AR56" i="51"/>
  <c r="AP56" i="51"/>
  <c r="O21" i="59" s="1"/>
  <c r="O33" i="59" s="1"/>
  <c r="AO56" i="51"/>
  <c r="AM56" i="51"/>
  <c r="N21" i="59" s="1"/>
  <c r="N33" i="59" s="1"/>
  <c r="AL56" i="51"/>
  <c r="AJ56" i="51"/>
  <c r="M21" i="59" s="1"/>
  <c r="M33" i="59" s="1"/>
  <c r="AI56" i="51"/>
  <c r="AG56" i="51"/>
  <c r="L21" i="59" s="1"/>
  <c r="L33" i="59" s="1"/>
  <c r="AF56" i="51"/>
  <c r="AD56" i="51"/>
  <c r="K21" i="59" s="1"/>
  <c r="K33" i="59" s="1"/>
  <c r="AC56" i="51"/>
  <c r="AA42" i="51"/>
  <c r="AA56" i="51" s="1"/>
  <c r="Z42" i="51"/>
  <c r="Z56" i="51" s="1"/>
  <c r="X42" i="51"/>
  <c r="X56" i="51" s="1"/>
  <c r="W42" i="51"/>
  <c r="W56" i="51" s="1"/>
  <c r="U42" i="51"/>
  <c r="U56" i="51" s="1"/>
  <c r="T42" i="51"/>
  <c r="T56" i="51" s="1"/>
  <c r="R42" i="51"/>
  <c r="R56" i="51" s="1"/>
  <c r="Q42" i="51"/>
  <c r="Q56" i="51" s="1"/>
  <c r="O42" i="51"/>
  <c r="O56" i="51" s="1"/>
  <c r="N42" i="51"/>
  <c r="N56" i="51" s="1"/>
  <c r="L42" i="51"/>
  <c r="L56" i="51" s="1"/>
  <c r="K42" i="51"/>
  <c r="K56" i="51" s="1"/>
  <c r="I42" i="51"/>
  <c r="I56" i="51" s="1"/>
  <c r="H42" i="51"/>
  <c r="H56" i="51" s="1"/>
  <c r="F42" i="51"/>
  <c r="F56" i="51" s="1"/>
  <c r="E42" i="51"/>
  <c r="E56" i="51" s="1"/>
  <c r="DI56" i="22"/>
  <c r="DG56" i="22"/>
  <c r="AL15" i="59" s="1"/>
  <c r="DF56" i="22"/>
  <c r="DD56" i="22"/>
  <c r="AK15" i="59" s="1"/>
  <c r="DC56" i="22"/>
  <c r="DA56" i="22"/>
  <c r="AJ15" i="59" s="1"/>
  <c r="CZ56" i="22"/>
  <c r="CX56" i="22"/>
  <c r="AI15" i="59" s="1"/>
  <c r="CW56" i="22"/>
  <c r="CU56" i="22"/>
  <c r="AH15" i="59" s="1"/>
  <c r="CT56" i="22"/>
  <c r="CR56" i="22"/>
  <c r="AG15" i="59" s="1"/>
  <c r="CQ56" i="22"/>
  <c r="CO56" i="22"/>
  <c r="AF15" i="59" s="1"/>
  <c r="CN56" i="22"/>
  <c r="CL56" i="22"/>
  <c r="AE15" i="59" s="1"/>
  <c r="CK56" i="22"/>
  <c r="CI56" i="22"/>
  <c r="AD15" i="59" s="1"/>
  <c r="CH56" i="22"/>
  <c r="CF56" i="22"/>
  <c r="AC15" i="59" s="1"/>
  <c r="CE56" i="22"/>
  <c r="CC56" i="22"/>
  <c r="AB15" i="59" s="1"/>
  <c r="CB56" i="22"/>
  <c r="BZ56" i="22"/>
  <c r="AA15" i="59" s="1"/>
  <c r="BY56" i="22"/>
  <c r="BW56" i="22"/>
  <c r="Z15" i="59" s="1"/>
  <c r="BV56" i="22"/>
  <c r="BT56" i="22"/>
  <c r="Y15" i="59" s="1"/>
  <c r="BS56" i="22"/>
  <c r="BQ56" i="22"/>
  <c r="X15" i="59" s="1"/>
  <c r="BP56" i="22"/>
  <c r="BN56" i="22"/>
  <c r="W15" i="59" s="1"/>
  <c r="BM56" i="22"/>
  <c r="BK56" i="22"/>
  <c r="V15" i="59" s="1"/>
  <c r="BJ56" i="22"/>
  <c r="BH56" i="22"/>
  <c r="U15" i="59" s="1"/>
  <c r="BG56" i="22"/>
  <c r="BE56" i="22"/>
  <c r="T15" i="59" s="1"/>
  <c r="BD56" i="22"/>
  <c r="BB56" i="22"/>
  <c r="S15" i="59" s="1"/>
  <c r="BA56" i="22"/>
  <c r="AY56" i="22"/>
  <c r="R15" i="59" s="1"/>
  <c r="AX56" i="22"/>
  <c r="AV56" i="22"/>
  <c r="Q15" i="59" s="1"/>
  <c r="AU56" i="22"/>
  <c r="AS56" i="22"/>
  <c r="P15" i="59" s="1"/>
  <c r="AR56" i="22"/>
  <c r="AP56" i="22"/>
  <c r="O15" i="59" s="1"/>
  <c r="AO56" i="22"/>
  <c r="AM56" i="22"/>
  <c r="N15" i="59" s="1"/>
  <c r="AL56" i="22"/>
  <c r="AJ56" i="22"/>
  <c r="M15" i="59" s="1"/>
  <c r="AI56" i="22"/>
  <c r="AG56" i="22"/>
  <c r="L15" i="59" s="1"/>
  <c r="AF56" i="22"/>
  <c r="AD56" i="22"/>
  <c r="K15" i="59" s="1"/>
  <c r="AC56" i="22"/>
  <c r="AA42" i="22"/>
  <c r="AA56" i="22" s="1"/>
  <c r="Z42" i="22"/>
  <c r="Z56" i="22" s="1"/>
  <c r="X42" i="22"/>
  <c r="X56" i="22" s="1"/>
  <c r="W42" i="22"/>
  <c r="W56" i="22" s="1"/>
  <c r="U42" i="22"/>
  <c r="U56" i="22" s="1"/>
  <c r="T42" i="22"/>
  <c r="T56" i="22" s="1"/>
  <c r="R42" i="22"/>
  <c r="R56" i="22" s="1"/>
  <c r="Q42" i="22"/>
  <c r="Q56" i="22" s="1"/>
  <c r="O42" i="22"/>
  <c r="O56" i="22" s="1"/>
  <c r="N42" i="22"/>
  <c r="N56" i="22" s="1"/>
  <c r="L42" i="22"/>
  <c r="L56" i="22" s="1"/>
  <c r="K42" i="22"/>
  <c r="K56" i="22" s="1"/>
  <c r="I42" i="22"/>
  <c r="I56" i="22" s="1"/>
  <c r="H42" i="22"/>
  <c r="H56" i="22" s="1"/>
  <c r="F42" i="22"/>
  <c r="F56" i="22" s="1"/>
  <c r="E42" i="22"/>
  <c r="E56" i="22" s="1"/>
  <c r="F94" i="45"/>
  <c r="F93" i="45"/>
  <c r="F90" i="45"/>
  <c r="F92" i="45"/>
  <c r="F91" i="45"/>
  <c r="F89" i="45"/>
  <c r="F87" i="45"/>
  <c r="F86" i="45"/>
  <c r="J102" i="2"/>
  <c r="J101" i="2"/>
  <c r="J97" i="2"/>
  <c r="C9" i="17"/>
  <c r="F19" i="17" s="1"/>
  <c r="DS56" i="22"/>
  <c r="AP15" i="59" s="1"/>
  <c r="DR56" i="22"/>
  <c r="DP56" i="22"/>
  <c r="AO15" i="59" s="1"/>
  <c r="DO56" i="22"/>
  <c r="DM56" i="22"/>
  <c r="AN15" i="59" s="1"/>
  <c r="DL56" i="22"/>
  <c r="DJ56" i="22"/>
  <c r="AM15" i="59" s="1"/>
  <c r="DS56" i="51"/>
  <c r="AP21" i="59" s="1"/>
  <c r="AP33" i="59" s="1"/>
  <c r="DR56" i="51"/>
  <c r="DP56" i="51"/>
  <c r="AO21" i="59" s="1"/>
  <c r="AO33" i="59" s="1"/>
  <c r="DO56" i="51"/>
  <c r="DM56" i="51"/>
  <c r="AN21" i="59" s="1"/>
  <c r="AN33" i="59" s="1"/>
  <c r="DL56" i="51"/>
  <c r="DJ56" i="51"/>
  <c r="AM21" i="59" s="1"/>
  <c r="AM33" i="59" s="1"/>
  <c r="H69" i="17" l="1"/>
  <c r="K69" i="17"/>
  <c r="I69" i="17"/>
  <c r="F69" i="17"/>
  <c r="J69" i="17"/>
  <c r="G69" i="17"/>
  <c r="N137" i="2"/>
  <c r="N147" i="2"/>
  <c r="V137" i="2"/>
  <c r="V147" i="2"/>
  <c r="AH137" i="2"/>
  <c r="AH147" i="2"/>
  <c r="AL137" i="2"/>
  <c r="AL147" i="2"/>
  <c r="O137" i="2"/>
  <c r="O147" i="2"/>
  <c r="W137" i="2"/>
  <c r="W147" i="2"/>
  <c r="AI137" i="2"/>
  <c r="AI147" i="2"/>
  <c r="Z137" i="2"/>
  <c r="Z147" i="2"/>
  <c r="S137" i="2"/>
  <c r="S147" i="2"/>
  <c r="AE137" i="2"/>
  <c r="AE147" i="2"/>
  <c r="AQ137" i="2"/>
  <c r="AQ147" i="2"/>
  <c r="AU137" i="2"/>
  <c r="AU147" i="2"/>
  <c r="T137" i="2"/>
  <c r="T147" i="2"/>
  <c r="AF137" i="2"/>
  <c r="AF147" i="2"/>
  <c r="AR137" i="2"/>
  <c r="AR147" i="2"/>
  <c r="J147" i="2"/>
  <c r="J137" i="2"/>
  <c r="R137" i="2"/>
  <c r="R147" i="2"/>
  <c r="AD137" i="2"/>
  <c r="AD147" i="2"/>
  <c r="AP137" i="2"/>
  <c r="AP147" i="2"/>
  <c r="AT137" i="2"/>
  <c r="AT147" i="2"/>
  <c r="K137" i="2"/>
  <c r="K147" i="2"/>
  <c r="AA137" i="2"/>
  <c r="AA147" i="2"/>
  <c r="AM137" i="2"/>
  <c r="AM147" i="2"/>
  <c r="L137" i="2"/>
  <c r="L147" i="2"/>
  <c r="P137" i="2"/>
  <c r="P147" i="2"/>
  <c r="X137" i="2"/>
  <c r="X147" i="2"/>
  <c r="AB137" i="2"/>
  <c r="AB147" i="2"/>
  <c r="AJ137" i="2"/>
  <c r="AJ147" i="2"/>
  <c r="AN137" i="2"/>
  <c r="AN147" i="2"/>
  <c r="AV137" i="2"/>
  <c r="AV147" i="2"/>
  <c r="M147" i="2"/>
  <c r="M137" i="2"/>
  <c r="Q137" i="2"/>
  <c r="Q147" i="2"/>
  <c r="U147" i="2"/>
  <c r="U137" i="2"/>
  <c r="Y137" i="2"/>
  <c r="Y147" i="2"/>
  <c r="AC147" i="2"/>
  <c r="AC137" i="2"/>
  <c r="AG137" i="2"/>
  <c r="AG147" i="2"/>
  <c r="AK147" i="2"/>
  <c r="AK137" i="2"/>
  <c r="AO137" i="2"/>
  <c r="AO147" i="2"/>
  <c r="AS147" i="2"/>
  <c r="AS137" i="2"/>
  <c r="AW137" i="2"/>
  <c r="AW147" i="2"/>
  <c r="Z105" i="21" l="1"/>
  <c r="AH105" i="21"/>
  <c r="X105" i="21"/>
  <c r="AR105" i="21"/>
  <c r="AQ105" i="21"/>
  <c r="AS105" i="21"/>
  <c r="AB105" i="21"/>
  <c r="V105" i="21"/>
  <c r="AN105" i="21"/>
  <c r="AF105" i="21"/>
  <c r="P105" i="21"/>
  <c r="AM105" i="21"/>
  <c r="AE105" i="21"/>
  <c r="W105" i="21"/>
  <c r="AO105" i="21"/>
  <c r="AG105" i="21"/>
  <c r="Y105" i="21"/>
  <c r="Q105" i="21"/>
  <c r="AP105" i="21"/>
  <c r="AJ105" i="21"/>
  <c r="T105" i="21"/>
  <c r="AL105" i="21"/>
  <c r="AD105" i="21"/>
  <c r="R105" i="21"/>
  <c r="AI105" i="21"/>
  <c r="AA105" i="21"/>
  <c r="S105" i="21"/>
  <c r="AK105" i="21"/>
  <c r="AC105" i="21"/>
  <c r="U105" i="21"/>
  <c r="A2" i="57"/>
  <c r="J10" i="9"/>
  <c r="L7" i="58" s="1"/>
  <c r="DR28" i="55"/>
  <c r="DQ56" i="51" s="1"/>
  <c r="DR27" i="55"/>
  <c r="DQ56" i="22" s="1"/>
  <c r="DO28" i="55"/>
  <c r="DN56" i="51" s="1"/>
  <c r="DO27" i="55"/>
  <c r="DN56" i="22" s="1"/>
  <c r="DL28" i="55"/>
  <c r="DK56" i="51" s="1"/>
  <c r="DL27" i="55"/>
  <c r="DK56" i="22" s="1"/>
  <c r="DI28" i="55"/>
  <c r="DH56" i="51" s="1"/>
  <c r="DI27" i="55"/>
  <c r="DH56" i="22" s="1"/>
  <c r="DF28" i="55"/>
  <c r="DE56" i="51" s="1"/>
  <c r="DF27" i="55"/>
  <c r="DE56" i="22" s="1"/>
  <c r="DC28" i="55"/>
  <c r="DB56" i="51" s="1"/>
  <c r="DC27" i="55"/>
  <c r="DB56" i="22" s="1"/>
  <c r="CZ28" i="55"/>
  <c r="CY56" i="51" s="1"/>
  <c r="CZ27" i="55"/>
  <c r="CY56" i="22" s="1"/>
  <c r="CW28" i="55"/>
  <c r="CV56" i="51" s="1"/>
  <c r="CW27" i="55"/>
  <c r="CV56" i="22" s="1"/>
  <c r="CT28" i="55"/>
  <c r="CS56" i="51" s="1"/>
  <c r="CT27" i="55"/>
  <c r="CS56" i="22" s="1"/>
  <c r="CQ28" i="55"/>
  <c r="CP56" i="51" s="1"/>
  <c r="CQ27" i="55"/>
  <c r="CP56" i="22" s="1"/>
  <c r="CN28" i="55"/>
  <c r="CM56" i="51" s="1"/>
  <c r="CN27" i="55"/>
  <c r="CM56" i="22" s="1"/>
  <c r="CK28" i="55"/>
  <c r="CJ56" i="51" s="1"/>
  <c r="CK27" i="55"/>
  <c r="CJ56" i="22" s="1"/>
  <c r="CH28" i="55"/>
  <c r="CG56" i="51" s="1"/>
  <c r="CH27" i="55"/>
  <c r="CG56" i="22" s="1"/>
  <c r="CE28" i="55"/>
  <c r="CD56" i="51" s="1"/>
  <c r="CE27" i="55"/>
  <c r="CD56" i="22" s="1"/>
  <c r="CB28" i="55"/>
  <c r="CA56" i="51" s="1"/>
  <c r="CB27" i="55"/>
  <c r="CA56" i="22" s="1"/>
  <c r="BY28" i="55"/>
  <c r="BX56" i="51" s="1"/>
  <c r="BY27" i="55"/>
  <c r="BX56" i="22" s="1"/>
  <c r="BV28" i="55"/>
  <c r="BU56" i="51" s="1"/>
  <c r="BV27" i="55"/>
  <c r="BU56" i="22" s="1"/>
  <c r="BS28" i="55"/>
  <c r="BR56" i="51" s="1"/>
  <c r="BS27" i="55"/>
  <c r="BR56" i="22" s="1"/>
  <c r="BP28" i="55"/>
  <c r="BO56" i="51" s="1"/>
  <c r="BP27" i="55"/>
  <c r="BO56" i="22" s="1"/>
  <c r="BM28" i="55"/>
  <c r="BL56" i="51" s="1"/>
  <c r="BM27" i="55"/>
  <c r="BL56" i="22" s="1"/>
  <c r="BJ28" i="55"/>
  <c r="BI56" i="51" s="1"/>
  <c r="BJ27" i="55"/>
  <c r="BI56" i="22" s="1"/>
  <c r="BG28" i="55"/>
  <c r="BF56" i="51" s="1"/>
  <c r="BG27" i="55"/>
  <c r="BF56" i="22" s="1"/>
  <c r="BD28" i="55"/>
  <c r="BC56" i="51" s="1"/>
  <c r="BD27" i="55"/>
  <c r="BC56" i="22" s="1"/>
  <c r="BA28" i="55"/>
  <c r="AZ56" i="51" s="1"/>
  <c r="BA27" i="55"/>
  <c r="AZ56" i="22" s="1"/>
  <c r="AX28" i="55"/>
  <c r="AW56" i="51" s="1"/>
  <c r="AX27" i="55"/>
  <c r="AW56" i="22" s="1"/>
  <c r="AU28" i="55"/>
  <c r="AT56" i="51" s="1"/>
  <c r="AU27" i="55"/>
  <c r="AT56" i="22" s="1"/>
  <c r="AR28" i="55"/>
  <c r="AQ56" i="51" s="1"/>
  <c r="AR27" i="55"/>
  <c r="AQ56" i="22" s="1"/>
  <c r="AO28" i="55"/>
  <c r="AN56" i="51" s="1"/>
  <c r="AO27" i="55"/>
  <c r="AN56" i="22" s="1"/>
  <c r="AL28" i="55"/>
  <c r="AK56" i="51" s="1"/>
  <c r="AL27" i="55"/>
  <c r="AK56" i="22" s="1"/>
  <c r="AI28" i="55"/>
  <c r="AH56" i="51" s="1"/>
  <c r="AI27" i="55"/>
  <c r="AH56" i="22" s="1"/>
  <c r="AF28" i="55"/>
  <c r="AE56" i="51" s="1"/>
  <c r="AF27" i="55"/>
  <c r="AE56" i="22" s="1"/>
  <c r="AC28" i="55"/>
  <c r="AB56" i="51" s="1"/>
  <c r="AC27" i="55"/>
  <c r="AB56" i="22" s="1"/>
  <c r="Z28" i="55"/>
  <c r="Y42" i="51" s="1"/>
  <c r="Y56" i="51" s="1"/>
  <c r="Y42" i="22"/>
  <c r="Y56" i="22" s="1"/>
  <c r="W28" i="55"/>
  <c r="V42" i="51" s="1"/>
  <c r="V56" i="51" s="1"/>
  <c r="W27" i="55"/>
  <c r="V42" i="22" s="1"/>
  <c r="V56" i="22" s="1"/>
  <c r="T28" i="55"/>
  <c r="S42" i="51" s="1"/>
  <c r="S56" i="51" s="1"/>
  <c r="T27" i="55"/>
  <c r="S42" i="22" s="1"/>
  <c r="S56" i="22" s="1"/>
  <c r="Q28" i="55"/>
  <c r="P42" i="51" s="1"/>
  <c r="P56" i="51" s="1"/>
  <c r="Q27" i="55"/>
  <c r="P42" i="22" s="1"/>
  <c r="P56" i="22" s="1"/>
  <c r="N28" i="55"/>
  <c r="M42" i="51" s="1"/>
  <c r="M56" i="51" s="1"/>
  <c r="N27" i="55"/>
  <c r="M42" i="22" s="1"/>
  <c r="M56" i="22" s="1"/>
  <c r="K28" i="55"/>
  <c r="J42" i="51" s="1"/>
  <c r="J56" i="51" s="1"/>
  <c r="K27" i="55"/>
  <c r="J42" i="22" s="1"/>
  <c r="J56" i="22" s="1"/>
  <c r="H28" i="55"/>
  <c r="G42" i="51" s="1"/>
  <c r="G56" i="51" s="1"/>
  <c r="H27" i="55"/>
  <c r="G42" i="22" s="1"/>
  <c r="G56" i="22" s="1"/>
  <c r="E28" i="55"/>
  <c r="D42" i="51" s="1"/>
  <c r="D56" i="51" s="1"/>
  <c r="E27" i="55"/>
  <c r="D42" i="22" s="1"/>
  <c r="D56" i="22" s="1"/>
  <c r="J25" i="55"/>
  <c r="M25" i="55" s="1"/>
  <c r="P25" i="55" s="1"/>
  <c r="S25" i="55" s="1"/>
  <c r="V25" i="55" s="1"/>
  <c r="Y25" i="55" s="1"/>
  <c r="AB25" i="55" s="1"/>
  <c r="AE25" i="55" s="1"/>
  <c r="AH25" i="55" s="1"/>
  <c r="AK25" i="55" s="1"/>
  <c r="AN25" i="55" s="1"/>
  <c r="AQ25" i="55" s="1"/>
  <c r="AT25" i="55" s="1"/>
  <c r="AW25" i="55" s="1"/>
  <c r="AZ25" i="55" s="1"/>
  <c r="BC25" i="55" s="1"/>
  <c r="BF25" i="55" s="1"/>
  <c r="BI25" i="55" s="1"/>
  <c r="BL25" i="55" s="1"/>
  <c r="BO25" i="55" s="1"/>
  <c r="BR25" i="55" s="1"/>
  <c r="BU25" i="55" s="1"/>
  <c r="BX25" i="55" s="1"/>
  <c r="CA25" i="55" s="1"/>
  <c r="CD25" i="55" s="1"/>
  <c r="CG25" i="55" s="1"/>
  <c r="CJ25" i="55" s="1"/>
  <c r="CM25" i="55" s="1"/>
  <c r="CP25" i="55" s="1"/>
  <c r="CS25" i="55" s="1"/>
  <c r="CV25" i="55" s="1"/>
  <c r="CY25" i="55" s="1"/>
  <c r="DB25" i="55" s="1"/>
  <c r="DE25" i="55" s="1"/>
  <c r="DH25" i="55" s="1"/>
  <c r="DK25" i="55" s="1"/>
  <c r="DN25" i="55" s="1"/>
  <c r="DQ25" i="55" s="1"/>
  <c r="DT25" i="55" s="1"/>
  <c r="I25" i="55"/>
  <c r="L25" i="55" s="1"/>
  <c r="O25" i="55" s="1"/>
  <c r="R25" i="55" s="1"/>
  <c r="U25" i="55" s="1"/>
  <c r="X25" i="55" s="1"/>
  <c r="AA25" i="55" s="1"/>
  <c r="AD25" i="55" s="1"/>
  <c r="AG25" i="55" s="1"/>
  <c r="AJ25" i="55" s="1"/>
  <c r="AM25" i="55" s="1"/>
  <c r="AP25" i="55" s="1"/>
  <c r="AS25" i="55" s="1"/>
  <c r="AV25" i="55" s="1"/>
  <c r="AY25" i="55" s="1"/>
  <c r="BB25" i="55" s="1"/>
  <c r="BE25" i="55" s="1"/>
  <c r="BH25" i="55" s="1"/>
  <c r="BK25" i="55" s="1"/>
  <c r="BN25" i="55" s="1"/>
  <c r="BQ25" i="55" s="1"/>
  <c r="BT25" i="55" s="1"/>
  <c r="BW25" i="55" s="1"/>
  <c r="BZ25" i="55" s="1"/>
  <c r="CC25" i="55" s="1"/>
  <c r="CF25" i="55" s="1"/>
  <c r="CI25" i="55" s="1"/>
  <c r="CL25" i="55" s="1"/>
  <c r="CO25" i="55" s="1"/>
  <c r="CR25" i="55" s="1"/>
  <c r="CU25" i="55" s="1"/>
  <c r="CX25" i="55" s="1"/>
  <c r="DA25" i="55" s="1"/>
  <c r="DD25" i="55" s="1"/>
  <c r="DG25" i="55" s="1"/>
  <c r="DJ25" i="55" s="1"/>
  <c r="DM25" i="55" s="1"/>
  <c r="DP25" i="55" s="1"/>
  <c r="DS25" i="55" s="1"/>
  <c r="H25" i="55"/>
  <c r="K25" i="55" s="1"/>
  <c r="N25" i="55" s="1"/>
  <c r="Q25" i="55" s="1"/>
  <c r="T25" i="55" s="1"/>
  <c r="W25" i="55" s="1"/>
  <c r="Z25" i="55" s="1"/>
  <c r="AC25" i="55" s="1"/>
  <c r="AF25" i="55" s="1"/>
  <c r="AI25" i="55" s="1"/>
  <c r="AL25" i="55" s="1"/>
  <c r="AO25" i="55" s="1"/>
  <c r="AR25" i="55" s="1"/>
  <c r="AU25" i="55" s="1"/>
  <c r="AX25" i="55" s="1"/>
  <c r="BA25" i="55" s="1"/>
  <c r="BD25" i="55" s="1"/>
  <c r="BG25" i="55" s="1"/>
  <c r="BJ25" i="55" s="1"/>
  <c r="BM25" i="55" s="1"/>
  <c r="BP25" i="55" s="1"/>
  <c r="BS25" i="55" s="1"/>
  <c r="BV25" i="55" s="1"/>
  <c r="BY25" i="55" s="1"/>
  <c r="CB25" i="55" s="1"/>
  <c r="CE25" i="55" s="1"/>
  <c r="CH25" i="55" s="1"/>
  <c r="CK25" i="55" s="1"/>
  <c r="CN25" i="55" s="1"/>
  <c r="CQ25" i="55" s="1"/>
  <c r="CT25" i="55" s="1"/>
  <c r="CW25" i="55" s="1"/>
  <c r="CZ25" i="55" s="1"/>
  <c r="DC25" i="55" s="1"/>
  <c r="DF25" i="55" s="1"/>
  <c r="DI25" i="55" s="1"/>
  <c r="DL25" i="55" s="1"/>
  <c r="DO25" i="55" s="1"/>
  <c r="DR25" i="55" s="1"/>
  <c r="H28" i="48" l="1"/>
  <c r="G28" i="48"/>
  <c r="F28" i="48"/>
  <c r="E28" i="48"/>
  <c r="H27" i="48"/>
  <c r="G27" i="48"/>
  <c r="F27" i="48"/>
  <c r="E27" i="48"/>
  <c r="H26" i="48"/>
  <c r="G26" i="48"/>
  <c r="F26" i="48"/>
  <c r="E26" i="48"/>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P48" i="45"/>
  <c r="O48" i="45"/>
  <c r="N48" i="45"/>
  <c r="M48" i="45"/>
  <c r="L48" i="45"/>
  <c r="K48" i="45"/>
  <c r="J48" i="45"/>
  <c r="I48" i="45"/>
  <c r="H48" i="45"/>
  <c r="G48" i="45"/>
  <c r="F48" i="45"/>
  <c r="A2" i="2" l="1"/>
  <c r="A8" i="2" s="1"/>
  <c r="A17" i="2" l="1"/>
  <c r="A57" i="2" l="1"/>
  <c r="A80" i="2" l="1"/>
  <c r="AW160" i="2"/>
  <c r="AQ10" i="25" s="1"/>
  <c r="AV160" i="2"/>
  <c r="AP10" i="25" s="1"/>
  <c r="AU160" i="2"/>
  <c r="AO10" i="25" s="1"/>
  <c r="AT160" i="2"/>
  <c r="AN10" i="25" s="1"/>
  <c r="AS160" i="2"/>
  <c r="AM10" i="25" s="1"/>
  <c r="AR160" i="2"/>
  <c r="AL10" i="25" s="1"/>
  <c r="AQ160" i="2"/>
  <c r="AK10" i="25" s="1"/>
  <c r="AP160" i="2"/>
  <c r="AJ10" i="25" s="1"/>
  <c r="AO160" i="2"/>
  <c r="AI10" i="25" s="1"/>
  <c r="AN160" i="2"/>
  <c r="AH10" i="25" s="1"/>
  <c r="AM160" i="2"/>
  <c r="AG10" i="25" s="1"/>
  <c r="AL160" i="2"/>
  <c r="AF10" i="25" s="1"/>
  <c r="AK160" i="2"/>
  <c r="AE10" i="25" s="1"/>
  <c r="AJ160" i="2"/>
  <c r="AD10" i="25" s="1"/>
  <c r="AI160" i="2"/>
  <c r="AC10" i="25" s="1"/>
  <c r="AH160" i="2"/>
  <c r="AB10" i="25" s="1"/>
  <c r="AG160" i="2"/>
  <c r="AA10" i="25" s="1"/>
  <c r="AF160" i="2"/>
  <c r="Z10" i="25" s="1"/>
  <c r="AE160" i="2"/>
  <c r="Y10" i="25" s="1"/>
  <c r="AD160" i="2"/>
  <c r="X10" i="25" s="1"/>
  <c r="AC160" i="2"/>
  <c r="W10" i="25" s="1"/>
  <c r="AB160" i="2"/>
  <c r="V10" i="25" s="1"/>
  <c r="AA160" i="2"/>
  <c r="U10" i="25" s="1"/>
  <c r="Z160" i="2"/>
  <c r="T10" i="25" s="1"/>
  <c r="Y160" i="2"/>
  <c r="S10" i="25" s="1"/>
  <c r="X160" i="2"/>
  <c r="R10" i="25" s="1"/>
  <c r="W160" i="2"/>
  <c r="Q10" i="25" s="1"/>
  <c r="V160" i="2"/>
  <c r="P10" i="25" s="1"/>
  <c r="U160" i="2"/>
  <c r="O10" i="25" s="1"/>
  <c r="T160" i="2"/>
  <c r="N10" i="25" s="1"/>
  <c r="S160" i="2"/>
  <c r="M10" i="25" s="1"/>
  <c r="R160" i="2"/>
  <c r="L10" i="25" s="1"/>
  <c r="Q160" i="2"/>
  <c r="K10" i="25" s="1"/>
  <c r="P160" i="2"/>
  <c r="J10" i="25" s="1"/>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AW25" i="2"/>
  <c r="AV25" i="2"/>
  <c r="AU25" i="2"/>
  <c r="AT25" i="2"/>
  <c r="AS25" i="2"/>
  <c r="AR25" i="2"/>
  <c r="AQ25" i="2"/>
  <c r="AP25" i="2"/>
  <c r="AO25" i="2"/>
  <c r="AN25" i="2"/>
  <c r="AM25" i="2"/>
  <c r="AL25" i="2"/>
  <c r="AK25" i="2"/>
  <c r="AJ25" i="2"/>
  <c r="AI25" i="2"/>
  <c r="AH25" i="2"/>
  <c r="AG25" i="2"/>
  <c r="AF25" i="2"/>
  <c r="AE25" i="2"/>
  <c r="AD25" i="2"/>
  <c r="AC25" i="2"/>
  <c r="AB25" i="2"/>
  <c r="AA25" i="2"/>
  <c r="Z25" i="2"/>
  <c r="Y25" i="2"/>
  <c r="X25" i="2"/>
  <c r="W25" i="2"/>
  <c r="V25" i="2"/>
  <c r="U25" i="2"/>
  <c r="T25" i="2"/>
  <c r="S25" i="2"/>
  <c r="R25" i="2"/>
  <c r="Q25" i="2"/>
  <c r="P25" i="2"/>
  <c r="AW24" i="2"/>
  <c r="AV24" i="2"/>
  <c r="AU24" i="2"/>
  <c r="AT24" i="2"/>
  <c r="AS24" i="2"/>
  <c r="AR24" i="2"/>
  <c r="AQ24" i="2"/>
  <c r="AP24" i="2"/>
  <c r="AO24" i="2"/>
  <c r="AN24" i="2"/>
  <c r="AM24" i="2"/>
  <c r="AL24" i="2"/>
  <c r="AK24" i="2"/>
  <c r="AJ24" i="2"/>
  <c r="AI24" i="2"/>
  <c r="AH24" i="2"/>
  <c r="AG24" i="2"/>
  <c r="AF24" i="2"/>
  <c r="AE24" i="2"/>
  <c r="AD24" i="2"/>
  <c r="AC24" i="2"/>
  <c r="AB24" i="2"/>
  <c r="AA24" i="2"/>
  <c r="Z24" i="2"/>
  <c r="Y24" i="2"/>
  <c r="X24" i="2"/>
  <c r="W24" i="2"/>
  <c r="V24" i="2"/>
  <c r="U24" i="2"/>
  <c r="T24" i="2"/>
  <c r="S24" i="2"/>
  <c r="R24" i="2"/>
  <c r="Q24" i="2"/>
  <c r="P24" i="2"/>
  <c r="AW23" i="2"/>
  <c r="AV23" i="2"/>
  <c r="AU23" i="2"/>
  <c r="AT23" i="2"/>
  <c r="AS23" i="2"/>
  <c r="AR23" i="2"/>
  <c r="AQ23" i="2"/>
  <c r="AP23" i="2"/>
  <c r="AO23" i="2"/>
  <c r="AN23" i="2"/>
  <c r="AM23" i="2"/>
  <c r="AL23" i="2"/>
  <c r="AK23" i="2"/>
  <c r="AJ23" i="2"/>
  <c r="AI23" i="2"/>
  <c r="AH23" i="2"/>
  <c r="AG23" i="2"/>
  <c r="AF23" i="2"/>
  <c r="AE23" i="2"/>
  <c r="AD23" i="2"/>
  <c r="AC23" i="2"/>
  <c r="AB23" i="2"/>
  <c r="AA23" i="2"/>
  <c r="Z23" i="2"/>
  <c r="Y23" i="2"/>
  <c r="X23" i="2"/>
  <c r="W23" i="2"/>
  <c r="V23" i="2"/>
  <c r="U23" i="2"/>
  <c r="T23" i="2"/>
  <c r="S23" i="2"/>
  <c r="R23" i="2"/>
  <c r="Q23" i="2"/>
  <c r="P23" i="2"/>
  <c r="AW20"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A2" i="56"/>
  <c r="I47" i="35"/>
  <c r="L47" i="35" s="1"/>
  <c r="O47" i="35" s="1"/>
  <c r="R47" i="35" s="1"/>
  <c r="U47" i="35" s="1"/>
  <c r="X47" i="35" s="1"/>
  <c r="AA47" i="35" s="1"/>
  <c r="AD47" i="35" s="1"/>
  <c r="AG47" i="35" s="1"/>
  <c r="AJ47" i="35" s="1"/>
  <c r="AM47" i="35" s="1"/>
  <c r="AP47" i="35" s="1"/>
  <c r="AS47" i="35" s="1"/>
  <c r="AV47" i="35" s="1"/>
  <c r="AY47" i="35" s="1"/>
  <c r="BB47" i="35" s="1"/>
  <c r="BE47" i="35" s="1"/>
  <c r="BH47" i="35" s="1"/>
  <c r="BK47" i="35" s="1"/>
  <c r="BN47" i="35" s="1"/>
  <c r="BQ47" i="35" s="1"/>
  <c r="BT47" i="35" s="1"/>
  <c r="BW47" i="35" s="1"/>
  <c r="BZ47" i="35" s="1"/>
  <c r="CC47" i="35" s="1"/>
  <c r="CF47" i="35" s="1"/>
  <c r="CI47" i="35" s="1"/>
  <c r="CL47" i="35" s="1"/>
  <c r="CO47" i="35" s="1"/>
  <c r="CR47" i="35" s="1"/>
  <c r="CU47" i="35" s="1"/>
  <c r="CX47" i="35" s="1"/>
  <c r="DA47" i="35" s="1"/>
  <c r="DD47" i="35" s="1"/>
  <c r="DG47" i="35" s="1"/>
  <c r="DJ47" i="35" s="1"/>
  <c r="DM47" i="35" s="1"/>
  <c r="DP47" i="35" s="1"/>
  <c r="DS47" i="35" s="1"/>
  <c r="H47" i="35"/>
  <c r="K47" i="35" s="1"/>
  <c r="N47" i="35" s="1"/>
  <c r="Q47" i="35" s="1"/>
  <c r="T47" i="35" s="1"/>
  <c r="W47" i="35" s="1"/>
  <c r="Z47" i="35" s="1"/>
  <c r="AC47" i="35" s="1"/>
  <c r="AF47" i="35" s="1"/>
  <c r="AI47" i="35" s="1"/>
  <c r="AL47" i="35" s="1"/>
  <c r="AO47" i="35" s="1"/>
  <c r="AR47" i="35" s="1"/>
  <c r="AU47" i="35" s="1"/>
  <c r="AX47" i="35" s="1"/>
  <c r="BA47" i="35" s="1"/>
  <c r="BD47" i="35" s="1"/>
  <c r="BG47" i="35" s="1"/>
  <c r="BJ47" i="35" s="1"/>
  <c r="BM47" i="35" s="1"/>
  <c r="BP47" i="35" s="1"/>
  <c r="BS47" i="35" s="1"/>
  <c r="BV47" i="35" s="1"/>
  <c r="BY47" i="35" s="1"/>
  <c r="CB47" i="35" s="1"/>
  <c r="CE47" i="35" s="1"/>
  <c r="CH47" i="35" s="1"/>
  <c r="CK47" i="35" s="1"/>
  <c r="CN47" i="35" s="1"/>
  <c r="CQ47" i="35" s="1"/>
  <c r="CT47" i="35" s="1"/>
  <c r="CW47" i="35" s="1"/>
  <c r="CZ47" i="35" s="1"/>
  <c r="DC47" i="35" s="1"/>
  <c r="DF47" i="35" s="1"/>
  <c r="DI47" i="35" s="1"/>
  <c r="DL47" i="35" s="1"/>
  <c r="DO47" i="35" s="1"/>
  <c r="DR47" i="35" s="1"/>
  <c r="G47" i="35"/>
  <c r="J47" i="35" s="1"/>
  <c r="M47" i="35" s="1"/>
  <c r="P47" i="35" s="1"/>
  <c r="S47" i="35" s="1"/>
  <c r="V47" i="35" s="1"/>
  <c r="Y47" i="35" s="1"/>
  <c r="AB47" i="35" s="1"/>
  <c r="AE47" i="35" s="1"/>
  <c r="AH47" i="35" s="1"/>
  <c r="AK47" i="35" s="1"/>
  <c r="AN47" i="35" s="1"/>
  <c r="AQ47" i="35" s="1"/>
  <c r="AT47" i="35" s="1"/>
  <c r="AW47" i="35" s="1"/>
  <c r="AZ47" i="35" s="1"/>
  <c r="BC47" i="35" s="1"/>
  <c r="BF47" i="35" s="1"/>
  <c r="BI47" i="35" s="1"/>
  <c r="BL47" i="35" s="1"/>
  <c r="BO47" i="35" s="1"/>
  <c r="BR47" i="35" s="1"/>
  <c r="BU47" i="35" s="1"/>
  <c r="BX47" i="35" s="1"/>
  <c r="CA47" i="35" s="1"/>
  <c r="CD47" i="35" s="1"/>
  <c r="CG47" i="35" s="1"/>
  <c r="CJ47" i="35" s="1"/>
  <c r="CM47" i="35" s="1"/>
  <c r="CP47" i="35" s="1"/>
  <c r="CS47" i="35" s="1"/>
  <c r="CV47" i="35" s="1"/>
  <c r="CY47" i="35" s="1"/>
  <c r="DB47" i="35" s="1"/>
  <c r="DE47" i="35" s="1"/>
  <c r="DH47" i="35" s="1"/>
  <c r="DK47" i="35" s="1"/>
  <c r="DN47" i="35" s="1"/>
  <c r="DQ47" i="35" s="1"/>
  <c r="I47" i="34"/>
  <c r="L47" i="34" s="1"/>
  <c r="O47" i="34" s="1"/>
  <c r="R47" i="34" s="1"/>
  <c r="U47" i="34" s="1"/>
  <c r="X47" i="34" s="1"/>
  <c r="AA47" i="34" s="1"/>
  <c r="AP47" i="34" s="1"/>
  <c r="AS47" i="34" s="1"/>
  <c r="AV47" i="34" s="1"/>
  <c r="AY47" i="34" s="1"/>
  <c r="BB47" i="34" s="1"/>
  <c r="BE47" i="34" s="1"/>
  <c r="BH47" i="34" s="1"/>
  <c r="BK47" i="34" s="1"/>
  <c r="BN47" i="34" s="1"/>
  <c r="BQ47" i="34" s="1"/>
  <c r="BT47" i="34" s="1"/>
  <c r="BW47" i="34" s="1"/>
  <c r="BZ47" i="34" s="1"/>
  <c r="CC47" i="34" s="1"/>
  <c r="CF47" i="34" s="1"/>
  <c r="CI47" i="34" s="1"/>
  <c r="CL47" i="34" s="1"/>
  <c r="CO47" i="34" s="1"/>
  <c r="CR47" i="34" s="1"/>
  <c r="CU47" i="34" s="1"/>
  <c r="CX47" i="34" s="1"/>
  <c r="DA47" i="34" s="1"/>
  <c r="DD47" i="34" s="1"/>
  <c r="DG47" i="34" s="1"/>
  <c r="DJ47" i="34" s="1"/>
  <c r="DM47" i="34" s="1"/>
  <c r="DP47" i="34" s="1"/>
  <c r="DS47" i="34" s="1"/>
  <c r="H47" i="34"/>
  <c r="K47" i="34" s="1"/>
  <c r="N47" i="34" s="1"/>
  <c r="Q47" i="34" s="1"/>
  <c r="T47" i="34" s="1"/>
  <c r="W47" i="34" s="1"/>
  <c r="Z47" i="34" s="1"/>
  <c r="AO47" i="34" s="1"/>
  <c r="G47" i="34"/>
  <c r="J47" i="34" s="1"/>
  <c r="M47" i="34" s="1"/>
  <c r="P47" i="34" s="1"/>
  <c r="S47" i="34" s="1"/>
  <c r="V47" i="34" s="1"/>
  <c r="Y47" i="34" s="1"/>
  <c r="AQ47" i="34" s="1"/>
  <c r="AT47" i="34" s="1"/>
  <c r="AW47" i="34" s="1"/>
  <c r="AZ47" i="34" s="1"/>
  <c r="BC47" i="34" s="1"/>
  <c r="BF47" i="34" s="1"/>
  <c r="BI47" i="34" s="1"/>
  <c r="BL47" i="34" s="1"/>
  <c r="BO47" i="34" s="1"/>
  <c r="BR47" i="34" s="1"/>
  <c r="BU47" i="34" s="1"/>
  <c r="BX47" i="34" s="1"/>
  <c r="CA47" i="34" s="1"/>
  <c r="CD47" i="34" s="1"/>
  <c r="CG47" i="34" s="1"/>
  <c r="CJ47" i="34" s="1"/>
  <c r="CM47" i="34" s="1"/>
  <c r="CP47" i="34" s="1"/>
  <c r="CS47" i="34" s="1"/>
  <c r="CV47" i="34" s="1"/>
  <c r="CY47" i="34" s="1"/>
  <c r="DB47" i="34" s="1"/>
  <c r="DE47" i="34" s="1"/>
  <c r="DH47" i="34" s="1"/>
  <c r="DK47" i="34" s="1"/>
  <c r="DN47" i="34" s="1"/>
  <c r="DQ47" i="34" s="1"/>
  <c r="I50" i="51"/>
  <c r="L50" i="51" s="1"/>
  <c r="O50" i="51" s="1"/>
  <c r="R50" i="51" s="1"/>
  <c r="U50" i="51" s="1"/>
  <c r="X50" i="51" s="1"/>
  <c r="AA50" i="51" s="1"/>
  <c r="AD50" i="51" s="1"/>
  <c r="AG50" i="51" s="1"/>
  <c r="AJ50" i="51" s="1"/>
  <c r="AM50" i="51" s="1"/>
  <c r="AP50" i="51" s="1"/>
  <c r="AS50" i="51" s="1"/>
  <c r="AV50" i="51" s="1"/>
  <c r="AY50" i="51" s="1"/>
  <c r="BB50" i="51" s="1"/>
  <c r="BE50" i="51" s="1"/>
  <c r="BH50" i="51" s="1"/>
  <c r="BK50" i="51" s="1"/>
  <c r="BN50" i="51" s="1"/>
  <c r="BQ50" i="51" s="1"/>
  <c r="BT50" i="51" s="1"/>
  <c r="BW50" i="51" s="1"/>
  <c r="BZ50" i="51" s="1"/>
  <c r="CC50" i="51" s="1"/>
  <c r="CF50" i="51" s="1"/>
  <c r="CI50" i="51" s="1"/>
  <c r="CL50" i="51" s="1"/>
  <c r="CO50" i="51" s="1"/>
  <c r="CR50" i="51" s="1"/>
  <c r="CU50" i="51" s="1"/>
  <c r="CX50" i="51" s="1"/>
  <c r="DA50" i="51" s="1"/>
  <c r="DD50" i="51" s="1"/>
  <c r="DG50" i="51" s="1"/>
  <c r="DJ50" i="51" s="1"/>
  <c r="DM50" i="51" s="1"/>
  <c r="DP50" i="51" s="1"/>
  <c r="DS50" i="51" s="1"/>
  <c r="H50" i="51"/>
  <c r="K50" i="51" s="1"/>
  <c r="N50" i="51" s="1"/>
  <c r="Q50" i="51" s="1"/>
  <c r="T50" i="51" s="1"/>
  <c r="W50" i="51" s="1"/>
  <c r="Z50" i="51" s="1"/>
  <c r="AC50" i="51" s="1"/>
  <c r="AF50" i="51" s="1"/>
  <c r="AI50" i="51" s="1"/>
  <c r="AL50" i="51" s="1"/>
  <c r="AO50" i="51" s="1"/>
  <c r="AR50" i="51" s="1"/>
  <c r="AU50" i="51" s="1"/>
  <c r="AX50" i="51" s="1"/>
  <c r="BA50" i="51" s="1"/>
  <c r="BD50" i="51" s="1"/>
  <c r="BG50" i="51" s="1"/>
  <c r="BJ50" i="51" s="1"/>
  <c r="BM50" i="51" s="1"/>
  <c r="BP50" i="51" s="1"/>
  <c r="BS50" i="51" s="1"/>
  <c r="BV50" i="51" s="1"/>
  <c r="BY50" i="51" s="1"/>
  <c r="CB50" i="51" s="1"/>
  <c r="CE50" i="51" s="1"/>
  <c r="CH50" i="51" s="1"/>
  <c r="CK50" i="51" s="1"/>
  <c r="CN50" i="51" s="1"/>
  <c r="CQ50" i="51" s="1"/>
  <c r="CT50" i="51" s="1"/>
  <c r="CW50" i="51" s="1"/>
  <c r="CZ50" i="51" s="1"/>
  <c r="DC50" i="51" s="1"/>
  <c r="DF50" i="51" s="1"/>
  <c r="DI50" i="51" s="1"/>
  <c r="DL50" i="51" s="1"/>
  <c r="DO50" i="51" s="1"/>
  <c r="DR50" i="51" s="1"/>
  <c r="G50" i="51"/>
  <c r="I50" i="22"/>
  <c r="L50" i="22" s="1"/>
  <c r="O50" i="22" s="1"/>
  <c r="R50" i="22" s="1"/>
  <c r="U50" i="22" s="1"/>
  <c r="X50" i="22" s="1"/>
  <c r="AA50" i="22" s="1"/>
  <c r="AD50" i="22" s="1"/>
  <c r="AG50" i="22" s="1"/>
  <c r="AJ50" i="22" s="1"/>
  <c r="AM50" i="22" s="1"/>
  <c r="AP50" i="22" s="1"/>
  <c r="AS50" i="22" s="1"/>
  <c r="AV50" i="22" s="1"/>
  <c r="AY50" i="22" s="1"/>
  <c r="BB50" i="22" s="1"/>
  <c r="BE50" i="22" s="1"/>
  <c r="BH50" i="22" s="1"/>
  <c r="BK50" i="22" s="1"/>
  <c r="BN50" i="22" s="1"/>
  <c r="BQ50" i="22" s="1"/>
  <c r="BT50" i="22" s="1"/>
  <c r="BW50" i="22" s="1"/>
  <c r="BZ50" i="22" s="1"/>
  <c r="CC50" i="22" s="1"/>
  <c r="CF50" i="22" s="1"/>
  <c r="CI50" i="22" s="1"/>
  <c r="CL50" i="22" s="1"/>
  <c r="CO50" i="22" s="1"/>
  <c r="CR50" i="22" s="1"/>
  <c r="CU50" i="22" s="1"/>
  <c r="CX50" i="22" s="1"/>
  <c r="DA50" i="22" s="1"/>
  <c r="DD50" i="22" s="1"/>
  <c r="DG50" i="22" s="1"/>
  <c r="DJ50" i="22" s="1"/>
  <c r="DM50" i="22" s="1"/>
  <c r="DP50" i="22" s="1"/>
  <c r="DS50" i="22" s="1"/>
  <c r="H50" i="22"/>
  <c r="K50" i="22" s="1"/>
  <c r="N50" i="22" s="1"/>
  <c r="Q50" i="22" s="1"/>
  <c r="T50" i="22" s="1"/>
  <c r="W50" i="22" s="1"/>
  <c r="Z50" i="22" s="1"/>
  <c r="AC50" i="22" s="1"/>
  <c r="AF50" i="22" s="1"/>
  <c r="AI50" i="22" s="1"/>
  <c r="AL50" i="22" s="1"/>
  <c r="AO50" i="22" s="1"/>
  <c r="AR50" i="22" s="1"/>
  <c r="AU50" i="22" s="1"/>
  <c r="AX50" i="22" s="1"/>
  <c r="BA50" i="22" s="1"/>
  <c r="BD50" i="22" s="1"/>
  <c r="BG50" i="22" s="1"/>
  <c r="BJ50" i="22" s="1"/>
  <c r="BM50" i="22" s="1"/>
  <c r="BP50" i="22" s="1"/>
  <c r="BS50" i="22" s="1"/>
  <c r="BV50" i="22" s="1"/>
  <c r="BY50" i="22" s="1"/>
  <c r="CB50" i="22" s="1"/>
  <c r="CE50" i="22" s="1"/>
  <c r="CH50" i="22" s="1"/>
  <c r="CK50" i="22" s="1"/>
  <c r="CN50" i="22" s="1"/>
  <c r="CQ50" i="22" s="1"/>
  <c r="CT50" i="22" s="1"/>
  <c r="CW50" i="22" s="1"/>
  <c r="CZ50" i="22" s="1"/>
  <c r="DC50" i="22" s="1"/>
  <c r="DF50" i="22" s="1"/>
  <c r="DI50" i="22" s="1"/>
  <c r="DL50" i="22" s="1"/>
  <c r="DO50" i="22" s="1"/>
  <c r="DR50" i="22" s="1"/>
  <c r="G50" i="22"/>
  <c r="AR47" i="34" l="1"/>
  <c r="AU47" i="34" s="1"/>
  <c r="AX47" i="34" s="1"/>
  <c r="BA47" i="34" s="1"/>
  <c r="BD47" i="34" s="1"/>
  <c r="BG47" i="34" s="1"/>
  <c r="BJ47" i="34" s="1"/>
  <c r="BM47" i="34" s="1"/>
  <c r="BP47" i="34" s="1"/>
  <c r="BS47" i="34" s="1"/>
  <c r="BV47" i="34" s="1"/>
  <c r="BY47" i="34" s="1"/>
  <c r="CB47" i="34" s="1"/>
  <c r="CE47" i="34" s="1"/>
  <c r="CH47" i="34" s="1"/>
  <c r="CK47" i="34" s="1"/>
  <c r="CN47" i="34" s="1"/>
  <c r="CQ47" i="34" s="1"/>
  <c r="CT47" i="34" s="1"/>
  <c r="CW47" i="34" s="1"/>
  <c r="CZ47" i="34" s="1"/>
  <c r="DC47" i="34" s="1"/>
  <c r="DF47" i="34" s="1"/>
  <c r="DI47" i="34" s="1"/>
  <c r="DL47" i="34" s="1"/>
  <c r="DO47" i="34" s="1"/>
  <c r="DR47" i="34" s="1"/>
  <c r="W13" i="56"/>
  <c r="W15" i="56"/>
  <c r="X13" i="56"/>
  <c r="X15" i="56"/>
  <c r="Y13" i="56"/>
  <c r="Y15" i="56"/>
  <c r="Z13" i="56"/>
  <c r="Z15" i="56"/>
  <c r="AA14" i="56"/>
  <c r="AB14" i="56"/>
  <c r="AC14" i="56"/>
  <c r="AD14" i="56"/>
  <c r="AI14" i="56"/>
  <c r="AJ14" i="56"/>
  <c r="U13" i="56"/>
  <c r="U12" i="56"/>
  <c r="K12" i="56"/>
  <c r="T12" i="56"/>
  <c r="X12" i="56"/>
  <c r="Z12" i="56"/>
  <c r="AC12" i="56"/>
  <c r="AK12" i="56"/>
  <c r="AE12" i="56"/>
  <c r="AF14" i="56"/>
  <c r="AH12" i="56"/>
  <c r="M13" i="56"/>
  <c r="AK14" i="56"/>
  <c r="AN12" i="56"/>
  <c r="AO14" i="56"/>
  <c r="AP14" i="56"/>
  <c r="AC13" i="56"/>
  <c r="AJ13" i="56"/>
  <c r="P13" i="56"/>
  <c r="Q15" i="56"/>
  <c r="K14" i="56"/>
  <c r="N14" i="56"/>
  <c r="AL14" i="56"/>
  <c r="AE13" i="56"/>
  <c r="AE15" i="56"/>
  <c r="AF13" i="56"/>
  <c r="AF15" i="56"/>
  <c r="AG13" i="56"/>
  <c r="AG15" i="56"/>
  <c r="AH13" i="56"/>
  <c r="AH15" i="56"/>
  <c r="K15" i="56"/>
  <c r="L15" i="56"/>
  <c r="N15" i="56"/>
  <c r="S15" i="56"/>
  <c r="T15" i="56"/>
  <c r="U15" i="56"/>
  <c r="U14" i="56"/>
  <c r="R14" i="56"/>
  <c r="S12" i="56"/>
  <c r="W14" i="56"/>
  <c r="Y14" i="56"/>
  <c r="AA12" i="56"/>
  <c r="AI12" i="56"/>
  <c r="AF12" i="56"/>
  <c r="AG14" i="56"/>
  <c r="L13" i="56"/>
  <c r="T13" i="56"/>
  <c r="AM12" i="56"/>
  <c r="AN14" i="56"/>
  <c r="AP12" i="56"/>
  <c r="AB13" i="56"/>
  <c r="AI13" i="56"/>
  <c r="AL13" i="56"/>
  <c r="O13" i="56"/>
  <c r="P15" i="56"/>
  <c r="R13" i="56"/>
  <c r="L14" i="56"/>
  <c r="S14" i="56"/>
  <c r="AK15" i="56"/>
  <c r="AM13" i="56"/>
  <c r="AM15" i="56"/>
  <c r="AN13" i="56"/>
  <c r="AN15" i="56"/>
  <c r="AO13" i="56"/>
  <c r="AO15" i="56"/>
  <c r="AP13" i="56"/>
  <c r="AP15" i="56"/>
  <c r="AA15" i="56"/>
  <c r="AB15" i="56"/>
  <c r="AC15" i="56"/>
  <c r="AD15" i="56"/>
  <c r="AI15" i="56"/>
  <c r="V12" i="56"/>
  <c r="V13" i="56"/>
  <c r="AL15" i="56"/>
  <c r="M12" i="56"/>
  <c r="V14" i="56"/>
  <c r="W12" i="56"/>
  <c r="Y12" i="56"/>
  <c r="AB12" i="56"/>
  <c r="AJ12" i="56"/>
  <c r="K13" i="56"/>
  <c r="S13" i="56"/>
  <c r="O12" i="56"/>
  <c r="O14" i="56"/>
  <c r="P12" i="56"/>
  <c r="P14" i="56"/>
  <c r="Q12" i="56"/>
  <c r="Q14" i="56"/>
  <c r="R12" i="56"/>
  <c r="L12" i="56"/>
  <c r="N12" i="56"/>
  <c r="V15" i="56"/>
  <c r="X14" i="56"/>
  <c r="Z14" i="56"/>
  <c r="AD12" i="56"/>
  <c r="AK13" i="56"/>
  <c r="AE14" i="56"/>
  <c r="AG12" i="56"/>
  <c r="AH14" i="56"/>
  <c r="N13" i="56"/>
  <c r="AJ15" i="56"/>
  <c r="AM14" i="56"/>
  <c r="AO12" i="56"/>
  <c r="AA13" i="56"/>
  <c r="AD13" i="56"/>
  <c r="AL12" i="56"/>
  <c r="O15" i="56"/>
  <c r="Q13" i="56"/>
  <c r="R15" i="56"/>
  <c r="M14" i="56"/>
  <c r="T14" i="56"/>
  <c r="M15" i="56"/>
  <c r="AA151" i="2"/>
  <c r="AI151" i="2"/>
  <c r="AQ151" i="2"/>
  <c r="AU151" i="2"/>
  <c r="S151" i="2"/>
  <c r="W151" i="2"/>
  <c r="AE151" i="2"/>
  <c r="AM151" i="2"/>
  <c r="J50" i="22"/>
  <c r="J50" i="51"/>
  <c r="R151" i="2"/>
  <c r="V151" i="2"/>
  <c r="Z151" i="2"/>
  <c r="AD151" i="2"/>
  <c r="AH151" i="2"/>
  <c r="AL151" i="2"/>
  <c r="AP151" i="2"/>
  <c r="T151" i="2"/>
  <c r="X151" i="2"/>
  <c r="AF151" i="2"/>
  <c r="AJ151" i="2"/>
  <c r="AN151" i="2"/>
  <c r="AR151" i="2"/>
  <c r="AV151" i="2"/>
  <c r="P151" i="2"/>
  <c r="AB151" i="2"/>
  <c r="U151" i="2"/>
  <c r="Y151" i="2"/>
  <c r="AC151" i="2"/>
  <c r="AG151" i="2"/>
  <c r="AK151" i="2"/>
  <c r="AO151" i="2"/>
  <c r="AS151" i="2"/>
  <c r="AW151" i="2"/>
  <c r="AT151" i="2"/>
  <c r="A94" i="2"/>
  <c r="R168" i="2"/>
  <c r="AB168" i="2"/>
  <c r="AN168" i="2"/>
  <c r="AC37" i="56" l="1"/>
  <c r="AC25" i="56"/>
  <c r="AC31" i="56" s="1"/>
  <c r="M38" i="56"/>
  <c r="M26" i="56"/>
  <c r="M32" i="56" s="1"/>
  <c r="Y36" i="56"/>
  <c r="Y11" i="56"/>
  <c r="Y42" i="56" s="1"/>
  <c r="Y24" i="56"/>
  <c r="T37" i="56"/>
  <c r="T25" i="56"/>
  <c r="T31" i="56" s="1"/>
  <c r="AP38" i="56"/>
  <c r="AP26" i="56"/>
  <c r="AP32" i="56" s="1"/>
  <c r="R39" i="56"/>
  <c r="R27" i="56"/>
  <c r="R33" i="56" s="1"/>
  <c r="W36" i="56"/>
  <c r="W11" i="56"/>
  <c r="W42" i="56" s="1"/>
  <c r="W24" i="56"/>
  <c r="L37" i="56"/>
  <c r="L25" i="56"/>
  <c r="L31" i="56" s="1"/>
  <c r="AO38" i="56"/>
  <c r="AO26" i="56"/>
  <c r="AO32" i="56" s="1"/>
  <c r="Q37" i="56"/>
  <c r="Q25" i="56"/>
  <c r="Q31" i="56" s="1"/>
  <c r="V38" i="56"/>
  <c r="V26" i="56"/>
  <c r="V32" i="56" s="1"/>
  <c r="AG38" i="56"/>
  <c r="AG26" i="56"/>
  <c r="AG32" i="56" s="1"/>
  <c r="AN36" i="56"/>
  <c r="AN11" i="56"/>
  <c r="AN42" i="56" s="1"/>
  <c r="AN24" i="56"/>
  <c r="O39" i="56"/>
  <c r="O27" i="56"/>
  <c r="O33" i="56" s="1"/>
  <c r="AH38" i="56"/>
  <c r="AH26" i="56"/>
  <c r="AH32" i="56" s="1"/>
  <c r="N36" i="56"/>
  <c r="N11" i="56"/>
  <c r="N42" i="56" s="1"/>
  <c r="N24" i="56"/>
  <c r="O36" i="56"/>
  <c r="O11" i="56"/>
  <c r="O42" i="56" s="1"/>
  <c r="O24" i="56"/>
  <c r="M36" i="56"/>
  <c r="M11" i="56"/>
  <c r="M42" i="56" s="1"/>
  <c r="M24" i="56"/>
  <c r="AA39" i="56"/>
  <c r="AA27" i="56"/>
  <c r="AA33" i="56" s="1"/>
  <c r="AM37" i="56"/>
  <c r="AM25" i="56"/>
  <c r="AM31" i="56" s="1"/>
  <c r="AI37" i="56"/>
  <c r="AI25" i="56"/>
  <c r="AI31" i="56" s="1"/>
  <c r="AF36" i="56"/>
  <c r="AF11" i="56"/>
  <c r="AF42" i="56" s="1"/>
  <c r="AF24" i="56"/>
  <c r="U39" i="56"/>
  <c r="U27" i="56"/>
  <c r="U33" i="56" s="1"/>
  <c r="AG39" i="56"/>
  <c r="AG27" i="56"/>
  <c r="AG33" i="56" s="1"/>
  <c r="K38" i="56"/>
  <c r="K26" i="56"/>
  <c r="K32" i="56" s="1"/>
  <c r="AK38" i="56"/>
  <c r="AK26" i="56"/>
  <c r="AK32" i="56" s="1"/>
  <c r="X36" i="56"/>
  <c r="X11" i="56"/>
  <c r="X42" i="56" s="1"/>
  <c r="X24" i="56"/>
  <c r="AC38" i="56"/>
  <c r="AC26" i="56"/>
  <c r="AC32" i="56" s="1"/>
  <c r="X37" i="56"/>
  <c r="X25" i="56"/>
  <c r="X31" i="56" s="1"/>
  <c r="T38" i="56"/>
  <c r="T26" i="56"/>
  <c r="T32" i="56" s="1"/>
  <c r="Q36" i="56"/>
  <c r="Q11" i="56"/>
  <c r="Q42" i="56" s="1"/>
  <c r="Q24" i="56"/>
  <c r="AO37" i="56"/>
  <c r="AO25" i="56"/>
  <c r="AO31" i="56" s="1"/>
  <c r="L39" i="56"/>
  <c r="L27" i="56"/>
  <c r="L33" i="56" s="1"/>
  <c r="U37" i="56"/>
  <c r="U25" i="56"/>
  <c r="U31" i="56" s="1"/>
  <c r="Z38" i="56"/>
  <c r="Z26" i="56"/>
  <c r="Z32" i="56" s="1"/>
  <c r="AN39" i="56"/>
  <c r="AN27" i="56"/>
  <c r="AN33" i="56" s="1"/>
  <c r="K39" i="56"/>
  <c r="K27" i="56"/>
  <c r="K33" i="56" s="1"/>
  <c r="AJ38" i="56"/>
  <c r="AJ26" i="56"/>
  <c r="AJ32" i="56" s="1"/>
  <c r="X38" i="56"/>
  <c r="X26" i="56"/>
  <c r="X32" i="56" s="1"/>
  <c r="AN37" i="56"/>
  <c r="AN25" i="56"/>
  <c r="AN31" i="56" s="1"/>
  <c r="AH39" i="56"/>
  <c r="AH27" i="56"/>
  <c r="AH33" i="56" s="1"/>
  <c r="AI38" i="56"/>
  <c r="AI26" i="56"/>
  <c r="AI32" i="56" s="1"/>
  <c r="V39" i="56"/>
  <c r="V27" i="56"/>
  <c r="V33" i="56" s="1"/>
  <c r="AM39" i="56"/>
  <c r="AM27" i="56"/>
  <c r="AM33" i="56" s="1"/>
  <c r="AH37" i="56"/>
  <c r="AH25" i="56"/>
  <c r="AH31" i="56" s="1"/>
  <c r="AD38" i="56"/>
  <c r="AD26" i="56"/>
  <c r="AD32" i="56" s="1"/>
  <c r="AL36" i="56"/>
  <c r="AL11" i="56"/>
  <c r="AL42" i="56" s="1"/>
  <c r="AL24" i="56"/>
  <c r="AG36" i="56"/>
  <c r="AG11" i="56"/>
  <c r="AG42" i="56" s="1"/>
  <c r="AG24" i="56"/>
  <c r="L36" i="56"/>
  <c r="L11" i="56"/>
  <c r="L42" i="56" s="1"/>
  <c r="L24" i="56"/>
  <c r="S37" i="56"/>
  <c r="S25" i="56"/>
  <c r="S31" i="56" s="1"/>
  <c r="AL39" i="56"/>
  <c r="AL27" i="56"/>
  <c r="AL33" i="56" s="1"/>
  <c r="AP39" i="56"/>
  <c r="AP27" i="56"/>
  <c r="AP33" i="56" s="1"/>
  <c r="AK39" i="56"/>
  <c r="AK27" i="56"/>
  <c r="AK33" i="56" s="1"/>
  <c r="AB37" i="56"/>
  <c r="AB25" i="56"/>
  <c r="AB31" i="56" s="1"/>
  <c r="AI11" i="56"/>
  <c r="AI42" i="56" s="1"/>
  <c r="AI36" i="56"/>
  <c r="AI24" i="56"/>
  <c r="T39" i="56"/>
  <c r="T27" i="56"/>
  <c r="T33" i="56" s="1"/>
  <c r="AG37" i="56"/>
  <c r="AG25" i="56"/>
  <c r="AG31" i="56" s="1"/>
  <c r="Q39" i="56"/>
  <c r="Q27" i="56"/>
  <c r="Q33" i="56" s="1"/>
  <c r="M37" i="56"/>
  <c r="M25" i="56"/>
  <c r="M31" i="56" s="1"/>
  <c r="T36" i="56"/>
  <c r="T11" i="56"/>
  <c r="T42" i="56" s="1"/>
  <c r="T24" i="56"/>
  <c r="AB38" i="56"/>
  <c r="AB26" i="56"/>
  <c r="AB32" i="56" s="1"/>
  <c r="W39" i="56"/>
  <c r="W27" i="56"/>
  <c r="W33" i="56" s="1"/>
  <c r="AD11" i="56"/>
  <c r="AD42" i="56" s="1"/>
  <c r="AD36" i="56"/>
  <c r="AD24" i="56"/>
  <c r="AI39" i="56"/>
  <c r="AI27" i="56"/>
  <c r="AI33" i="56" s="1"/>
  <c r="AM36" i="56"/>
  <c r="AM11" i="56"/>
  <c r="AM42" i="56" s="1"/>
  <c r="AM24" i="56"/>
  <c r="AE39" i="56"/>
  <c r="AE27" i="56"/>
  <c r="AE33" i="56" s="1"/>
  <c r="Z37" i="56"/>
  <c r="Z25" i="56"/>
  <c r="Z31" i="56" s="1"/>
  <c r="P38" i="56"/>
  <c r="P26" i="56"/>
  <c r="P32" i="56" s="1"/>
  <c r="P39" i="56"/>
  <c r="P27" i="56"/>
  <c r="P33" i="56" s="1"/>
  <c r="AE37" i="56"/>
  <c r="AE25" i="56"/>
  <c r="AE31" i="56" s="1"/>
  <c r="Y39" i="56"/>
  <c r="Y27" i="56"/>
  <c r="Y33" i="56" s="1"/>
  <c r="P36" i="56"/>
  <c r="P11" i="56"/>
  <c r="P42" i="56" s="1"/>
  <c r="P24" i="56"/>
  <c r="O37" i="56"/>
  <c r="O25" i="56"/>
  <c r="O31" i="56" s="1"/>
  <c r="AL38" i="56"/>
  <c r="AL26" i="56"/>
  <c r="AL32" i="56" s="1"/>
  <c r="Y37" i="56"/>
  <c r="Y25" i="56"/>
  <c r="Y31" i="56" s="1"/>
  <c r="O38" i="56"/>
  <c r="O26" i="56"/>
  <c r="O32" i="56" s="1"/>
  <c r="AL37" i="56"/>
  <c r="AL25" i="56"/>
  <c r="AL31" i="56" s="1"/>
  <c r="N38" i="56"/>
  <c r="N26" i="56"/>
  <c r="N32" i="56" s="1"/>
  <c r="X39" i="56"/>
  <c r="X27" i="56"/>
  <c r="X33" i="56" s="1"/>
  <c r="AD37" i="56"/>
  <c r="AD25" i="56"/>
  <c r="AD31" i="56" s="1"/>
  <c r="AE38" i="56"/>
  <c r="AE26" i="56"/>
  <c r="AE32" i="56" s="1"/>
  <c r="R36" i="56"/>
  <c r="R11" i="56"/>
  <c r="R42" i="56" s="1"/>
  <c r="R24" i="56"/>
  <c r="K37" i="56"/>
  <c r="K25" i="56"/>
  <c r="K31" i="56" s="1"/>
  <c r="V37" i="56"/>
  <c r="V25" i="56"/>
  <c r="V31" i="56" s="1"/>
  <c r="AP37" i="56"/>
  <c r="AP25" i="56"/>
  <c r="AP31" i="56" s="1"/>
  <c r="S38" i="56"/>
  <c r="S26" i="56"/>
  <c r="S32" i="56" s="1"/>
  <c r="AP36" i="56"/>
  <c r="AP11" i="56"/>
  <c r="AP42" i="56" s="1"/>
  <c r="AP24" i="56"/>
  <c r="AA36" i="56"/>
  <c r="AA11" i="56"/>
  <c r="AA42" i="56" s="1"/>
  <c r="AA24" i="56"/>
  <c r="S39" i="56"/>
  <c r="S27" i="56"/>
  <c r="S33" i="56" s="1"/>
  <c r="AF39" i="56"/>
  <c r="AF27" i="56"/>
  <c r="AF33" i="56" s="1"/>
  <c r="P37" i="56"/>
  <c r="P25" i="56"/>
  <c r="P31" i="56" s="1"/>
  <c r="AH36" i="56"/>
  <c r="AH11" i="56"/>
  <c r="AH42" i="56" s="1"/>
  <c r="AH24" i="56"/>
  <c r="K36" i="56"/>
  <c r="K11" i="56"/>
  <c r="K42" i="56" s="1"/>
  <c r="K24" i="56"/>
  <c r="AA38" i="56"/>
  <c r="AA26" i="56"/>
  <c r="AA32" i="56" s="1"/>
  <c r="W37" i="56"/>
  <c r="W25" i="56"/>
  <c r="W31" i="56" s="1"/>
  <c r="AO36" i="56"/>
  <c r="AO11" i="56"/>
  <c r="AO42" i="56" s="1"/>
  <c r="AO24" i="56"/>
  <c r="AB36" i="56"/>
  <c r="AB11" i="56"/>
  <c r="AB42" i="56" s="1"/>
  <c r="AB24" i="56"/>
  <c r="R37" i="56"/>
  <c r="R25" i="56"/>
  <c r="R31" i="56" s="1"/>
  <c r="W38" i="56"/>
  <c r="W26" i="56"/>
  <c r="W32" i="56" s="1"/>
  <c r="AE11" i="56"/>
  <c r="AE42" i="56" s="1"/>
  <c r="AE36" i="56"/>
  <c r="AE35" i="56" s="1"/>
  <c r="AE24" i="56"/>
  <c r="AM38" i="56"/>
  <c r="AM26" i="56"/>
  <c r="AM32" i="56" s="1"/>
  <c r="AD39" i="56"/>
  <c r="AD27" i="56"/>
  <c r="AD33" i="56" s="1"/>
  <c r="S36" i="56"/>
  <c r="S11" i="56"/>
  <c r="S42" i="56" s="1"/>
  <c r="S24" i="56"/>
  <c r="AK36" i="56"/>
  <c r="AK11" i="56"/>
  <c r="AK42" i="56" s="1"/>
  <c r="AK24" i="56"/>
  <c r="AJ39" i="56"/>
  <c r="AJ27" i="56"/>
  <c r="AJ33" i="56" s="1"/>
  <c r="AC39" i="56"/>
  <c r="AC27" i="56"/>
  <c r="AC33" i="56" s="1"/>
  <c r="R38" i="56"/>
  <c r="R26" i="56"/>
  <c r="R32" i="56" s="1"/>
  <c r="AC11" i="56"/>
  <c r="AC42" i="56" s="1"/>
  <c r="AC36" i="56"/>
  <c r="AC24" i="56"/>
  <c r="N37" i="56"/>
  <c r="N25" i="56"/>
  <c r="N31" i="56" s="1"/>
  <c r="AB39" i="56"/>
  <c r="AB27" i="56"/>
  <c r="AB33" i="56" s="1"/>
  <c r="U38" i="56"/>
  <c r="U26" i="56"/>
  <c r="U32" i="56" s="1"/>
  <c r="Z36" i="56"/>
  <c r="Z11" i="56"/>
  <c r="Z42" i="56" s="1"/>
  <c r="Z24" i="56"/>
  <c r="M39" i="56"/>
  <c r="M27" i="56"/>
  <c r="M33" i="56" s="1"/>
  <c r="AA37" i="56"/>
  <c r="AA25" i="56"/>
  <c r="AA31" i="56" s="1"/>
  <c r="AK37" i="56"/>
  <c r="AK25" i="56"/>
  <c r="AK31" i="56" s="1"/>
  <c r="Q38" i="56"/>
  <c r="Q26" i="56"/>
  <c r="Q32" i="56" s="1"/>
  <c r="AJ36" i="56"/>
  <c r="AJ11" i="56"/>
  <c r="AJ42" i="56" s="1"/>
  <c r="AJ24" i="56"/>
  <c r="V36" i="56"/>
  <c r="V11" i="56"/>
  <c r="V42" i="56" s="1"/>
  <c r="V24" i="56"/>
  <c r="AO39" i="56"/>
  <c r="AO27" i="56"/>
  <c r="AO33" i="56" s="1"/>
  <c r="L38" i="56"/>
  <c r="L26" i="56"/>
  <c r="L32" i="56" s="1"/>
  <c r="AN38" i="56"/>
  <c r="AN26" i="56"/>
  <c r="AN32" i="56" s="1"/>
  <c r="Y38" i="56"/>
  <c r="Y26" i="56"/>
  <c r="Y32" i="56" s="1"/>
  <c r="N39" i="56"/>
  <c r="N27" i="56"/>
  <c r="N33" i="56" s="1"/>
  <c r="AF37" i="56"/>
  <c r="AF25" i="56"/>
  <c r="AF31" i="56" s="1"/>
  <c r="AJ37" i="56"/>
  <c r="AJ25" i="56"/>
  <c r="AJ31" i="56" s="1"/>
  <c r="AF38" i="56"/>
  <c r="AF26" i="56"/>
  <c r="AF32" i="56" s="1"/>
  <c r="U36" i="56"/>
  <c r="U35" i="56" s="1"/>
  <c r="U11" i="56"/>
  <c r="U42" i="56" s="1"/>
  <c r="U24" i="56"/>
  <c r="Z39" i="56"/>
  <c r="Z27" i="56"/>
  <c r="Z33" i="56" s="1"/>
  <c r="M50" i="22"/>
  <c r="P50" i="22" s="1"/>
  <c r="S50" i="22" s="1"/>
  <c r="V50" i="22" s="1"/>
  <c r="Y50" i="22" s="1"/>
  <c r="AB50" i="22" s="1"/>
  <c r="AE50" i="22" s="1"/>
  <c r="AH50" i="22" s="1"/>
  <c r="AK50" i="22" s="1"/>
  <c r="AN50" i="22" s="1"/>
  <c r="AQ50" i="22" s="1"/>
  <c r="AT50" i="22" s="1"/>
  <c r="AW50" i="22" s="1"/>
  <c r="AZ50" i="22" s="1"/>
  <c r="BC50" i="22" s="1"/>
  <c r="BF50" i="22" s="1"/>
  <c r="BI50" i="22" s="1"/>
  <c r="BL50" i="22" s="1"/>
  <c r="BO50" i="22" s="1"/>
  <c r="BR50" i="22" s="1"/>
  <c r="BU50" i="22" s="1"/>
  <c r="BX50" i="22" s="1"/>
  <c r="CA50" i="22" s="1"/>
  <c r="CD50" i="22" s="1"/>
  <c r="CG50" i="22" s="1"/>
  <c r="CJ50" i="22" s="1"/>
  <c r="CM50" i="22" s="1"/>
  <c r="CP50" i="22" s="1"/>
  <c r="CS50" i="22" s="1"/>
  <c r="CV50" i="22" s="1"/>
  <c r="CY50" i="22" s="1"/>
  <c r="DB50" i="22" s="1"/>
  <c r="DE50" i="22" s="1"/>
  <c r="DH50" i="22" s="1"/>
  <c r="DK50" i="22" s="1"/>
  <c r="DN50" i="22" s="1"/>
  <c r="DQ50" i="22" s="1"/>
  <c r="G15" i="59"/>
  <c r="J15" i="59"/>
  <c r="I15" i="59"/>
  <c r="D15" i="59"/>
  <c r="F15" i="59"/>
  <c r="C15" i="59"/>
  <c r="E15" i="59"/>
  <c r="H15" i="59"/>
  <c r="C21" i="59"/>
  <c r="C33" i="59" s="1"/>
  <c r="M50" i="51"/>
  <c r="P50" i="51" s="1"/>
  <c r="S50" i="51" s="1"/>
  <c r="V50" i="51" s="1"/>
  <c r="Y50" i="51" s="1"/>
  <c r="AB50" i="51" s="1"/>
  <c r="AE50" i="51" s="1"/>
  <c r="AH50" i="51" s="1"/>
  <c r="AK50" i="51" s="1"/>
  <c r="AN50" i="51" s="1"/>
  <c r="AQ50" i="51" s="1"/>
  <c r="AT50" i="51" s="1"/>
  <c r="AW50" i="51" s="1"/>
  <c r="AZ50" i="51" s="1"/>
  <c r="BC50" i="51" s="1"/>
  <c r="BF50" i="51" s="1"/>
  <c r="BI50" i="51" s="1"/>
  <c r="BL50" i="51" s="1"/>
  <c r="BO50" i="51" s="1"/>
  <c r="BR50" i="51" s="1"/>
  <c r="BU50" i="51" s="1"/>
  <c r="BX50" i="51" s="1"/>
  <c r="CA50" i="51" s="1"/>
  <c r="CD50" i="51" s="1"/>
  <c r="CG50" i="51" s="1"/>
  <c r="CJ50" i="51" s="1"/>
  <c r="CM50" i="51" s="1"/>
  <c r="CP50" i="51" s="1"/>
  <c r="CS50" i="51" s="1"/>
  <c r="CV50" i="51" s="1"/>
  <c r="CY50" i="51" s="1"/>
  <c r="DB50" i="51" s="1"/>
  <c r="DE50" i="51" s="1"/>
  <c r="DH50" i="51" s="1"/>
  <c r="DK50" i="51" s="1"/>
  <c r="DN50" i="51" s="1"/>
  <c r="DQ50" i="51" s="1"/>
  <c r="J21" i="59"/>
  <c r="J33" i="59" s="1"/>
  <c r="G21" i="59"/>
  <c r="I21" i="59"/>
  <c r="I33" i="59" s="1"/>
  <c r="E21" i="59"/>
  <c r="E33" i="59" s="1"/>
  <c r="H21" i="59"/>
  <c r="H33" i="59" s="1"/>
  <c r="A104" i="2"/>
  <c r="AF168" i="2"/>
  <c r="T168" i="2"/>
  <c r="AL168" i="2"/>
  <c r="AK168" i="2"/>
  <c r="AD168" i="2"/>
  <c r="AA168" i="2"/>
  <c r="AJ168" i="2"/>
  <c r="P168" i="2"/>
  <c r="AP168" i="2"/>
  <c r="AH168" i="2"/>
  <c r="AW168" i="2"/>
  <c r="AO168" i="2"/>
  <c r="AG168" i="2"/>
  <c r="Y168" i="2"/>
  <c r="Q168" i="2"/>
  <c r="AU168" i="2"/>
  <c r="AE168" i="2"/>
  <c r="S168" i="2"/>
  <c r="X168" i="2"/>
  <c r="Z168" i="2"/>
  <c r="AS168" i="2"/>
  <c r="AC168" i="2"/>
  <c r="U168" i="2"/>
  <c r="AR168" i="2"/>
  <c r="AT168" i="2"/>
  <c r="V168" i="2"/>
  <c r="AV168" i="2"/>
  <c r="AI168" i="2"/>
  <c r="AQ168" i="2"/>
  <c r="AM168" i="2"/>
  <c r="W168" i="2"/>
  <c r="AB35" i="56" l="1"/>
  <c r="AM35" i="56"/>
  <c r="M35" i="56"/>
  <c r="AP35" i="56"/>
  <c r="P35" i="56"/>
  <c r="AL35" i="56"/>
  <c r="W35" i="56"/>
  <c r="AJ23" i="56"/>
  <c r="AJ44" i="56" s="1"/>
  <c r="AJ30" i="56"/>
  <c r="AJ29" i="56" s="1"/>
  <c r="AJ45" i="56" s="1"/>
  <c r="S23" i="56"/>
  <c r="S44" i="56" s="1"/>
  <c r="S30" i="56"/>
  <c r="S29" i="56" s="1"/>
  <c r="S45" i="56" s="1"/>
  <c r="AL30" i="56"/>
  <c r="AL29" i="56" s="1"/>
  <c r="AL45" i="56" s="1"/>
  <c r="AL23" i="56"/>
  <c r="AL44" i="56" s="1"/>
  <c r="Y23" i="56"/>
  <c r="Y44" i="56" s="1"/>
  <c r="Y30" i="56"/>
  <c r="Y29" i="56" s="1"/>
  <c r="Y45" i="56" s="1"/>
  <c r="U30" i="56"/>
  <c r="U29" i="56" s="1"/>
  <c r="U45" i="56" s="1"/>
  <c r="U23" i="56"/>
  <c r="U44" i="56" s="1"/>
  <c r="Z23" i="56"/>
  <c r="Z44" i="56" s="1"/>
  <c r="Z30" i="56"/>
  <c r="Z29" i="56" s="1"/>
  <c r="Z45" i="56" s="1"/>
  <c r="AH23" i="56"/>
  <c r="AH44" i="56" s="1"/>
  <c r="AH30" i="56"/>
  <c r="AH29" i="56" s="1"/>
  <c r="AH45" i="56" s="1"/>
  <c r="AN30" i="56"/>
  <c r="AN29" i="56" s="1"/>
  <c r="AN45" i="56" s="1"/>
  <c r="AN23" i="56"/>
  <c r="AN44" i="56" s="1"/>
  <c r="AC30" i="56"/>
  <c r="AC29" i="56" s="1"/>
  <c r="AC45" i="56" s="1"/>
  <c r="AC23" i="56"/>
  <c r="AC44" i="56" s="1"/>
  <c r="AA23" i="56"/>
  <c r="AA44" i="56" s="1"/>
  <c r="AA30" i="56"/>
  <c r="AA29" i="56" s="1"/>
  <c r="AA45" i="56" s="1"/>
  <c r="R35" i="56"/>
  <c r="AD35" i="56"/>
  <c r="T35" i="56"/>
  <c r="L35" i="56"/>
  <c r="X35" i="56"/>
  <c r="N30" i="56"/>
  <c r="N29" i="56" s="1"/>
  <c r="N45" i="56" s="1"/>
  <c r="N23" i="56"/>
  <c r="N44" i="56" s="1"/>
  <c r="S35" i="56"/>
  <c r="T30" i="56"/>
  <c r="T29" i="56" s="1"/>
  <c r="T45" i="56" s="1"/>
  <c r="T23" i="56"/>
  <c r="T44" i="56" s="1"/>
  <c r="L30" i="56"/>
  <c r="L29" i="56" s="1"/>
  <c r="L45" i="56" s="1"/>
  <c r="L23" i="56"/>
  <c r="L44" i="56" s="1"/>
  <c r="X30" i="56"/>
  <c r="X29" i="56" s="1"/>
  <c r="X45" i="56" s="1"/>
  <c r="X23" i="56"/>
  <c r="X44" i="56" s="1"/>
  <c r="AO35" i="56"/>
  <c r="AD30" i="56"/>
  <c r="AD29" i="56" s="1"/>
  <c r="AD45" i="56" s="1"/>
  <c r="AD23" i="56"/>
  <c r="AD44" i="56" s="1"/>
  <c r="V30" i="56"/>
  <c r="V29" i="56" s="1"/>
  <c r="V45" i="56" s="1"/>
  <c r="V23" i="56"/>
  <c r="V44" i="56" s="1"/>
  <c r="Z35" i="56"/>
  <c r="AC35" i="56"/>
  <c r="AK23" i="56"/>
  <c r="AK44" i="56" s="1"/>
  <c r="AK30" i="56"/>
  <c r="AK29" i="56" s="1"/>
  <c r="AK45" i="56" s="1"/>
  <c r="AH35" i="56"/>
  <c r="AI23" i="56"/>
  <c r="AI44" i="56" s="1"/>
  <c r="AI30" i="56"/>
  <c r="AI29" i="56" s="1"/>
  <c r="AI45" i="56" s="1"/>
  <c r="AG23" i="56"/>
  <c r="AG44" i="56" s="1"/>
  <c r="AG30" i="56"/>
  <c r="AG29" i="56" s="1"/>
  <c r="AG45" i="56" s="1"/>
  <c r="AF30" i="56"/>
  <c r="AF29" i="56" s="1"/>
  <c r="AF45" i="56" s="1"/>
  <c r="AF23" i="56"/>
  <c r="AF44" i="56" s="1"/>
  <c r="AN35" i="56"/>
  <c r="AJ35" i="56"/>
  <c r="K35" i="56"/>
  <c r="R23" i="56"/>
  <c r="R44" i="56" s="1"/>
  <c r="R30" i="56"/>
  <c r="R29" i="56" s="1"/>
  <c r="R45" i="56" s="1"/>
  <c r="AB23" i="56"/>
  <c r="AB44" i="56" s="1"/>
  <c r="AB30" i="56"/>
  <c r="AB29" i="56" s="1"/>
  <c r="AB45" i="56" s="1"/>
  <c r="AA35" i="56"/>
  <c r="AM30" i="56"/>
  <c r="AM29" i="56" s="1"/>
  <c r="AM45" i="56" s="1"/>
  <c r="AM23" i="56"/>
  <c r="AM44" i="56" s="1"/>
  <c r="AI35" i="56"/>
  <c r="M30" i="56"/>
  <c r="M29" i="56" s="1"/>
  <c r="M45" i="56" s="1"/>
  <c r="M23" i="56"/>
  <c r="M44" i="56" s="1"/>
  <c r="N35" i="56"/>
  <c r="K30" i="56"/>
  <c r="K29" i="56" s="1"/>
  <c r="K45" i="56" s="1"/>
  <c r="K23" i="56"/>
  <c r="K44" i="56" s="1"/>
  <c r="W30" i="56"/>
  <c r="W29" i="56" s="1"/>
  <c r="W45" i="56" s="1"/>
  <c r="W23" i="56"/>
  <c r="W44" i="56" s="1"/>
  <c r="AO23" i="56"/>
  <c r="AO44" i="56" s="1"/>
  <c r="AO30" i="56"/>
  <c r="AO29" i="56" s="1"/>
  <c r="AO45" i="56" s="1"/>
  <c r="Q23" i="56"/>
  <c r="Q44" i="56" s="1"/>
  <c r="Q30" i="56"/>
  <c r="Q29" i="56" s="1"/>
  <c r="Q45" i="56" s="1"/>
  <c r="O30" i="56"/>
  <c r="O29" i="56" s="1"/>
  <c r="O45" i="56" s="1"/>
  <c r="O23" i="56"/>
  <c r="O44" i="56" s="1"/>
  <c r="Q35" i="56"/>
  <c r="O35" i="56"/>
  <c r="Y35" i="56"/>
  <c r="V35" i="56"/>
  <c r="AK35" i="56"/>
  <c r="AE30" i="56"/>
  <c r="AE29" i="56" s="1"/>
  <c r="AE45" i="56" s="1"/>
  <c r="AE23" i="56"/>
  <c r="AE44" i="56" s="1"/>
  <c r="AP23" i="56"/>
  <c r="AP44" i="56" s="1"/>
  <c r="AP30" i="56"/>
  <c r="AP29" i="56" s="1"/>
  <c r="AP45" i="56" s="1"/>
  <c r="P30" i="56"/>
  <c r="P29" i="56" s="1"/>
  <c r="P45" i="56" s="1"/>
  <c r="P23" i="56"/>
  <c r="P44" i="56" s="1"/>
  <c r="AG35" i="56"/>
  <c r="AF35" i="56"/>
  <c r="F21" i="59"/>
  <c r="F33" i="59" s="1"/>
  <c r="D21" i="59"/>
  <c r="D33" i="59" s="1"/>
  <c r="G33" i="59"/>
  <c r="C15" i="57"/>
  <c r="D15" i="57" s="1"/>
  <c r="A111" i="2"/>
  <c r="A116" i="2" s="1"/>
  <c r="A2" i="28"/>
  <c r="C21" i="57" l="1"/>
  <c r="D21" i="57" s="1"/>
  <c r="A122" i="2"/>
  <c r="A129" i="2" s="1"/>
  <c r="J20" i="2"/>
  <c r="K20" i="2"/>
  <c r="L20" i="2"/>
  <c r="M20" i="2"/>
  <c r="N20" i="2"/>
  <c r="O20" i="2"/>
  <c r="J25" i="2"/>
  <c r="K25" i="2"/>
  <c r="L25" i="2"/>
  <c r="M25" i="2"/>
  <c r="N25" i="2"/>
  <c r="O25" i="2"/>
  <c r="J8" i="18"/>
  <c r="M8" i="18" s="1"/>
  <c r="P8" i="18" s="1"/>
  <c r="S8" i="18" s="1"/>
  <c r="V8" i="18" s="1"/>
  <c r="Y8" i="18" s="1"/>
  <c r="AB8" i="18" s="1"/>
  <c r="AE8" i="18" s="1"/>
  <c r="AH8" i="18" s="1"/>
  <c r="AK8" i="18" s="1"/>
  <c r="AN8" i="18" s="1"/>
  <c r="AQ8" i="18" s="1"/>
  <c r="AT8" i="18" s="1"/>
  <c r="AW8" i="18" s="1"/>
  <c r="AZ8" i="18" s="1"/>
  <c r="BC8" i="18" s="1"/>
  <c r="BF8" i="18" s="1"/>
  <c r="BI8" i="18" s="1"/>
  <c r="BL8" i="18" s="1"/>
  <c r="BO8" i="18" s="1"/>
  <c r="BR8" i="18" s="1"/>
  <c r="BU8" i="18" s="1"/>
  <c r="BX8" i="18" s="1"/>
  <c r="CA8" i="18" s="1"/>
  <c r="CD8" i="18" s="1"/>
  <c r="CG8" i="18" s="1"/>
  <c r="CJ8" i="18" s="1"/>
  <c r="CM8" i="18" s="1"/>
  <c r="CP8" i="18" s="1"/>
  <c r="CS8" i="18" s="1"/>
  <c r="CV8" i="18" s="1"/>
  <c r="CY8" i="18" s="1"/>
  <c r="DB8" i="18" s="1"/>
  <c r="DE8" i="18" s="1"/>
  <c r="DH8" i="18" s="1"/>
  <c r="DK8" i="18" s="1"/>
  <c r="DN8" i="18" s="1"/>
  <c r="DQ8" i="18" s="1"/>
  <c r="DT8" i="18" s="1"/>
  <c r="I8" i="18"/>
  <c r="L8" i="18" s="1"/>
  <c r="O8" i="18" s="1"/>
  <c r="R8" i="18" s="1"/>
  <c r="U8" i="18" s="1"/>
  <c r="X8" i="18" s="1"/>
  <c r="AA8" i="18" s="1"/>
  <c r="AD8" i="18" s="1"/>
  <c r="AG8" i="18" s="1"/>
  <c r="AJ8" i="18" s="1"/>
  <c r="AM8" i="18" s="1"/>
  <c r="AP8" i="18" s="1"/>
  <c r="AS8" i="18" s="1"/>
  <c r="AV8" i="18" s="1"/>
  <c r="AY8" i="18" s="1"/>
  <c r="BB8" i="18" s="1"/>
  <c r="BE8" i="18" s="1"/>
  <c r="BH8" i="18" s="1"/>
  <c r="BK8" i="18" s="1"/>
  <c r="BN8" i="18" s="1"/>
  <c r="BQ8" i="18" s="1"/>
  <c r="BT8" i="18" s="1"/>
  <c r="BW8" i="18" s="1"/>
  <c r="BZ8" i="18" s="1"/>
  <c r="CC8" i="18" s="1"/>
  <c r="CF8" i="18" s="1"/>
  <c r="CI8" i="18" s="1"/>
  <c r="CL8" i="18" s="1"/>
  <c r="CO8" i="18" s="1"/>
  <c r="CR8" i="18" s="1"/>
  <c r="CU8" i="18" s="1"/>
  <c r="CX8" i="18" s="1"/>
  <c r="DA8" i="18" s="1"/>
  <c r="DD8" i="18" s="1"/>
  <c r="DG8" i="18" s="1"/>
  <c r="DJ8" i="18" s="1"/>
  <c r="DM8" i="18" s="1"/>
  <c r="DP8" i="18" s="1"/>
  <c r="DS8" i="18" s="1"/>
  <c r="H8" i="18"/>
  <c r="J8" i="19"/>
  <c r="M8" i="19" s="1"/>
  <c r="P8" i="19" s="1"/>
  <c r="S8" i="19" s="1"/>
  <c r="V8" i="19" s="1"/>
  <c r="Y8" i="19" s="1"/>
  <c r="AB8" i="19" s="1"/>
  <c r="AE8" i="19" s="1"/>
  <c r="AH8" i="19" s="1"/>
  <c r="AK8" i="19" s="1"/>
  <c r="AN8" i="19" s="1"/>
  <c r="AQ8" i="19" s="1"/>
  <c r="AT8" i="19" s="1"/>
  <c r="AW8" i="19" s="1"/>
  <c r="AZ8" i="19" s="1"/>
  <c r="BC8" i="19" s="1"/>
  <c r="BF8" i="19" s="1"/>
  <c r="BI8" i="19" s="1"/>
  <c r="BL8" i="19" s="1"/>
  <c r="BO8" i="19" s="1"/>
  <c r="BR8" i="19" s="1"/>
  <c r="BU8" i="19" s="1"/>
  <c r="BX8" i="19" s="1"/>
  <c r="CA8" i="19" s="1"/>
  <c r="CD8" i="19" s="1"/>
  <c r="CG8" i="19" s="1"/>
  <c r="CJ8" i="19" s="1"/>
  <c r="CM8" i="19" s="1"/>
  <c r="CP8" i="19" s="1"/>
  <c r="CS8" i="19" s="1"/>
  <c r="CV8" i="19" s="1"/>
  <c r="CY8" i="19" s="1"/>
  <c r="DB8" i="19" s="1"/>
  <c r="DE8" i="19" s="1"/>
  <c r="DH8" i="19" s="1"/>
  <c r="DK8" i="19" s="1"/>
  <c r="DN8" i="19" s="1"/>
  <c r="DQ8" i="19" s="1"/>
  <c r="DT8" i="19" s="1"/>
  <c r="I8" i="19"/>
  <c r="L8" i="19" s="1"/>
  <c r="O8" i="19" s="1"/>
  <c r="R8" i="19" s="1"/>
  <c r="U8" i="19" s="1"/>
  <c r="X8" i="19" s="1"/>
  <c r="AA8" i="19" s="1"/>
  <c r="AD8" i="19" s="1"/>
  <c r="AG8" i="19" s="1"/>
  <c r="AJ8" i="19" s="1"/>
  <c r="AM8" i="19" s="1"/>
  <c r="AP8" i="19" s="1"/>
  <c r="AS8" i="19" s="1"/>
  <c r="AV8" i="19" s="1"/>
  <c r="AY8" i="19" s="1"/>
  <c r="BB8" i="19" s="1"/>
  <c r="BE8" i="19" s="1"/>
  <c r="BH8" i="19" s="1"/>
  <c r="BK8" i="19" s="1"/>
  <c r="BN8" i="19" s="1"/>
  <c r="BQ8" i="19" s="1"/>
  <c r="BT8" i="19" s="1"/>
  <c r="BW8" i="19" s="1"/>
  <c r="BZ8" i="19" s="1"/>
  <c r="CC8" i="19" s="1"/>
  <c r="CF8" i="19" s="1"/>
  <c r="CI8" i="19" s="1"/>
  <c r="CL8" i="19" s="1"/>
  <c r="CO8" i="19" s="1"/>
  <c r="CR8" i="19" s="1"/>
  <c r="CU8" i="19" s="1"/>
  <c r="CX8" i="19" s="1"/>
  <c r="DA8" i="19" s="1"/>
  <c r="DD8" i="19" s="1"/>
  <c r="DG8" i="19" s="1"/>
  <c r="DJ8" i="19" s="1"/>
  <c r="DM8" i="19" s="1"/>
  <c r="DP8" i="19" s="1"/>
  <c r="DS8" i="19" s="1"/>
  <c r="H8" i="19"/>
  <c r="K8" i="19" s="1"/>
  <c r="N8" i="19" s="1"/>
  <c r="Q8" i="19" s="1"/>
  <c r="T8" i="19" s="1"/>
  <c r="W8" i="19" s="1"/>
  <c r="Z8" i="19" s="1"/>
  <c r="AC8" i="19" s="1"/>
  <c r="AF8" i="19" s="1"/>
  <c r="AI8" i="19" s="1"/>
  <c r="AL8" i="19" s="1"/>
  <c r="AO8" i="19" s="1"/>
  <c r="AR8" i="19" s="1"/>
  <c r="AU8" i="19" s="1"/>
  <c r="AX8" i="19" s="1"/>
  <c r="BA8" i="19" s="1"/>
  <c r="BD8" i="19" s="1"/>
  <c r="BG8" i="19" s="1"/>
  <c r="BJ8" i="19" s="1"/>
  <c r="BM8" i="19" s="1"/>
  <c r="BP8" i="19" s="1"/>
  <c r="BS8" i="19" s="1"/>
  <c r="BV8" i="19" s="1"/>
  <c r="BY8" i="19" s="1"/>
  <c r="CB8" i="19" s="1"/>
  <c r="CE8" i="19" s="1"/>
  <c r="CH8" i="19" s="1"/>
  <c r="CK8" i="19" s="1"/>
  <c r="CN8" i="19" s="1"/>
  <c r="CQ8" i="19" s="1"/>
  <c r="CT8" i="19" s="1"/>
  <c r="CW8" i="19" s="1"/>
  <c r="CZ8" i="19" s="1"/>
  <c r="DC8" i="19" s="1"/>
  <c r="DF8" i="19" s="1"/>
  <c r="DI8" i="19" s="1"/>
  <c r="DL8" i="19" s="1"/>
  <c r="DO8" i="19" s="1"/>
  <c r="DR8" i="19" s="1"/>
  <c r="O92" i="2"/>
  <c r="N92" i="2"/>
  <c r="M92" i="2"/>
  <c r="L92" i="2"/>
  <c r="K92" i="2"/>
  <c r="O90" i="2"/>
  <c r="N90" i="2"/>
  <c r="M90" i="2"/>
  <c r="L90" i="2"/>
  <c r="K90" i="2"/>
  <c r="O89" i="2"/>
  <c r="N89" i="2"/>
  <c r="M89" i="2"/>
  <c r="L89" i="2"/>
  <c r="K89" i="2"/>
  <c r="O88" i="2"/>
  <c r="N88" i="2"/>
  <c r="M88" i="2"/>
  <c r="L88" i="2"/>
  <c r="K88" i="2"/>
  <c r="O84" i="2"/>
  <c r="N84" i="2"/>
  <c r="M84" i="2"/>
  <c r="L84" i="2"/>
  <c r="K84" i="2"/>
  <c r="O83" i="2"/>
  <c r="N83" i="2"/>
  <c r="M83" i="2"/>
  <c r="L83" i="2"/>
  <c r="K83" i="2"/>
  <c r="J92" i="2"/>
  <c r="J90" i="2"/>
  <c r="J89" i="2"/>
  <c r="J88" i="2"/>
  <c r="J84" i="2"/>
  <c r="J83" i="2"/>
  <c r="AW148" i="2"/>
  <c r="AW146" i="2" s="1"/>
  <c r="AS148" i="2"/>
  <c r="AS146" i="2" s="1"/>
  <c r="AO148" i="2"/>
  <c r="AO146" i="2" s="1"/>
  <c r="AL148" i="2"/>
  <c r="AL146" i="2" s="1"/>
  <c r="AK148" i="2"/>
  <c r="AK146" i="2" s="1"/>
  <c r="AH148" i="2"/>
  <c r="AH146" i="2" s="1"/>
  <c r="AG148" i="2"/>
  <c r="AG146" i="2" s="1"/>
  <c r="AD148" i="2"/>
  <c r="AD146" i="2" s="1"/>
  <c r="AC148" i="2"/>
  <c r="AC146" i="2" s="1"/>
  <c r="Z148" i="2"/>
  <c r="Z146" i="2" s="1"/>
  <c r="Y148" i="2"/>
  <c r="Y146" i="2" s="1"/>
  <c r="V148" i="2"/>
  <c r="V146" i="2" s="1"/>
  <c r="U148" i="2"/>
  <c r="U146" i="2" s="1"/>
  <c r="R148" i="2"/>
  <c r="R146" i="2" s="1"/>
  <c r="Q148" i="2"/>
  <c r="AV138" i="2"/>
  <c r="AV136" i="2" s="1"/>
  <c r="AU138" i="2"/>
  <c r="AU136" i="2" s="1"/>
  <c r="AR138" i="2"/>
  <c r="AR136" i="2" s="1"/>
  <c r="AQ138" i="2"/>
  <c r="AQ136" i="2" s="1"/>
  <c r="AN138" i="2"/>
  <c r="AN136" i="2" s="1"/>
  <c r="AM138" i="2"/>
  <c r="AM136" i="2" s="1"/>
  <c r="AJ138" i="2"/>
  <c r="AJ136" i="2" s="1"/>
  <c r="AF138" i="2"/>
  <c r="AF136" i="2" s="1"/>
  <c r="AE138" i="2"/>
  <c r="AE136" i="2" s="1"/>
  <c r="AB138" i="2"/>
  <c r="AB136" i="2" s="1"/>
  <c r="AA138" i="2"/>
  <c r="AA136" i="2" s="1"/>
  <c r="X138" i="2"/>
  <c r="X136" i="2" s="1"/>
  <c r="W138" i="2"/>
  <c r="W136" i="2" s="1"/>
  <c r="T138" i="2"/>
  <c r="T136" i="2" s="1"/>
  <c r="S138" i="2"/>
  <c r="S136" i="2" s="1"/>
  <c r="P138" i="2"/>
  <c r="P136" i="2" s="1"/>
  <c r="AI138" i="2" l="1"/>
  <c r="AI136" i="2" s="1"/>
  <c r="AP148" i="2"/>
  <c r="AP146" i="2" s="1"/>
  <c r="AT148" i="2"/>
  <c r="AT146" i="2" s="1"/>
  <c r="Q138" i="2"/>
  <c r="U138" i="2"/>
  <c r="U136" i="2" s="1"/>
  <c r="Y138" i="2"/>
  <c r="Y136" i="2" s="1"/>
  <c r="AC138" i="2"/>
  <c r="AC136" i="2" s="1"/>
  <c r="AG138" i="2"/>
  <c r="AG136" i="2" s="1"/>
  <c r="AK138" i="2"/>
  <c r="AK136" i="2" s="1"/>
  <c r="AO138" i="2"/>
  <c r="AO136" i="2" s="1"/>
  <c r="AS138" i="2"/>
  <c r="AS136" i="2" s="1"/>
  <c r="AW138" i="2"/>
  <c r="AW136" i="2" s="1"/>
  <c r="S148" i="2"/>
  <c r="S146" i="2" s="1"/>
  <c r="W148" i="2"/>
  <c r="W146" i="2" s="1"/>
  <c r="AA148" i="2"/>
  <c r="AA146" i="2" s="1"/>
  <c r="AE148" i="2"/>
  <c r="AE146" i="2" s="1"/>
  <c r="AI148" i="2"/>
  <c r="AI146" i="2" s="1"/>
  <c r="AM148" i="2"/>
  <c r="AM146" i="2" s="1"/>
  <c r="AQ148" i="2"/>
  <c r="AQ146" i="2" s="1"/>
  <c r="AU148" i="2"/>
  <c r="AU146" i="2" s="1"/>
  <c r="R138" i="2"/>
  <c r="R136" i="2" s="1"/>
  <c r="V138" i="2"/>
  <c r="V136" i="2" s="1"/>
  <c r="Z138" i="2"/>
  <c r="Z136" i="2" s="1"/>
  <c r="AD138" i="2"/>
  <c r="AD136" i="2" s="1"/>
  <c r="AH138" i="2"/>
  <c r="AH136" i="2" s="1"/>
  <c r="AL138" i="2"/>
  <c r="AL136" i="2" s="1"/>
  <c r="AP138" i="2"/>
  <c r="AP136" i="2" s="1"/>
  <c r="AT138" i="2"/>
  <c r="AT136" i="2" s="1"/>
  <c r="P148" i="2"/>
  <c r="P146" i="2" s="1"/>
  <c r="T148" i="2"/>
  <c r="T146" i="2" s="1"/>
  <c r="X148" i="2"/>
  <c r="X146" i="2" s="1"/>
  <c r="AB148" i="2"/>
  <c r="AB146" i="2" s="1"/>
  <c r="AF148" i="2"/>
  <c r="AF146" i="2" s="1"/>
  <c r="AJ148" i="2"/>
  <c r="AJ146" i="2" s="1"/>
  <c r="AN148" i="2"/>
  <c r="AN146" i="2" s="1"/>
  <c r="AR148" i="2"/>
  <c r="AR146" i="2" s="1"/>
  <c r="AV148" i="2"/>
  <c r="AV146" i="2" s="1"/>
  <c r="L151" i="2"/>
  <c r="M151" i="2"/>
  <c r="N151" i="2"/>
  <c r="J151" i="2"/>
  <c r="K151" i="2"/>
  <c r="O151" i="2"/>
  <c r="A154" i="2"/>
  <c r="N46" i="2"/>
  <c r="J119" i="2"/>
  <c r="M119" i="2"/>
  <c r="L120" i="2"/>
  <c r="K8" i="18"/>
  <c r="N8" i="18" s="1"/>
  <c r="Q8" i="18" s="1"/>
  <c r="T8" i="18" s="1"/>
  <c r="W8" i="18" s="1"/>
  <c r="Z8" i="18" s="1"/>
  <c r="AC8" i="18" s="1"/>
  <c r="AF8" i="18" s="1"/>
  <c r="AI8" i="18" s="1"/>
  <c r="AL8" i="18" s="1"/>
  <c r="AO8" i="18" s="1"/>
  <c r="AR8" i="18" s="1"/>
  <c r="AU8" i="18" s="1"/>
  <c r="AX8" i="18" s="1"/>
  <c r="BA8" i="18" s="1"/>
  <c r="BD8" i="18" s="1"/>
  <c r="BG8" i="18" s="1"/>
  <c r="BJ8" i="18" s="1"/>
  <c r="BM8" i="18" s="1"/>
  <c r="BP8" i="18" s="1"/>
  <c r="BS8" i="18" s="1"/>
  <c r="BV8" i="18" s="1"/>
  <c r="BY8" i="18" s="1"/>
  <c r="CB8" i="18" s="1"/>
  <c r="CE8" i="18" s="1"/>
  <c r="CH8" i="18" s="1"/>
  <c r="CK8" i="18" s="1"/>
  <c r="CN8" i="18" s="1"/>
  <c r="CQ8" i="18" s="1"/>
  <c r="CT8" i="18" s="1"/>
  <c r="CW8" i="18" s="1"/>
  <c r="CZ8" i="18" s="1"/>
  <c r="DC8" i="18" s="1"/>
  <c r="DF8" i="18" s="1"/>
  <c r="DI8" i="18" s="1"/>
  <c r="DL8" i="18" s="1"/>
  <c r="DO8" i="18" s="1"/>
  <c r="DR8" i="18" s="1"/>
  <c r="S126" i="2"/>
  <c r="AK125" i="2"/>
  <c r="U125" i="2"/>
  <c r="AS126" i="2"/>
  <c r="AC126" i="2"/>
  <c r="AU125" i="2"/>
  <c r="AE125" i="2"/>
  <c r="AV126" i="2"/>
  <c r="AF126" i="2"/>
  <c r="P126" i="2"/>
  <c r="AH125" i="2"/>
  <c r="R125" i="2"/>
  <c r="X125" i="2"/>
  <c r="AH36" i="2"/>
  <c r="R36" i="2"/>
  <c r="AJ35" i="2"/>
  <c r="T35" i="2"/>
  <c r="AL34" i="2"/>
  <c r="V34" i="2"/>
  <c r="AN33" i="2"/>
  <c r="X33" i="2"/>
  <c r="AP32" i="2"/>
  <c r="Z32" i="2"/>
  <c r="AR31" i="2"/>
  <c r="AB31" i="2"/>
  <c r="AH126" i="2"/>
  <c r="AW36" i="2"/>
  <c r="AG36" i="2"/>
  <c r="Q36" i="2"/>
  <c r="AI35" i="2"/>
  <c r="S35" i="2"/>
  <c r="AK34" i="2"/>
  <c r="U34" i="2"/>
  <c r="AM33" i="2"/>
  <c r="W33" i="2"/>
  <c r="AO32" i="2"/>
  <c r="Y32" i="2"/>
  <c r="AQ31" i="2"/>
  <c r="AA31" i="2"/>
  <c r="AD126" i="2"/>
  <c r="AV36" i="2"/>
  <c r="AF36" i="2"/>
  <c r="P36" i="2"/>
  <c r="AH35" i="2"/>
  <c r="R35" i="2"/>
  <c r="AJ34" i="2"/>
  <c r="Z126" i="2"/>
  <c r="U35" i="2"/>
  <c r="AO33" i="2"/>
  <c r="AQ32" i="2"/>
  <c r="AS31" i="2"/>
  <c r="AU30" i="2"/>
  <c r="AE30" i="2"/>
  <c r="AR125" i="2"/>
  <c r="AG35" i="2"/>
  <c r="AT33" i="2"/>
  <c r="AV32" i="2"/>
  <c r="P32" i="2"/>
  <c r="R31" i="2"/>
  <c r="AH30" i="2"/>
  <c r="R30" i="2"/>
  <c r="AS35" i="2"/>
  <c r="S34" i="2"/>
  <c r="U33" i="2"/>
  <c r="W32" i="2"/>
  <c r="Y31" i="2"/>
  <c r="AK30" i="2"/>
  <c r="U30" i="2"/>
  <c r="AH33" i="2"/>
  <c r="AB30" i="2"/>
  <c r="AR32" i="2"/>
  <c r="AB32" i="2"/>
  <c r="AT31" i="2"/>
  <c r="R33" i="2"/>
  <c r="T30" i="2"/>
  <c r="M125" i="2"/>
  <c r="N30" i="2"/>
  <c r="O33" i="2"/>
  <c r="J42" i="2"/>
  <c r="J46" i="2"/>
  <c r="L35" i="2"/>
  <c r="N40" i="2"/>
  <c r="M41" i="2"/>
  <c r="L42" i="2"/>
  <c r="K43" i="2"/>
  <c r="O43" i="2"/>
  <c r="N44" i="2"/>
  <c r="M45" i="2"/>
  <c r="L46" i="2"/>
  <c r="J120" i="2"/>
  <c r="N119" i="2"/>
  <c r="M120" i="2"/>
  <c r="M126" i="2"/>
  <c r="N31" i="2"/>
  <c r="O34" i="2"/>
  <c r="J43" i="2"/>
  <c r="L36" i="2"/>
  <c r="K40" i="2"/>
  <c r="O40" i="2"/>
  <c r="N41" i="2"/>
  <c r="M42" i="2"/>
  <c r="L43" i="2"/>
  <c r="K44" i="2"/>
  <c r="O44" i="2"/>
  <c r="N45" i="2"/>
  <c r="M46" i="2"/>
  <c r="K119" i="2"/>
  <c r="O119" i="2"/>
  <c r="N120" i="2"/>
  <c r="J32" i="2"/>
  <c r="N32" i="2"/>
  <c r="J40" i="2"/>
  <c r="J44" i="2"/>
  <c r="L40" i="2"/>
  <c r="K41" i="2"/>
  <c r="O41" i="2"/>
  <c r="N42" i="2"/>
  <c r="M43" i="2"/>
  <c r="L44" i="2"/>
  <c r="K45" i="2"/>
  <c r="O45" i="2"/>
  <c r="AU120" i="2"/>
  <c r="AQ120" i="2"/>
  <c r="AM120" i="2"/>
  <c r="AI120" i="2"/>
  <c r="AE120" i="2"/>
  <c r="AA120" i="2"/>
  <c r="W120" i="2"/>
  <c r="S120" i="2"/>
  <c r="AW119" i="2"/>
  <c r="AS119" i="2"/>
  <c r="AO119" i="2"/>
  <c r="AK119" i="2"/>
  <c r="AG119" i="2"/>
  <c r="AC119" i="2"/>
  <c r="Y119" i="2"/>
  <c r="U119" i="2"/>
  <c r="Q119" i="2"/>
  <c r="AU46" i="2"/>
  <c r="AQ46" i="2"/>
  <c r="AM46" i="2"/>
  <c r="AI46" i="2"/>
  <c r="AE46" i="2"/>
  <c r="AA46" i="2"/>
  <c r="W46" i="2"/>
  <c r="S46" i="2"/>
  <c r="AW45" i="2"/>
  <c r="AS45" i="2"/>
  <c r="AO45" i="2"/>
  <c r="AK45" i="2"/>
  <c r="AG45" i="2"/>
  <c r="AC45" i="2"/>
  <c r="Y45" i="2"/>
  <c r="U45" i="2"/>
  <c r="Q45" i="2"/>
  <c r="AU44" i="2"/>
  <c r="AQ44" i="2"/>
  <c r="AM44" i="2"/>
  <c r="AI44" i="2"/>
  <c r="AE44" i="2"/>
  <c r="AA44" i="2"/>
  <c r="W44" i="2"/>
  <c r="S44" i="2"/>
  <c r="AW43" i="2"/>
  <c r="AS43" i="2"/>
  <c r="AO43" i="2"/>
  <c r="AK43" i="2"/>
  <c r="AG43" i="2"/>
  <c r="AC43" i="2"/>
  <c r="Y43" i="2"/>
  <c r="U43" i="2"/>
  <c r="Q43" i="2"/>
  <c r="AU42" i="2"/>
  <c r="AQ42" i="2"/>
  <c r="AM42" i="2"/>
  <c r="AI42" i="2"/>
  <c r="AE42" i="2"/>
  <c r="AA42" i="2"/>
  <c r="W42" i="2"/>
  <c r="S42" i="2"/>
  <c r="AW41" i="2"/>
  <c r="AS41" i="2"/>
  <c r="AW120" i="2"/>
  <c r="AS120" i="2"/>
  <c r="AO120" i="2"/>
  <c r="AK120" i="2"/>
  <c r="AG120" i="2"/>
  <c r="AC120" i="2"/>
  <c r="Y120" i="2"/>
  <c r="U120" i="2"/>
  <c r="Q120" i="2"/>
  <c r="AU119" i="2"/>
  <c r="AQ119" i="2"/>
  <c r="AM119" i="2"/>
  <c r="AI119" i="2"/>
  <c r="AE119" i="2"/>
  <c r="AA119" i="2"/>
  <c r="W119" i="2"/>
  <c r="S119" i="2"/>
  <c r="S140" i="2" s="1"/>
  <c r="AW46" i="2"/>
  <c r="AS46" i="2"/>
  <c r="AO46" i="2"/>
  <c r="AK46" i="2"/>
  <c r="AG46" i="2"/>
  <c r="AC46" i="2"/>
  <c r="Y46" i="2"/>
  <c r="U46" i="2"/>
  <c r="Q46" i="2"/>
  <c r="AU45" i="2"/>
  <c r="AQ45" i="2"/>
  <c r="AM45" i="2"/>
  <c r="AI45" i="2"/>
  <c r="AE45" i="2"/>
  <c r="AA45" i="2"/>
  <c r="W45" i="2"/>
  <c r="S45" i="2"/>
  <c r="AW44" i="2"/>
  <c r="AS44" i="2"/>
  <c r="AO44" i="2"/>
  <c r="AK44" i="2"/>
  <c r="AG44" i="2"/>
  <c r="AC44" i="2"/>
  <c r="Y44" i="2"/>
  <c r="U44" i="2"/>
  <c r="Q44" i="2"/>
  <c r="AU43" i="2"/>
  <c r="AQ43" i="2"/>
  <c r="AM43" i="2"/>
  <c r="AI43" i="2"/>
  <c r="AE43" i="2"/>
  <c r="AA43" i="2"/>
  <c r="W43" i="2"/>
  <c r="S43" i="2"/>
  <c r="AW42" i="2"/>
  <c r="AS42" i="2"/>
  <c r="AO42" i="2"/>
  <c r="AK42" i="2"/>
  <c r="AG42" i="2"/>
  <c r="AC42" i="2"/>
  <c r="Y42" i="2"/>
  <c r="U42" i="2"/>
  <c r="Q42" i="2"/>
  <c r="AV120" i="2"/>
  <c r="AR120" i="2"/>
  <c r="AN120" i="2"/>
  <c r="AJ120" i="2"/>
  <c r="AF120" i="2"/>
  <c r="AB120" i="2"/>
  <c r="X120" i="2"/>
  <c r="T120" i="2"/>
  <c r="P120" i="2"/>
  <c r="AT119" i="2"/>
  <c r="AP119" i="2"/>
  <c r="AL119" i="2"/>
  <c r="AH119" i="2"/>
  <c r="AD119" i="2"/>
  <c r="Z119" i="2"/>
  <c r="V119" i="2"/>
  <c r="R119" i="2"/>
  <c r="AV46" i="2"/>
  <c r="AR46" i="2"/>
  <c r="AN46" i="2"/>
  <c r="AJ46" i="2"/>
  <c r="AF46" i="2"/>
  <c r="AB46" i="2"/>
  <c r="X46" i="2"/>
  <c r="T46" i="2"/>
  <c r="P46" i="2"/>
  <c r="AT45" i="2"/>
  <c r="AP45" i="2"/>
  <c r="AL45" i="2"/>
  <c r="AH45" i="2"/>
  <c r="AD45" i="2"/>
  <c r="Z45" i="2"/>
  <c r="V45" i="2"/>
  <c r="R45" i="2"/>
  <c r="AV44" i="2"/>
  <c r="AR44" i="2"/>
  <c r="AN44" i="2"/>
  <c r="AJ44" i="2"/>
  <c r="AF44" i="2"/>
  <c r="AB44" i="2"/>
  <c r="X44" i="2"/>
  <c r="T44" i="2"/>
  <c r="P44" i="2"/>
  <c r="AT43" i="2"/>
  <c r="AP43" i="2"/>
  <c r="AL43" i="2"/>
  <c r="AH43" i="2"/>
  <c r="AD43" i="2"/>
  <c r="Z43" i="2"/>
  <c r="V43" i="2"/>
  <c r="R43" i="2"/>
  <c r="AV42" i="2"/>
  <c r="AR42" i="2"/>
  <c r="AN42" i="2"/>
  <c r="AJ42" i="2"/>
  <c r="AF42" i="2"/>
  <c r="AB42" i="2"/>
  <c r="X42" i="2"/>
  <c r="T42" i="2"/>
  <c r="P42" i="2"/>
  <c r="AT41" i="2"/>
  <c r="AP41" i="2"/>
  <c r="AL41" i="2"/>
  <c r="AH41" i="2"/>
  <c r="AD41" i="2"/>
  <c r="Z41" i="2"/>
  <c r="V41" i="2"/>
  <c r="AP120" i="2"/>
  <c r="Z120" i="2"/>
  <c r="AR119" i="2"/>
  <c r="AB119" i="2"/>
  <c r="AT46" i="2"/>
  <c r="AD46" i="2"/>
  <c r="AV45" i="2"/>
  <c r="AF45" i="2"/>
  <c r="P45" i="2"/>
  <c r="AH44" i="2"/>
  <c r="R44" i="2"/>
  <c r="AJ43" i="2"/>
  <c r="T43" i="2"/>
  <c r="AL42" i="2"/>
  <c r="V42" i="2"/>
  <c r="AR41" i="2"/>
  <c r="AM41" i="2"/>
  <c r="AG41" i="2"/>
  <c r="AB41" i="2"/>
  <c r="W41" i="2"/>
  <c r="R41" i="2"/>
  <c r="AV40" i="2"/>
  <c r="AR40" i="2"/>
  <c r="AN40" i="2"/>
  <c r="AJ40" i="2"/>
  <c r="AF40" i="2"/>
  <c r="AB40" i="2"/>
  <c r="X40" i="2"/>
  <c r="T40" i="2"/>
  <c r="P40" i="2"/>
  <c r="AL120" i="2"/>
  <c r="V120" i="2"/>
  <c r="AN119" i="2"/>
  <c r="X119" i="2"/>
  <c r="AP46" i="2"/>
  <c r="Z46" i="2"/>
  <c r="AR45" i="2"/>
  <c r="AB45" i="2"/>
  <c r="AT44" i="2"/>
  <c r="AD44" i="2"/>
  <c r="AV43" i="2"/>
  <c r="AF43" i="2"/>
  <c r="P43" i="2"/>
  <c r="AH42" i="2"/>
  <c r="R42" i="2"/>
  <c r="AQ41" i="2"/>
  <c r="AK41" i="2"/>
  <c r="AF41" i="2"/>
  <c r="AA41" i="2"/>
  <c r="U41" i="2"/>
  <c r="Q41" i="2"/>
  <c r="AU40" i="2"/>
  <c r="AQ40" i="2"/>
  <c r="AM40" i="2"/>
  <c r="AI40" i="2"/>
  <c r="AE40" i="2"/>
  <c r="AA40" i="2"/>
  <c r="W40" i="2"/>
  <c r="S40" i="2"/>
  <c r="AH120" i="2"/>
  <c r="R120" i="2"/>
  <c r="AJ119" i="2"/>
  <c r="T119" i="2"/>
  <c r="AL46" i="2"/>
  <c r="V46" i="2"/>
  <c r="AN45" i="2"/>
  <c r="X45" i="2"/>
  <c r="AP44" i="2"/>
  <c r="Z44" i="2"/>
  <c r="AR43" i="2"/>
  <c r="AB43" i="2"/>
  <c r="AT42" i="2"/>
  <c r="AD42" i="2"/>
  <c r="AV41" i="2"/>
  <c r="AO41" i="2"/>
  <c r="AJ41" i="2"/>
  <c r="AE41" i="2"/>
  <c r="Y41" i="2"/>
  <c r="T41" i="2"/>
  <c r="P41" i="2"/>
  <c r="AT40" i="2"/>
  <c r="AP40" i="2"/>
  <c r="AL40" i="2"/>
  <c r="AH40" i="2"/>
  <c r="AD40" i="2"/>
  <c r="Z40" i="2"/>
  <c r="V40" i="2"/>
  <c r="R40" i="2"/>
  <c r="AD120" i="2"/>
  <c r="AH46" i="2"/>
  <c r="AL44" i="2"/>
  <c r="AP42" i="2"/>
  <c r="AI41" i="2"/>
  <c r="AW40" i="2"/>
  <c r="AG40" i="2"/>
  <c r="Q40" i="2"/>
  <c r="AV119" i="2"/>
  <c r="R46" i="2"/>
  <c r="V44" i="2"/>
  <c r="Z42" i="2"/>
  <c r="AC41" i="2"/>
  <c r="AS40" i="2"/>
  <c r="AC40" i="2"/>
  <c r="AF119" i="2"/>
  <c r="AJ45" i="2"/>
  <c r="AN43" i="2"/>
  <c r="AU41" i="2"/>
  <c r="X41" i="2"/>
  <c r="AO40" i="2"/>
  <c r="Y40" i="2"/>
  <c r="AT120" i="2"/>
  <c r="AN41" i="2"/>
  <c r="S41" i="2"/>
  <c r="U40" i="2"/>
  <c r="P119" i="2"/>
  <c r="X43" i="2"/>
  <c r="T45" i="2"/>
  <c r="AK40" i="2"/>
  <c r="L119" i="2"/>
  <c r="K120" i="2"/>
  <c r="O120" i="2"/>
  <c r="L125" i="2"/>
  <c r="K126" i="2"/>
  <c r="O126" i="2"/>
  <c r="J33" i="2"/>
  <c r="M30" i="2"/>
  <c r="L31" i="2"/>
  <c r="K32" i="2"/>
  <c r="O32" i="2"/>
  <c r="N33" i="2"/>
  <c r="M34" i="2"/>
  <c r="J41" i="2"/>
  <c r="J45" i="2"/>
  <c r="K35" i="2"/>
  <c r="O35" i="2"/>
  <c r="N36" i="2"/>
  <c r="M40" i="2"/>
  <c r="L41" i="2"/>
  <c r="K42" i="2"/>
  <c r="O42" i="2"/>
  <c r="N43" i="2"/>
  <c r="M44" i="2"/>
  <c r="L45" i="2"/>
  <c r="K46" i="2"/>
  <c r="O46" i="2"/>
  <c r="AE140" i="2" l="1"/>
  <c r="AE161" i="2" s="1"/>
  <c r="Y11" i="25" s="1"/>
  <c r="AJ140" i="2"/>
  <c r="AI140" i="2"/>
  <c r="L140" i="2"/>
  <c r="AR140" i="2"/>
  <c r="AR161" i="2" s="1"/>
  <c r="AL11" i="25" s="1"/>
  <c r="P140" i="2"/>
  <c r="AU140" i="2"/>
  <c r="AU161" i="2" s="1"/>
  <c r="AO11" i="25" s="1"/>
  <c r="T140" i="2"/>
  <c r="T161" i="2" s="1"/>
  <c r="N11" i="25" s="1"/>
  <c r="X140" i="2"/>
  <c r="AN140" i="2"/>
  <c r="AD140" i="2"/>
  <c r="AD161" i="2" s="1"/>
  <c r="X11" i="25" s="1"/>
  <c r="Y140" i="2"/>
  <c r="Y161" i="2" s="1"/>
  <c r="S11" i="25" s="1"/>
  <c r="AO140" i="2"/>
  <c r="AO161" i="2" s="1"/>
  <c r="AI11" i="25" s="1"/>
  <c r="O140" i="2"/>
  <c r="R140" i="2"/>
  <c r="R161" i="2" s="1"/>
  <c r="L11" i="25" s="1"/>
  <c r="AH140" i="2"/>
  <c r="AH161" i="2" s="1"/>
  <c r="AB11" i="25" s="1"/>
  <c r="N140" i="2"/>
  <c r="M150" i="2"/>
  <c r="M149" i="2" s="1"/>
  <c r="AC140" i="2"/>
  <c r="AC161" i="2" s="1"/>
  <c r="W11" i="25" s="1"/>
  <c r="AS140" i="2"/>
  <c r="AS161" i="2" s="1"/>
  <c r="AM11" i="25" s="1"/>
  <c r="K140" i="2"/>
  <c r="AV140" i="2"/>
  <c r="AV161" i="2" s="1"/>
  <c r="AP11" i="25" s="1"/>
  <c r="V140" i="2"/>
  <c r="V161" i="2" s="1"/>
  <c r="P11" i="25" s="1"/>
  <c r="AL140" i="2"/>
  <c r="AL161" i="2" s="1"/>
  <c r="AF11" i="25" s="1"/>
  <c r="W140" i="2"/>
  <c r="W161" i="2" s="1"/>
  <c r="Q11" i="25" s="1"/>
  <c r="AM140" i="2"/>
  <c r="Q161" i="2"/>
  <c r="K11" i="25" s="1"/>
  <c r="AG140" i="2"/>
  <c r="AG161" i="2" s="1"/>
  <c r="AA11" i="25" s="1"/>
  <c r="AW140" i="2"/>
  <c r="AW161" i="2" s="1"/>
  <c r="AQ11" i="25" s="1"/>
  <c r="M140" i="2"/>
  <c r="AT140" i="2"/>
  <c r="AT161" i="2" s="1"/>
  <c r="AN11" i="25" s="1"/>
  <c r="AF140" i="2"/>
  <c r="AF161" i="2" s="1"/>
  <c r="Z11" i="25" s="1"/>
  <c r="AB140" i="2"/>
  <c r="AB161" i="2" s="1"/>
  <c r="V11" i="25" s="1"/>
  <c r="Z140" i="2"/>
  <c r="Z161" i="2" s="1"/>
  <c r="T11" i="25" s="1"/>
  <c r="AP140" i="2"/>
  <c r="AA140" i="2"/>
  <c r="AA161" i="2" s="1"/>
  <c r="U11" i="25" s="1"/>
  <c r="AQ140" i="2"/>
  <c r="AQ161" i="2" s="1"/>
  <c r="AK11" i="25" s="1"/>
  <c r="U140" i="2"/>
  <c r="U161" i="2" s="1"/>
  <c r="O11" i="25" s="1"/>
  <c r="AK140" i="2"/>
  <c r="AK161" i="2" s="1"/>
  <c r="AE11" i="25" s="1"/>
  <c r="J140" i="2"/>
  <c r="AH150" i="2"/>
  <c r="AH149" i="2" s="1"/>
  <c r="AH170" i="2" s="1"/>
  <c r="AB16" i="25" s="1"/>
  <c r="AI126" i="2"/>
  <c r="S161" i="2"/>
  <c r="M11" i="25" s="1"/>
  <c r="AI161" i="2"/>
  <c r="AC11" i="25" s="1"/>
  <c r="AN161" i="2"/>
  <c r="AH11" i="25" s="1"/>
  <c r="AM161" i="2"/>
  <c r="AG11" i="25" s="1"/>
  <c r="P161" i="2"/>
  <c r="J11" i="25" s="1"/>
  <c r="M36" i="2"/>
  <c r="O31" i="2"/>
  <c r="N126" i="2"/>
  <c r="M35" i="2"/>
  <c r="K34" i="2"/>
  <c r="O30" i="2"/>
  <c r="N125" i="2"/>
  <c r="K33" i="2"/>
  <c r="J34" i="2"/>
  <c r="J125" i="2"/>
  <c r="AJ30" i="2"/>
  <c r="P34" i="2"/>
  <c r="AP33" i="2"/>
  <c r="Z33" i="2"/>
  <c r="X30" i="2"/>
  <c r="AR30" i="2"/>
  <c r="AQ34" i="2"/>
  <c r="Y30" i="2"/>
  <c r="AO30" i="2"/>
  <c r="AG31" i="2"/>
  <c r="AE32" i="2"/>
  <c r="AC33" i="2"/>
  <c r="AE34" i="2"/>
  <c r="AA36" i="2"/>
  <c r="V30" i="2"/>
  <c r="AL30" i="2"/>
  <c r="Z31" i="2"/>
  <c r="X32" i="2"/>
  <c r="V33" i="2"/>
  <c r="T34" i="2"/>
  <c r="AW35" i="2"/>
  <c r="S30" i="2"/>
  <c r="AI30" i="2"/>
  <c r="U31" i="2"/>
  <c r="S32" i="2"/>
  <c r="Q33" i="2"/>
  <c r="AW33" i="2"/>
  <c r="AK35" i="2"/>
  <c r="X34" i="2"/>
  <c r="AN34" i="2"/>
  <c r="V35" i="2"/>
  <c r="AL35" i="2"/>
  <c r="T36" i="2"/>
  <c r="AJ36" i="2"/>
  <c r="P125" i="2"/>
  <c r="P150" i="2" s="1"/>
  <c r="P149" i="2" s="1"/>
  <c r="AW30" i="2"/>
  <c r="AE31" i="2"/>
  <c r="AU31" i="2"/>
  <c r="AC32" i="2"/>
  <c r="AS32" i="2"/>
  <c r="AA33" i="2"/>
  <c r="AQ33" i="2"/>
  <c r="Y34" i="2"/>
  <c r="AO34" i="2"/>
  <c r="W35" i="2"/>
  <c r="AM35" i="2"/>
  <c r="U36" i="2"/>
  <c r="AK36" i="2"/>
  <c r="T125" i="2"/>
  <c r="P31" i="2"/>
  <c r="AF31" i="2"/>
  <c r="AV31" i="2"/>
  <c r="AD32" i="2"/>
  <c r="AT32" i="2"/>
  <c r="AB33" i="2"/>
  <c r="AR33" i="2"/>
  <c r="Z34" i="2"/>
  <c r="AP34" i="2"/>
  <c r="X35" i="2"/>
  <c r="AN35" i="2"/>
  <c r="V36" i="2"/>
  <c r="AL36" i="2"/>
  <c r="AN125" i="2"/>
  <c r="V125" i="2"/>
  <c r="AL125" i="2"/>
  <c r="T126" i="2"/>
  <c r="AJ126" i="2"/>
  <c r="S125" i="2"/>
  <c r="S150" i="2" s="1"/>
  <c r="S149" i="2" s="1"/>
  <c r="AI125" i="2"/>
  <c r="AI150" i="2" s="1"/>
  <c r="AI149" i="2" s="1"/>
  <c r="Q126" i="2"/>
  <c r="AG126" i="2"/>
  <c r="AW126" i="2"/>
  <c r="Y125" i="2"/>
  <c r="AO125" i="2"/>
  <c r="W126" i="2"/>
  <c r="AM126" i="2"/>
  <c r="AP161" i="2"/>
  <c r="AJ11" i="25" s="1"/>
  <c r="N35" i="2"/>
  <c r="L34" i="2"/>
  <c r="K31" i="2"/>
  <c r="O125" i="2"/>
  <c r="O150" i="2" s="1"/>
  <c r="O149" i="2" s="1"/>
  <c r="J35" i="2"/>
  <c r="L33" i="2"/>
  <c r="K30" i="2"/>
  <c r="J126" i="2"/>
  <c r="O36" i="2"/>
  <c r="L32" i="2"/>
  <c r="J30" i="2"/>
  <c r="AF30" i="2"/>
  <c r="V31" i="2"/>
  <c r="AO35" i="2"/>
  <c r="AP126" i="2"/>
  <c r="W36" i="2"/>
  <c r="AD31" i="2"/>
  <c r="AL31" i="2"/>
  <c r="AM36" i="2"/>
  <c r="AC30" i="2"/>
  <c r="AS30" i="2"/>
  <c r="AO31" i="2"/>
  <c r="AM32" i="2"/>
  <c r="AK33" i="2"/>
  <c r="AU34" i="2"/>
  <c r="AQ36" i="2"/>
  <c r="Z30" i="2"/>
  <c r="AP30" i="2"/>
  <c r="AH31" i="2"/>
  <c r="AF32" i="2"/>
  <c r="AD33" i="2"/>
  <c r="AI34" i="2"/>
  <c r="AE36" i="2"/>
  <c r="W30" i="2"/>
  <c r="AM30" i="2"/>
  <c r="AC31" i="2"/>
  <c r="AA32" i="2"/>
  <c r="Y33" i="2"/>
  <c r="W34" i="2"/>
  <c r="S36" i="2"/>
  <c r="AB34" i="2"/>
  <c r="AR34" i="2"/>
  <c r="Z35" i="2"/>
  <c r="AP35" i="2"/>
  <c r="X36" i="2"/>
  <c r="AN36" i="2"/>
  <c r="AF125" i="2"/>
  <c r="AF150" i="2" s="1"/>
  <c r="AF149" i="2" s="1"/>
  <c r="S31" i="2"/>
  <c r="AI31" i="2"/>
  <c r="Q32" i="2"/>
  <c r="AG32" i="2"/>
  <c r="AW32" i="2"/>
  <c r="AE33" i="2"/>
  <c r="AU33" i="2"/>
  <c r="AC34" i="2"/>
  <c r="AS34" i="2"/>
  <c r="AA35" i="2"/>
  <c r="AQ35" i="2"/>
  <c r="Y36" i="2"/>
  <c r="AO36" i="2"/>
  <c r="AJ125" i="2"/>
  <c r="AJ150" i="2" s="1"/>
  <c r="AJ149" i="2" s="1"/>
  <c r="T31" i="2"/>
  <c r="AJ31" i="2"/>
  <c r="R32" i="2"/>
  <c r="AH32" i="2"/>
  <c r="P33" i="2"/>
  <c r="AF33" i="2"/>
  <c r="AV33" i="2"/>
  <c r="AD34" i="2"/>
  <c r="AT34" i="2"/>
  <c r="AB35" i="2"/>
  <c r="AR35" i="2"/>
  <c r="Z36" i="2"/>
  <c r="AP36" i="2"/>
  <c r="V126" i="2"/>
  <c r="Z125" i="2"/>
  <c r="Z150" i="2" s="1"/>
  <c r="Z149" i="2" s="1"/>
  <c r="AP125" i="2"/>
  <c r="X126" i="2"/>
  <c r="X150" i="2" s="1"/>
  <c r="X149" i="2" s="1"/>
  <c r="AN126" i="2"/>
  <c r="W125" i="2"/>
  <c r="AM125" i="2"/>
  <c r="U126" i="2"/>
  <c r="U150" i="2" s="1"/>
  <c r="U149" i="2" s="1"/>
  <c r="AK126" i="2"/>
  <c r="AK150" i="2" s="1"/>
  <c r="AK149" i="2" s="1"/>
  <c r="AT126" i="2"/>
  <c r="AC125" i="2"/>
  <c r="AC150" i="2" s="1"/>
  <c r="AC149" i="2" s="1"/>
  <c r="AS125" i="2"/>
  <c r="AS150" i="2" s="1"/>
  <c r="AS149" i="2" s="1"/>
  <c r="AA126" i="2"/>
  <c r="AQ126" i="2"/>
  <c r="AJ161" i="2"/>
  <c r="AD11" i="25" s="1"/>
  <c r="X161" i="2"/>
  <c r="R11" i="25" s="1"/>
  <c r="J36" i="2"/>
  <c r="M33" i="2"/>
  <c r="L30" i="2"/>
  <c r="K125" i="2"/>
  <c r="K150" i="2" s="1"/>
  <c r="K149" i="2" s="1"/>
  <c r="M32" i="2"/>
  <c r="J31" i="2"/>
  <c r="K36" i="2"/>
  <c r="N34" i="2"/>
  <c r="M31" i="2"/>
  <c r="L126" i="2"/>
  <c r="L150" i="2" s="1"/>
  <c r="L149" i="2" s="1"/>
  <c r="Y35" i="2"/>
  <c r="T32" i="2"/>
  <c r="P30" i="2"/>
  <c r="AN30" i="2"/>
  <c r="AV30" i="2"/>
  <c r="AA34" i="2"/>
  <c r="AJ32" i="2"/>
  <c r="Q30" i="2"/>
  <c r="AG30" i="2"/>
  <c r="Q31" i="2"/>
  <c r="AW31" i="2"/>
  <c r="AU32" i="2"/>
  <c r="AS33" i="2"/>
  <c r="AC35" i="2"/>
  <c r="AB125" i="2"/>
  <c r="AD30" i="2"/>
  <c r="AT30" i="2"/>
  <c r="AP31" i="2"/>
  <c r="AN32" i="2"/>
  <c r="AL33" i="2"/>
  <c r="Q35" i="2"/>
  <c r="AU36" i="2"/>
  <c r="AA30" i="2"/>
  <c r="AQ30" i="2"/>
  <c r="AK31" i="2"/>
  <c r="AI32" i="2"/>
  <c r="AG33" i="2"/>
  <c r="AM34" i="2"/>
  <c r="AI36" i="2"/>
  <c r="AF34" i="2"/>
  <c r="AV34" i="2"/>
  <c r="AD35" i="2"/>
  <c r="AT35" i="2"/>
  <c r="AB36" i="2"/>
  <c r="AR36" i="2"/>
  <c r="AV125" i="2"/>
  <c r="AV150" i="2" s="1"/>
  <c r="AV149" i="2" s="1"/>
  <c r="W31" i="2"/>
  <c r="AM31" i="2"/>
  <c r="U32" i="2"/>
  <c r="AK32" i="2"/>
  <c r="S33" i="2"/>
  <c r="AI33" i="2"/>
  <c r="Q34" i="2"/>
  <c r="AG34" i="2"/>
  <c r="AW34" i="2"/>
  <c r="AE35" i="2"/>
  <c r="AU35" i="2"/>
  <c r="AC36" i="2"/>
  <c r="AS36" i="2"/>
  <c r="R126" i="2"/>
  <c r="R150" i="2" s="1"/>
  <c r="R149" i="2" s="1"/>
  <c r="X31" i="2"/>
  <c r="AN31" i="2"/>
  <c r="V32" i="2"/>
  <c r="AL32" i="2"/>
  <c r="T33" i="2"/>
  <c r="AJ33" i="2"/>
  <c r="R34" i="2"/>
  <c r="AH34" i="2"/>
  <c r="P35" i="2"/>
  <c r="AF35" i="2"/>
  <c r="AV35" i="2"/>
  <c r="AD36" i="2"/>
  <c r="AT36" i="2"/>
  <c r="AL126" i="2"/>
  <c r="AD125" i="2"/>
  <c r="AD150" i="2" s="1"/>
  <c r="AD149" i="2" s="1"/>
  <c r="AT125" i="2"/>
  <c r="AB126" i="2"/>
  <c r="AR126" i="2"/>
  <c r="AR150" i="2" s="1"/>
  <c r="AR149" i="2" s="1"/>
  <c r="AA125" i="2"/>
  <c r="AQ125" i="2"/>
  <c r="Y126" i="2"/>
  <c r="AO126" i="2"/>
  <c r="Q125" i="2"/>
  <c r="AG125" i="2"/>
  <c r="AG150" i="2" s="1"/>
  <c r="AG149" i="2" s="1"/>
  <c r="AW125" i="2"/>
  <c r="AE126" i="2"/>
  <c r="AE150" i="2" s="1"/>
  <c r="AE149" i="2" s="1"/>
  <c r="AU126" i="2"/>
  <c r="AU150" i="2" s="1"/>
  <c r="AU149" i="2" s="1"/>
  <c r="K38" i="29"/>
  <c r="J38" i="29"/>
  <c r="I38" i="29"/>
  <c r="H38" i="29"/>
  <c r="G38" i="29"/>
  <c r="F38" i="29"/>
  <c r="E38" i="29"/>
  <c r="D38" i="29"/>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P106" i="45"/>
  <c r="O106" i="45"/>
  <c r="N106" i="45"/>
  <c r="M106" i="45"/>
  <c r="L106" i="45"/>
  <c r="K106" i="45"/>
  <c r="J106" i="45"/>
  <c r="I106" i="45"/>
  <c r="H106" i="45"/>
  <c r="G106"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P105" i="45"/>
  <c r="O105" i="45"/>
  <c r="N105" i="45"/>
  <c r="M105" i="45"/>
  <c r="L105" i="45"/>
  <c r="K105" i="45"/>
  <c r="J105" i="45"/>
  <c r="I105" i="45"/>
  <c r="H105" i="45"/>
  <c r="G105"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P104" i="45"/>
  <c r="O104" i="45"/>
  <c r="N104" i="45"/>
  <c r="M104" i="45"/>
  <c r="L104" i="45"/>
  <c r="K104" i="45"/>
  <c r="J104" i="45"/>
  <c r="I104" i="45"/>
  <c r="H104" i="45"/>
  <c r="G104"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P103" i="45"/>
  <c r="O103" i="45"/>
  <c r="N103" i="45"/>
  <c r="M103" i="45"/>
  <c r="L103" i="45"/>
  <c r="K103" i="45"/>
  <c r="J103" i="45"/>
  <c r="I103" i="45"/>
  <c r="H103" i="45"/>
  <c r="G103" i="45"/>
  <c r="F106" i="45"/>
  <c r="F105" i="45"/>
  <c r="F104" i="45"/>
  <c r="F103" i="45"/>
  <c r="F88" i="45"/>
  <c r="F95" i="45"/>
  <c r="AA150" i="2" l="1"/>
  <c r="AA149" i="2" s="1"/>
  <c r="W150" i="2"/>
  <c r="W149" i="2" s="1"/>
  <c r="AP150" i="2"/>
  <c r="AP149" i="2" s="1"/>
  <c r="AP170" i="2" s="1"/>
  <c r="AJ16" i="25" s="1"/>
  <c r="N150" i="2"/>
  <c r="N149" i="2" s="1"/>
  <c r="V150" i="2"/>
  <c r="V149" i="2" s="1"/>
  <c r="V170" i="2" s="1"/>
  <c r="P16" i="25" s="1"/>
  <c r="J150" i="2"/>
  <c r="J149" i="2" s="1"/>
  <c r="AW150" i="2"/>
  <c r="AW149" i="2" s="1"/>
  <c r="AW170" i="2" s="1"/>
  <c r="AQ16" i="25" s="1"/>
  <c r="AB150" i="2"/>
  <c r="AB149" i="2" s="1"/>
  <c r="AB170" i="2" s="1"/>
  <c r="V16" i="25" s="1"/>
  <c r="AN150" i="2"/>
  <c r="AN149" i="2" s="1"/>
  <c r="AN170" i="2" s="1"/>
  <c r="AH16" i="25" s="1"/>
  <c r="AQ150" i="2"/>
  <c r="AQ149" i="2" s="1"/>
  <c r="AQ170" i="2" s="1"/>
  <c r="AK16" i="25" s="1"/>
  <c r="AT150" i="2"/>
  <c r="AT149" i="2" s="1"/>
  <c r="AT170" i="2" s="1"/>
  <c r="AN16" i="25" s="1"/>
  <c r="AO150" i="2"/>
  <c r="AO149" i="2" s="1"/>
  <c r="AO170" i="2" s="1"/>
  <c r="AI16" i="25" s="1"/>
  <c r="AM150" i="2"/>
  <c r="AM149" i="2" s="1"/>
  <c r="AM170" i="2" s="1"/>
  <c r="AG16" i="25" s="1"/>
  <c r="Y150" i="2"/>
  <c r="Y149" i="2" s="1"/>
  <c r="Y170" i="2" s="1"/>
  <c r="S16" i="25" s="1"/>
  <c r="AL150" i="2"/>
  <c r="AL149" i="2" s="1"/>
  <c r="AL170" i="2" s="1"/>
  <c r="AF16" i="25" s="1"/>
  <c r="T150" i="2"/>
  <c r="T149" i="2" s="1"/>
  <c r="T170" i="2" s="1"/>
  <c r="N16" i="25" s="1"/>
  <c r="AV170" i="2"/>
  <c r="AP16" i="25" s="1"/>
  <c r="Z170" i="2"/>
  <c r="T16" i="25" s="1"/>
  <c r="S170" i="2"/>
  <c r="M16" i="25" s="1"/>
  <c r="AR170" i="2"/>
  <c r="AL16" i="25" s="1"/>
  <c r="P170" i="2"/>
  <c r="J16" i="25" s="1"/>
  <c r="AE170" i="2"/>
  <c r="Y16" i="25" s="1"/>
  <c r="AG170" i="2"/>
  <c r="AA16" i="25" s="1"/>
  <c r="AS170" i="2"/>
  <c r="AM16" i="25" s="1"/>
  <c r="U170" i="2"/>
  <c r="O16" i="25" s="1"/>
  <c r="R170" i="2"/>
  <c r="L16" i="25" s="1"/>
  <c r="AK170" i="2"/>
  <c r="AE16" i="25" s="1"/>
  <c r="AF170" i="2"/>
  <c r="Z16" i="25" s="1"/>
  <c r="AD170" i="2"/>
  <c r="X16" i="25" s="1"/>
  <c r="AC170" i="2"/>
  <c r="W16" i="25" s="1"/>
  <c r="AJ170" i="2"/>
  <c r="AD16" i="25" s="1"/>
  <c r="AI170" i="2"/>
  <c r="AC16" i="25" s="1"/>
  <c r="AU170" i="2"/>
  <c r="AO16" i="25" s="1"/>
  <c r="X170" i="2"/>
  <c r="R16" i="25" s="1"/>
  <c r="AA170" i="2"/>
  <c r="U16" i="25" s="1"/>
  <c r="W170" i="2"/>
  <c r="Q16" i="25" s="1"/>
  <c r="Q170" i="2"/>
  <c r="K16" i="25" s="1"/>
  <c r="G107" i="45"/>
  <c r="E36" i="29" s="1"/>
  <c r="K107" i="45"/>
  <c r="I36" i="29" s="1"/>
  <c r="O107" i="45"/>
  <c r="S107" i="45"/>
  <c r="W107" i="45"/>
  <c r="AA107" i="45"/>
  <c r="AE107" i="45"/>
  <c r="AI107" i="45"/>
  <c r="AM107" i="45"/>
  <c r="AQ107" i="45"/>
  <c r="N97" i="45"/>
  <c r="K49" i="59" s="1"/>
  <c r="V97" i="45"/>
  <c r="S49" i="59" s="1"/>
  <c r="J97" i="45"/>
  <c r="H35" i="29" s="1"/>
  <c r="G49" i="59" s="1"/>
  <c r="R97" i="45"/>
  <c r="O49" i="59" s="1"/>
  <c r="I97" i="45"/>
  <c r="G35" i="29" s="1"/>
  <c r="F49" i="59" s="1"/>
  <c r="M97" i="45"/>
  <c r="K35" i="29" s="1"/>
  <c r="J49" i="59" s="1"/>
  <c r="Q97" i="45"/>
  <c r="N49" i="59" s="1"/>
  <c r="U97" i="45"/>
  <c r="R49" i="59" s="1"/>
  <c r="Y97" i="45"/>
  <c r="V49" i="59" s="1"/>
  <c r="AC97" i="45"/>
  <c r="Z49" i="59" s="1"/>
  <c r="AG97" i="45"/>
  <c r="AD49" i="59" s="1"/>
  <c r="AK97" i="45"/>
  <c r="AH49" i="59" s="1"/>
  <c r="AO97" i="45"/>
  <c r="AL49" i="59" s="1"/>
  <c r="AS97" i="45"/>
  <c r="AP49" i="59" s="1"/>
  <c r="H107" i="45"/>
  <c r="F36" i="29" s="1"/>
  <c r="L107" i="45"/>
  <c r="J36" i="29" s="1"/>
  <c r="P107" i="45"/>
  <c r="T107" i="45"/>
  <c r="X107" i="45"/>
  <c r="AB107" i="45"/>
  <c r="AF107" i="45"/>
  <c r="AJ107" i="45"/>
  <c r="AN107" i="45"/>
  <c r="AR107" i="45"/>
  <c r="G97" i="45"/>
  <c r="E35" i="29" s="1"/>
  <c r="D49" i="59" s="1"/>
  <c r="K97" i="45"/>
  <c r="I35" i="29" s="1"/>
  <c r="H49" i="59" s="1"/>
  <c r="O97" i="45"/>
  <c r="L49" i="59" s="1"/>
  <c r="S97" i="45"/>
  <c r="P49" i="59" s="1"/>
  <c r="W97" i="45"/>
  <c r="T49" i="59" s="1"/>
  <c r="AA97" i="45"/>
  <c r="X49" i="59" s="1"/>
  <c r="AE97" i="45"/>
  <c r="AB49" i="59" s="1"/>
  <c r="AI97" i="45"/>
  <c r="AF49" i="59" s="1"/>
  <c r="AM97" i="45"/>
  <c r="AJ49" i="59" s="1"/>
  <c r="AQ97" i="45"/>
  <c r="AN49" i="59" s="1"/>
  <c r="I107" i="45"/>
  <c r="G36" i="29" s="1"/>
  <c r="M107" i="45"/>
  <c r="K36" i="29" s="1"/>
  <c r="Q107" i="45"/>
  <c r="U107" i="45"/>
  <c r="Y107" i="45"/>
  <c r="AC107" i="45"/>
  <c r="AG107" i="45"/>
  <c r="AK107" i="45"/>
  <c r="AO107" i="45"/>
  <c r="AS107" i="45"/>
  <c r="Z97" i="45"/>
  <c r="W49" i="59" s="1"/>
  <c r="AD97" i="45"/>
  <c r="AA49" i="59" s="1"/>
  <c r="AH97" i="45"/>
  <c r="AE49" i="59" s="1"/>
  <c r="AL97" i="45"/>
  <c r="AI49" i="59" s="1"/>
  <c r="H97" i="45"/>
  <c r="F35" i="29" s="1"/>
  <c r="E49" i="59" s="1"/>
  <c r="L97" i="45"/>
  <c r="J35" i="29" s="1"/>
  <c r="I49" i="59" s="1"/>
  <c r="P97" i="45"/>
  <c r="M49" i="59" s="1"/>
  <c r="T97" i="45"/>
  <c r="Q49" i="59" s="1"/>
  <c r="X97" i="45"/>
  <c r="U49" i="59" s="1"/>
  <c r="AB97" i="45"/>
  <c r="Y49" i="59" s="1"/>
  <c r="AF97" i="45"/>
  <c r="AC49" i="59" s="1"/>
  <c r="AJ97" i="45"/>
  <c r="AG49" i="59" s="1"/>
  <c r="AN97" i="45"/>
  <c r="AK49" i="59" s="1"/>
  <c r="AR97" i="45"/>
  <c r="AO49" i="59" s="1"/>
  <c r="J107" i="45"/>
  <c r="H36" i="29" s="1"/>
  <c r="N107" i="45"/>
  <c r="R107" i="45"/>
  <c r="V107" i="45"/>
  <c r="Z107" i="45"/>
  <c r="AD107" i="45"/>
  <c r="AH107" i="45"/>
  <c r="AL107" i="45"/>
  <c r="AP107" i="45"/>
  <c r="F107" i="45"/>
  <c r="D36" i="29" s="1"/>
  <c r="AP97" i="45"/>
  <c r="AM49" i="59" s="1"/>
  <c r="F97" i="45"/>
  <c r="D35" i="29" s="1"/>
  <c r="C49" i="59" s="1"/>
  <c r="K42" i="29"/>
  <c r="J42" i="29"/>
  <c r="I42" i="29"/>
  <c r="H42" i="29"/>
  <c r="G42" i="29"/>
  <c r="F42" i="29"/>
  <c r="E42" i="29"/>
  <c r="D42" i="29"/>
  <c r="F50" i="45" l="1"/>
  <c r="F51" i="54" s="1"/>
  <c r="D34" i="29"/>
  <c r="E34" i="29"/>
  <c r="H34" i="29"/>
  <c r="I34" i="29"/>
  <c r="J34" i="29"/>
  <c r="K34" i="29"/>
  <c r="F34" i="29"/>
  <c r="G34" i="29"/>
  <c r="A2" i="55"/>
  <c r="A7" i="55" l="1"/>
  <c r="A21" i="55" s="1"/>
  <c r="A32" i="55" s="1"/>
  <c r="A41" i="55" s="1"/>
  <c r="C49" i="57"/>
  <c r="D49" i="57" s="1"/>
  <c r="K44" i="29"/>
  <c r="J31" i="59" s="1"/>
  <c r="J44" i="29"/>
  <c r="I31" i="59" s="1"/>
  <c r="I44" i="29"/>
  <c r="H31" i="59" s="1"/>
  <c r="H44" i="29"/>
  <c r="G31" i="59" s="1"/>
  <c r="G44" i="29"/>
  <c r="F31" i="59" s="1"/>
  <c r="F44" i="29"/>
  <c r="E31" i="59" s="1"/>
  <c r="E44" i="29"/>
  <c r="D31" i="59" s="1"/>
  <c r="D44" i="29"/>
  <c r="C31" i="59" s="1"/>
  <c r="K69" i="21"/>
  <c r="J69" i="21"/>
  <c r="I69" i="21"/>
  <c r="H69" i="21"/>
  <c r="G69" i="21"/>
  <c r="K68" i="21"/>
  <c r="J68" i="21"/>
  <c r="I68" i="21"/>
  <c r="H68" i="21"/>
  <c r="G68" i="21"/>
  <c r="K67" i="21"/>
  <c r="J67" i="21"/>
  <c r="I67" i="21"/>
  <c r="H67" i="21"/>
  <c r="G67" i="21"/>
  <c r="K66" i="21"/>
  <c r="J66" i="21"/>
  <c r="I66" i="21"/>
  <c r="H66" i="21"/>
  <c r="G66" i="21"/>
  <c r="K65" i="21"/>
  <c r="J65" i="21"/>
  <c r="I65" i="21"/>
  <c r="H65" i="21"/>
  <c r="G65" i="21"/>
  <c r="K64" i="21"/>
  <c r="J64" i="21"/>
  <c r="I64" i="21"/>
  <c r="H64" i="21"/>
  <c r="G64"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F68" i="21"/>
  <c r="F66" i="21"/>
  <c r="F69" i="21"/>
  <c r="F67" i="21"/>
  <c r="F64" i="21"/>
  <c r="F65" i="21"/>
  <c r="A2" i="53" l="1"/>
  <c r="A2" i="52"/>
  <c r="A2" i="19"/>
  <c r="AS27" i="31" l="1"/>
  <c r="AS44" i="31" s="1"/>
  <c r="AR27" i="31"/>
  <c r="AR44" i="31" s="1"/>
  <c r="AQ27" i="31"/>
  <c r="AQ45" i="31" s="1"/>
  <c r="AP27" i="31"/>
  <c r="AP44" i="31" s="1"/>
  <c r="AO27" i="31"/>
  <c r="AO44" i="31" s="1"/>
  <c r="AN27" i="31"/>
  <c r="AN44" i="31" s="1"/>
  <c r="AM27" i="31"/>
  <c r="AM45" i="31" s="1"/>
  <c r="AL27" i="31"/>
  <c r="AL44" i="31" s="1"/>
  <c r="AK27" i="31"/>
  <c r="AK44" i="31" s="1"/>
  <c r="AJ27" i="31"/>
  <c r="AJ44" i="31" s="1"/>
  <c r="AI27" i="31"/>
  <c r="AI45" i="31" s="1"/>
  <c r="AH27" i="31"/>
  <c r="AH44" i="31" s="1"/>
  <c r="AG27" i="31"/>
  <c r="AG44" i="31" s="1"/>
  <c r="AF27" i="31"/>
  <c r="AF44" i="31" s="1"/>
  <c r="AE27" i="31"/>
  <c r="AE45" i="31" s="1"/>
  <c r="AD27" i="31"/>
  <c r="AD44" i="31" s="1"/>
  <c r="AC27" i="31"/>
  <c r="AC44" i="31" s="1"/>
  <c r="AB27" i="31"/>
  <c r="AB44" i="31" s="1"/>
  <c r="AA27" i="31"/>
  <c r="AA45" i="31" s="1"/>
  <c r="Z27" i="31"/>
  <c r="Z44" i="31" s="1"/>
  <c r="Y27" i="31"/>
  <c r="Y44" i="31" s="1"/>
  <c r="X27" i="31"/>
  <c r="X44" i="31" s="1"/>
  <c r="W27" i="31"/>
  <c r="W45" i="31" s="1"/>
  <c r="V27" i="31"/>
  <c r="V44" i="31" s="1"/>
  <c r="U27" i="31"/>
  <c r="U44" i="31" s="1"/>
  <c r="T27" i="31"/>
  <c r="T44" i="31" s="1"/>
  <c r="S27" i="31"/>
  <c r="S45" i="31" s="1"/>
  <c r="R27" i="31"/>
  <c r="R44" i="31" s="1"/>
  <c r="Q27" i="31"/>
  <c r="Q44" i="31" s="1"/>
  <c r="P27" i="31"/>
  <c r="P44" i="31" s="1"/>
  <c r="O27" i="31"/>
  <c r="O45" i="31" s="1"/>
  <c r="N27" i="31"/>
  <c r="N44" i="31" s="1"/>
  <c r="M27" i="31"/>
  <c r="M44" i="31" s="1"/>
  <c r="K27" i="31"/>
  <c r="K45" i="31" s="1"/>
  <c r="J27" i="31"/>
  <c r="J44" i="31" s="1"/>
  <c r="I27" i="31"/>
  <c r="I44" i="31" s="1"/>
  <c r="H27" i="31"/>
  <c r="H44" i="31" s="1"/>
  <c r="G27" i="31"/>
  <c r="G45" i="31" s="1"/>
  <c r="F27" i="31"/>
  <c r="F45" i="31" s="1"/>
  <c r="L27" i="31"/>
  <c r="L44" i="31" s="1"/>
  <c r="AS66" i="45"/>
  <c r="AS79" i="45" s="1"/>
  <c r="AR66" i="45"/>
  <c r="AR79" i="45" s="1"/>
  <c r="AQ66" i="45"/>
  <c r="AQ79" i="45" s="1"/>
  <c r="AP66" i="45"/>
  <c r="AP79" i="45" s="1"/>
  <c r="AO66" i="45"/>
  <c r="AO79" i="45" s="1"/>
  <c r="AN66" i="45"/>
  <c r="AN79" i="45" s="1"/>
  <c r="AM66" i="45"/>
  <c r="AM79" i="45" s="1"/>
  <c r="AL66" i="45"/>
  <c r="AL79" i="45" s="1"/>
  <c r="AK66" i="45"/>
  <c r="AK79" i="45" s="1"/>
  <c r="AJ66" i="45"/>
  <c r="AJ79" i="45" s="1"/>
  <c r="AI66" i="45"/>
  <c r="AI79" i="45" s="1"/>
  <c r="AH66" i="45"/>
  <c r="AH79" i="45" s="1"/>
  <c r="AG66" i="45"/>
  <c r="AG79" i="45" s="1"/>
  <c r="AF66" i="45"/>
  <c r="AF79" i="45" s="1"/>
  <c r="AE66" i="45"/>
  <c r="AE79" i="45" s="1"/>
  <c r="AD66" i="45"/>
  <c r="AD79" i="45" s="1"/>
  <c r="AC66" i="45"/>
  <c r="AC79" i="45" s="1"/>
  <c r="AB66" i="45"/>
  <c r="AB79" i="45" s="1"/>
  <c r="AA66" i="45"/>
  <c r="AA79" i="45" s="1"/>
  <c r="Z66" i="45"/>
  <c r="Z79" i="45" s="1"/>
  <c r="Y66" i="45"/>
  <c r="Y79" i="45" s="1"/>
  <c r="X66" i="45"/>
  <c r="X79" i="45" s="1"/>
  <c r="W66" i="45"/>
  <c r="W79" i="45" s="1"/>
  <c r="V66" i="45"/>
  <c r="V79" i="45" s="1"/>
  <c r="U66" i="45"/>
  <c r="U79" i="45" s="1"/>
  <c r="T66" i="45"/>
  <c r="T79" i="45" s="1"/>
  <c r="S66" i="45"/>
  <c r="S79" i="45" s="1"/>
  <c r="R66" i="45"/>
  <c r="R79" i="45" s="1"/>
  <c r="Q66" i="45"/>
  <c r="Q79" i="45" s="1"/>
  <c r="P66" i="45"/>
  <c r="P79" i="45" s="1"/>
  <c r="O66" i="45"/>
  <c r="O79" i="45" s="1"/>
  <c r="N66" i="45"/>
  <c r="N79" i="45" s="1"/>
  <c r="AS65" i="45"/>
  <c r="AS78" i="45" s="1"/>
  <c r="AR65" i="45"/>
  <c r="AR78" i="45" s="1"/>
  <c r="AQ65" i="45"/>
  <c r="AQ78" i="45" s="1"/>
  <c r="AP65" i="45"/>
  <c r="AP78" i="45" s="1"/>
  <c r="AO65" i="45"/>
  <c r="AO78" i="45" s="1"/>
  <c r="AN65" i="45"/>
  <c r="AN78" i="45" s="1"/>
  <c r="AM65" i="45"/>
  <c r="AM78" i="45" s="1"/>
  <c r="AL65" i="45"/>
  <c r="AL78" i="45" s="1"/>
  <c r="AK65" i="45"/>
  <c r="AK78" i="45" s="1"/>
  <c r="AJ65" i="45"/>
  <c r="AJ78" i="45" s="1"/>
  <c r="AI65" i="45"/>
  <c r="AI78" i="45" s="1"/>
  <c r="AH65" i="45"/>
  <c r="AH78" i="45" s="1"/>
  <c r="AG65" i="45"/>
  <c r="AG78" i="45" s="1"/>
  <c r="AF65" i="45"/>
  <c r="AF78" i="45" s="1"/>
  <c r="AE65" i="45"/>
  <c r="AE78" i="45" s="1"/>
  <c r="AD65" i="45"/>
  <c r="AD78" i="45" s="1"/>
  <c r="AC65" i="45"/>
  <c r="AC78" i="45" s="1"/>
  <c r="AB65" i="45"/>
  <c r="AB78" i="45" s="1"/>
  <c r="AA65" i="45"/>
  <c r="AA78" i="45" s="1"/>
  <c r="Z65" i="45"/>
  <c r="Z78" i="45" s="1"/>
  <c r="Y65" i="45"/>
  <c r="Y78" i="45" s="1"/>
  <c r="X65" i="45"/>
  <c r="X78" i="45" s="1"/>
  <c r="W65" i="45"/>
  <c r="W78" i="45" s="1"/>
  <c r="V65" i="45"/>
  <c r="V78" i="45" s="1"/>
  <c r="U65" i="45"/>
  <c r="U78" i="45" s="1"/>
  <c r="T65" i="45"/>
  <c r="T78" i="45" s="1"/>
  <c r="S65" i="45"/>
  <c r="S78" i="45" s="1"/>
  <c r="R65" i="45"/>
  <c r="R78" i="45" s="1"/>
  <c r="Q65" i="45"/>
  <c r="Q78" i="45" s="1"/>
  <c r="P65" i="45"/>
  <c r="P78" i="45" s="1"/>
  <c r="O65" i="45"/>
  <c r="O78" i="45" s="1"/>
  <c r="N65" i="45"/>
  <c r="N78" i="45" s="1"/>
  <c r="AS64" i="45"/>
  <c r="AS77" i="45" s="1"/>
  <c r="AR64" i="45"/>
  <c r="AR77" i="45" s="1"/>
  <c r="AQ64" i="45"/>
  <c r="AQ77" i="45" s="1"/>
  <c r="AP64" i="45"/>
  <c r="AP77" i="45" s="1"/>
  <c r="AO64" i="45"/>
  <c r="AO77" i="45" s="1"/>
  <c r="AN64" i="45"/>
  <c r="AN77" i="45" s="1"/>
  <c r="AM64" i="45"/>
  <c r="AM77" i="45" s="1"/>
  <c r="AL64" i="45"/>
  <c r="AL77" i="45" s="1"/>
  <c r="AK64" i="45"/>
  <c r="AK77" i="45" s="1"/>
  <c r="AJ64" i="45"/>
  <c r="AJ77" i="45" s="1"/>
  <c r="AI64" i="45"/>
  <c r="AI77" i="45" s="1"/>
  <c r="AH64" i="45"/>
  <c r="AH77" i="45" s="1"/>
  <c r="AG64" i="45"/>
  <c r="AG77" i="45" s="1"/>
  <c r="AF64" i="45"/>
  <c r="AF77" i="45" s="1"/>
  <c r="AE64" i="45"/>
  <c r="AE77" i="45" s="1"/>
  <c r="AD64" i="45"/>
  <c r="AD77" i="45" s="1"/>
  <c r="AC64" i="45"/>
  <c r="AC77" i="45" s="1"/>
  <c r="AB64" i="45"/>
  <c r="AB77" i="45" s="1"/>
  <c r="AA64" i="45"/>
  <c r="AA77" i="45" s="1"/>
  <c r="Z64" i="45"/>
  <c r="Z77" i="45" s="1"/>
  <c r="Y64" i="45"/>
  <c r="Y77" i="45" s="1"/>
  <c r="X64" i="45"/>
  <c r="X77" i="45" s="1"/>
  <c r="W64" i="45"/>
  <c r="W77" i="45" s="1"/>
  <c r="V64" i="45"/>
  <c r="V77" i="45" s="1"/>
  <c r="U64" i="45"/>
  <c r="U77" i="45" s="1"/>
  <c r="T64" i="45"/>
  <c r="T77" i="45" s="1"/>
  <c r="S64" i="45"/>
  <c r="S77" i="45" s="1"/>
  <c r="R64" i="45"/>
  <c r="R77" i="45" s="1"/>
  <c r="Q64" i="45"/>
  <c r="Q77" i="45" s="1"/>
  <c r="P64" i="45"/>
  <c r="P77" i="45" s="1"/>
  <c r="O64" i="45"/>
  <c r="O77" i="45" s="1"/>
  <c r="N64" i="45"/>
  <c r="N77" i="45" s="1"/>
  <c r="AS63" i="45"/>
  <c r="AS76" i="45" s="1"/>
  <c r="AR63" i="45"/>
  <c r="AR76" i="45" s="1"/>
  <c r="AQ63" i="45"/>
  <c r="AQ76" i="45" s="1"/>
  <c r="AP63" i="45"/>
  <c r="AP76" i="45" s="1"/>
  <c r="AO63" i="45"/>
  <c r="AO76" i="45" s="1"/>
  <c r="AN63" i="45"/>
  <c r="AN76" i="45" s="1"/>
  <c r="AM63" i="45"/>
  <c r="AM76" i="45" s="1"/>
  <c r="AL63" i="45"/>
  <c r="AL76" i="45" s="1"/>
  <c r="AK63" i="45"/>
  <c r="AK76" i="45" s="1"/>
  <c r="AJ63" i="45"/>
  <c r="AJ76" i="45" s="1"/>
  <c r="AI63" i="45"/>
  <c r="AI76" i="45" s="1"/>
  <c r="AH63" i="45"/>
  <c r="AH76" i="45" s="1"/>
  <c r="AG63" i="45"/>
  <c r="AG76" i="45" s="1"/>
  <c r="AF63" i="45"/>
  <c r="AF76" i="45" s="1"/>
  <c r="AE63" i="45"/>
  <c r="AE76" i="45" s="1"/>
  <c r="AD63" i="45"/>
  <c r="AD76" i="45" s="1"/>
  <c r="AC63" i="45"/>
  <c r="AC76" i="45" s="1"/>
  <c r="AB63" i="45"/>
  <c r="AB76" i="45" s="1"/>
  <c r="AA63" i="45"/>
  <c r="AA76" i="45" s="1"/>
  <c r="Z63" i="45"/>
  <c r="Z76" i="45" s="1"/>
  <c r="Y63" i="45"/>
  <c r="Y76" i="45" s="1"/>
  <c r="X63" i="45"/>
  <c r="X76" i="45" s="1"/>
  <c r="W63" i="45"/>
  <c r="W76" i="45" s="1"/>
  <c r="V63" i="45"/>
  <c r="V76" i="45" s="1"/>
  <c r="U63" i="45"/>
  <c r="U76" i="45" s="1"/>
  <c r="T63" i="45"/>
  <c r="T76" i="45" s="1"/>
  <c r="S63" i="45"/>
  <c r="S76" i="45" s="1"/>
  <c r="R63" i="45"/>
  <c r="R76" i="45" s="1"/>
  <c r="Q63" i="45"/>
  <c r="Q76" i="45" s="1"/>
  <c r="P63" i="45"/>
  <c r="P76" i="45" s="1"/>
  <c r="O63" i="45"/>
  <c r="O76" i="45" s="1"/>
  <c r="N63" i="45"/>
  <c r="N76" i="45" s="1"/>
  <c r="AS62" i="45"/>
  <c r="AS75" i="45" s="1"/>
  <c r="AR62" i="45"/>
  <c r="AR75" i="45" s="1"/>
  <c r="AR80" i="45" s="1"/>
  <c r="AR49" i="54" s="1"/>
  <c r="AQ62" i="45"/>
  <c r="AQ75" i="45" s="1"/>
  <c r="AQ80" i="45" s="1"/>
  <c r="AQ49" i="54" s="1"/>
  <c r="AP62" i="45"/>
  <c r="AP75" i="45" s="1"/>
  <c r="AP80" i="45" s="1"/>
  <c r="AP49" i="54" s="1"/>
  <c r="AO62" i="45"/>
  <c r="AO75" i="45" s="1"/>
  <c r="AN62" i="45"/>
  <c r="AN75" i="45" s="1"/>
  <c r="AM62" i="45"/>
  <c r="AM75" i="45" s="1"/>
  <c r="AM80" i="45" s="1"/>
  <c r="AM49" i="54" s="1"/>
  <c r="AL62" i="45"/>
  <c r="AL75" i="45" s="1"/>
  <c r="AL80" i="45" s="1"/>
  <c r="AL49" i="54" s="1"/>
  <c r="AK62" i="45"/>
  <c r="AK75" i="45" s="1"/>
  <c r="AK80" i="45" s="1"/>
  <c r="AK49" i="54" s="1"/>
  <c r="AJ62" i="45"/>
  <c r="AJ75" i="45" s="1"/>
  <c r="AJ80" i="45" s="1"/>
  <c r="AJ49" i="54" s="1"/>
  <c r="AI62" i="45"/>
  <c r="AI75" i="45" s="1"/>
  <c r="AI80" i="45" s="1"/>
  <c r="AI49" i="54" s="1"/>
  <c r="AH62" i="45"/>
  <c r="AH75" i="45" s="1"/>
  <c r="AH80" i="45" s="1"/>
  <c r="AH49" i="54" s="1"/>
  <c r="AG62" i="45"/>
  <c r="AG75" i="45" s="1"/>
  <c r="AF62" i="45"/>
  <c r="AF75" i="45" s="1"/>
  <c r="AE62" i="45"/>
  <c r="AE75" i="45" s="1"/>
  <c r="AD62" i="45"/>
  <c r="AD75" i="45" s="1"/>
  <c r="AD80" i="45" s="1"/>
  <c r="AD49" i="54" s="1"/>
  <c r="AC62" i="45"/>
  <c r="AC75" i="45" s="1"/>
  <c r="AB62" i="45"/>
  <c r="AB75" i="45" s="1"/>
  <c r="AB80" i="45" s="1"/>
  <c r="AB49" i="54" s="1"/>
  <c r="AA62" i="45"/>
  <c r="AA75" i="45" s="1"/>
  <c r="AA80" i="45" s="1"/>
  <c r="AA49" i="54" s="1"/>
  <c r="Z62" i="45"/>
  <c r="Z75" i="45" s="1"/>
  <c r="Z80" i="45" s="1"/>
  <c r="Z49" i="54" s="1"/>
  <c r="Y62" i="45"/>
  <c r="Y75" i="45" s="1"/>
  <c r="X62" i="45"/>
  <c r="X75" i="45" s="1"/>
  <c r="X80" i="45" s="1"/>
  <c r="X49" i="54" s="1"/>
  <c r="W62" i="45"/>
  <c r="W75" i="45" s="1"/>
  <c r="W80" i="45" s="1"/>
  <c r="W49" i="54" s="1"/>
  <c r="V62" i="45"/>
  <c r="V75" i="45" s="1"/>
  <c r="V80" i="45" s="1"/>
  <c r="V49" i="54" s="1"/>
  <c r="U62" i="45"/>
  <c r="U75" i="45" s="1"/>
  <c r="T62" i="45"/>
  <c r="T75" i="45" s="1"/>
  <c r="S62" i="45"/>
  <c r="S75" i="45" s="1"/>
  <c r="S80" i="45" s="1"/>
  <c r="S49" i="54" s="1"/>
  <c r="R62" i="45"/>
  <c r="R75" i="45" s="1"/>
  <c r="R80" i="45" s="1"/>
  <c r="R49" i="54" s="1"/>
  <c r="Q62" i="45"/>
  <c r="Q75" i="45" s="1"/>
  <c r="P62" i="45"/>
  <c r="P75" i="45" s="1"/>
  <c r="P80" i="45" s="1"/>
  <c r="P49" i="54" s="1"/>
  <c r="O62" i="45"/>
  <c r="O75" i="45" s="1"/>
  <c r="N62" i="45"/>
  <c r="N75" i="45" s="1"/>
  <c r="N80" i="45" s="1"/>
  <c r="N49" i="54" s="1"/>
  <c r="M66" i="45"/>
  <c r="M79" i="45" s="1"/>
  <c r="L66" i="45"/>
  <c r="L79" i="45" s="1"/>
  <c r="K66" i="45"/>
  <c r="K79" i="45" s="1"/>
  <c r="J66" i="45"/>
  <c r="J79" i="45" s="1"/>
  <c r="I66" i="45"/>
  <c r="I79" i="45" s="1"/>
  <c r="H66" i="45"/>
  <c r="H79" i="45" s="1"/>
  <c r="G66" i="45"/>
  <c r="G79" i="45" s="1"/>
  <c r="M65" i="45"/>
  <c r="M78" i="45" s="1"/>
  <c r="L65" i="45"/>
  <c r="L78" i="45" s="1"/>
  <c r="K65" i="45"/>
  <c r="K78" i="45" s="1"/>
  <c r="J65" i="45"/>
  <c r="J78" i="45" s="1"/>
  <c r="I65" i="45"/>
  <c r="I78" i="45" s="1"/>
  <c r="H65" i="45"/>
  <c r="H78" i="45" s="1"/>
  <c r="G65" i="45"/>
  <c r="G78" i="45" s="1"/>
  <c r="M64" i="45"/>
  <c r="M77" i="45" s="1"/>
  <c r="L64" i="45"/>
  <c r="L77" i="45" s="1"/>
  <c r="K64" i="45"/>
  <c r="K77" i="45" s="1"/>
  <c r="J64" i="45"/>
  <c r="J77" i="45" s="1"/>
  <c r="I64" i="45"/>
  <c r="I77" i="45" s="1"/>
  <c r="H64" i="45"/>
  <c r="H77" i="45" s="1"/>
  <c r="G64" i="45"/>
  <c r="G77" i="45" s="1"/>
  <c r="M63" i="45"/>
  <c r="M76" i="45" s="1"/>
  <c r="L63" i="45"/>
  <c r="L76" i="45" s="1"/>
  <c r="K63" i="45"/>
  <c r="K76" i="45" s="1"/>
  <c r="J63" i="45"/>
  <c r="J76" i="45" s="1"/>
  <c r="I63" i="45"/>
  <c r="I76" i="45" s="1"/>
  <c r="H63" i="45"/>
  <c r="H76" i="45" s="1"/>
  <c r="G63" i="45"/>
  <c r="G76" i="45" s="1"/>
  <c r="M62" i="45"/>
  <c r="M75" i="45" s="1"/>
  <c r="L62" i="45"/>
  <c r="L75" i="45" s="1"/>
  <c r="K62" i="45"/>
  <c r="K75" i="45" s="1"/>
  <c r="J62" i="45"/>
  <c r="J75" i="45" s="1"/>
  <c r="I62" i="45"/>
  <c r="I75" i="45" s="1"/>
  <c r="H62" i="45"/>
  <c r="H75" i="45" s="1"/>
  <c r="G62" i="45"/>
  <c r="G75" i="45" s="1"/>
  <c r="F66" i="45"/>
  <c r="F79" i="45" s="1"/>
  <c r="F63" i="45"/>
  <c r="F76" i="45" s="1"/>
  <c r="F64" i="45"/>
  <c r="F77" i="45" s="1"/>
  <c r="F65" i="45"/>
  <c r="F78" i="45" s="1"/>
  <c r="F62" i="45"/>
  <c r="F75" i="45" s="1"/>
  <c r="AE80" i="45" l="1"/>
  <c r="AE49" i="54" s="1"/>
  <c r="O80" i="45"/>
  <c r="O49" i="54" s="1"/>
  <c r="AG50" i="45"/>
  <c r="AG51" i="54" s="1"/>
  <c r="M50" i="45"/>
  <c r="M51" i="54" s="1"/>
  <c r="AO50" i="45"/>
  <c r="AO51" i="54" s="1"/>
  <c r="Y50" i="45"/>
  <c r="Y51" i="54" s="1"/>
  <c r="Q50" i="45"/>
  <c r="Q51" i="54" s="1"/>
  <c r="T80" i="45"/>
  <c r="T49" i="54" s="1"/>
  <c r="AF80" i="45"/>
  <c r="AF49" i="54" s="1"/>
  <c r="X37" i="34"/>
  <c r="X37" i="22"/>
  <c r="O37" i="34"/>
  <c r="O37" i="22"/>
  <c r="F37" i="51"/>
  <c r="F37" i="35"/>
  <c r="D37" i="35" s="1"/>
  <c r="R37" i="22"/>
  <c r="R37" i="34"/>
  <c r="I37" i="51"/>
  <c r="I37" i="35"/>
  <c r="G37" i="35" s="1"/>
  <c r="U37" i="51"/>
  <c r="U37" i="35"/>
  <c r="L37" i="34"/>
  <c r="L37" i="22"/>
  <c r="AA37" i="34"/>
  <c r="AA37" i="22"/>
  <c r="G44" i="31"/>
  <c r="K44" i="31"/>
  <c r="O44" i="31"/>
  <c r="S44" i="31"/>
  <c r="W44" i="31"/>
  <c r="AA44" i="31"/>
  <c r="AE44" i="31"/>
  <c r="AI44" i="31"/>
  <c r="AM44" i="31"/>
  <c r="AQ44" i="31"/>
  <c r="H45" i="31"/>
  <c r="L45" i="31"/>
  <c r="P45" i="31"/>
  <c r="T45" i="31"/>
  <c r="X45" i="31"/>
  <c r="AB45" i="31"/>
  <c r="AF45" i="31"/>
  <c r="AJ45" i="31"/>
  <c r="AN45" i="31"/>
  <c r="AR45" i="31"/>
  <c r="I45" i="31"/>
  <c r="M45" i="31"/>
  <c r="Q45" i="31"/>
  <c r="U45" i="31"/>
  <c r="Y45" i="31"/>
  <c r="AC45" i="31"/>
  <c r="AG45" i="31"/>
  <c r="AK45" i="31"/>
  <c r="AO45" i="31"/>
  <c r="AS45" i="31"/>
  <c r="F44" i="31"/>
  <c r="J45" i="31"/>
  <c r="N45" i="31"/>
  <c r="R45" i="31"/>
  <c r="V45" i="31"/>
  <c r="Z45" i="31"/>
  <c r="AD45" i="31"/>
  <c r="AH45" i="31"/>
  <c r="AL45" i="31"/>
  <c r="AP45" i="31"/>
  <c r="AN80" i="45"/>
  <c r="AN49" i="54" s="1"/>
  <c r="U80" i="45"/>
  <c r="U49" i="54" s="1"/>
  <c r="AC80" i="45"/>
  <c r="AC49" i="54" s="1"/>
  <c r="AS80" i="45"/>
  <c r="AS49" i="54" s="1"/>
  <c r="Q80" i="45"/>
  <c r="Q49" i="54" s="1"/>
  <c r="AG80" i="45"/>
  <c r="AG49" i="54" s="1"/>
  <c r="AO80" i="45"/>
  <c r="AO49" i="54" s="1"/>
  <c r="Y80" i="45"/>
  <c r="Y49" i="54" s="1"/>
  <c r="K80" i="45"/>
  <c r="K49" i="54" s="1"/>
  <c r="M80" i="45"/>
  <c r="M49" i="54" s="1"/>
  <c r="U50" i="45" l="1"/>
  <c r="U51" i="54" s="1"/>
  <c r="Z50" i="45"/>
  <c r="Z51" i="54" s="1"/>
  <c r="L50" i="45"/>
  <c r="L51" i="54" s="1"/>
  <c r="W50" i="45"/>
  <c r="W51" i="54" s="1"/>
  <c r="K50" i="45"/>
  <c r="K51" i="54" s="1"/>
  <c r="AL50" i="45"/>
  <c r="AL51" i="54" s="1"/>
  <c r="V50" i="45"/>
  <c r="V51" i="54" s="1"/>
  <c r="AN50" i="45"/>
  <c r="AN51" i="54" s="1"/>
  <c r="X50" i="45"/>
  <c r="X51" i="54" s="1"/>
  <c r="AC50" i="45"/>
  <c r="AC51" i="54" s="1"/>
  <c r="AI50" i="45"/>
  <c r="AI51" i="54" s="1"/>
  <c r="S50" i="45"/>
  <c r="S51" i="54" s="1"/>
  <c r="AP50" i="45"/>
  <c r="AP51" i="54" s="1"/>
  <c r="AB50" i="45"/>
  <c r="AB51" i="54" s="1"/>
  <c r="AM50" i="45"/>
  <c r="AM51" i="54" s="1"/>
  <c r="H50" i="45"/>
  <c r="H51" i="54" s="1"/>
  <c r="AH50" i="45"/>
  <c r="AH51" i="54" s="1"/>
  <c r="R50" i="45"/>
  <c r="R51" i="54" s="1"/>
  <c r="AJ50" i="45"/>
  <c r="AJ51" i="54" s="1"/>
  <c r="T50" i="45"/>
  <c r="T51" i="54" s="1"/>
  <c r="AE50" i="45"/>
  <c r="AE51" i="54" s="1"/>
  <c r="O50" i="45"/>
  <c r="O51" i="54" s="1"/>
  <c r="I50" i="45"/>
  <c r="I51" i="54" s="1"/>
  <c r="AR50" i="45"/>
  <c r="AR51" i="54" s="1"/>
  <c r="AK50" i="45"/>
  <c r="AK51" i="54" s="1"/>
  <c r="G50" i="45"/>
  <c r="G51" i="54" s="1"/>
  <c r="J50" i="45"/>
  <c r="J51" i="54" s="1"/>
  <c r="AD50" i="45"/>
  <c r="AD51" i="54" s="1"/>
  <c r="N50" i="45"/>
  <c r="N51" i="54" s="1"/>
  <c r="AF50" i="45"/>
  <c r="AF51" i="54" s="1"/>
  <c r="P50" i="45"/>
  <c r="P51" i="54" s="1"/>
  <c r="AS50" i="45"/>
  <c r="AS51" i="54" s="1"/>
  <c r="AQ50" i="45"/>
  <c r="AQ51" i="54" s="1"/>
  <c r="AA50" i="45"/>
  <c r="AA51" i="54" s="1"/>
  <c r="E37" i="35"/>
  <c r="H37" i="35"/>
  <c r="R37" i="51"/>
  <c r="R37" i="35"/>
  <c r="X37" i="35"/>
  <c r="X37" i="51"/>
  <c r="S37" i="35"/>
  <c r="T37" i="35"/>
  <c r="F37" i="22"/>
  <c r="F37" i="34"/>
  <c r="L37" i="35"/>
  <c r="L37" i="51"/>
  <c r="AA37" i="35"/>
  <c r="AA37" i="51"/>
  <c r="U37" i="22"/>
  <c r="U37" i="34"/>
  <c r="O37" i="35"/>
  <c r="O37" i="51"/>
  <c r="I37" i="22"/>
  <c r="I37" i="34"/>
  <c r="F80" i="45"/>
  <c r="F49" i="54" s="1"/>
  <c r="G80" i="45"/>
  <c r="G49" i="54" s="1"/>
  <c r="J80" i="45"/>
  <c r="J49" i="54" s="1"/>
  <c r="L80" i="45"/>
  <c r="L49" i="54" s="1"/>
  <c r="I80" i="45"/>
  <c r="I49" i="54" s="1"/>
  <c r="H80" i="45"/>
  <c r="H49" i="54" s="1"/>
  <c r="M37" i="35" l="1"/>
  <c r="N37" i="35"/>
  <c r="Y37" i="35"/>
  <c r="Z37" i="35"/>
  <c r="V37" i="35"/>
  <c r="W37" i="35"/>
  <c r="P37" i="35"/>
  <c r="Q37" i="35"/>
  <c r="K37" i="35"/>
  <c r="J37" i="35"/>
  <c r="K11" i="9"/>
  <c r="J11" i="9"/>
  <c r="I11" i="9"/>
  <c r="H11" i="9"/>
  <c r="G11" i="9"/>
  <c r="F11" i="9"/>
  <c r="E11" i="9"/>
  <c r="K10" i="9"/>
  <c r="M7" i="58" s="1"/>
  <c r="I10" i="9"/>
  <c r="K7" i="58" s="1"/>
  <c r="H10" i="9"/>
  <c r="J7" i="58" s="1"/>
  <c r="G10" i="9"/>
  <c r="I7" i="58" s="1"/>
  <c r="F10" i="9"/>
  <c r="H7" i="58" s="1"/>
  <c r="E10" i="9"/>
  <c r="G7" i="58" s="1"/>
  <c r="K9" i="9"/>
  <c r="J9" i="9"/>
  <c r="I9" i="9"/>
  <c r="H9" i="9"/>
  <c r="G9" i="9"/>
  <c r="F9" i="9"/>
  <c r="E9" i="9"/>
  <c r="K8" i="9"/>
  <c r="J8" i="9"/>
  <c r="I8" i="9"/>
  <c r="H8" i="9"/>
  <c r="G8" i="9"/>
  <c r="F8" i="9"/>
  <c r="E8" i="9"/>
  <c r="D10" i="9"/>
  <c r="F7" i="58" s="1"/>
  <c r="D9" i="9"/>
  <c r="F6" i="58" s="1"/>
  <c r="D11" i="9"/>
  <c r="A2" i="54"/>
  <c r="AA36" i="35"/>
  <c r="Z36" i="35"/>
  <c r="Y36" i="35"/>
  <c r="X36" i="35"/>
  <c r="W36" i="35"/>
  <c r="V36" i="35"/>
  <c r="U36" i="35"/>
  <c r="T36" i="35"/>
  <c r="S36" i="35"/>
  <c r="R36" i="35"/>
  <c r="Q36" i="35"/>
  <c r="P36" i="35"/>
  <c r="O36" i="35"/>
  <c r="N36" i="35"/>
  <c r="M36" i="35"/>
  <c r="L36" i="35"/>
  <c r="K36" i="35"/>
  <c r="J36" i="35"/>
  <c r="I36" i="35"/>
  <c r="H36" i="35"/>
  <c r="G36" i="35"/>
  <c r="F36" i="35"/>
  <c r="E36" i="35"/>
  <c r="D36" i="35"/>
  <c r="AA35" i="35"/>
  <c r="Z35" i="35"/>
  <c r="Y35" i="35"/>
  <c r="X35" i="35"/>
  <c r="W35" i="35"/>
  <c r="V35" i="35"/>
  <c r="U35" i="35"/>
  <c r="T35" i="35"/>
  <c r="S35" i="35"/>
  <c r="R35" i="35"/>
  <c r="Q35" i="35"/>
  <c r="P35" i="35"/>
  <c r="O35" i="35"/>
  <c r="N35" i="35"/>
  <c r="M35" i="35"/>
  <c r="L35" i="35"/>
  <c r="K35" i="35"/>
  <c r="J35" i="35"/>
  <c r="I35" i="35"/>
  <c r="H35" i="35"/>
  <c r="G35" i="35"/>
  <c r="F35" i="35"/>
  <c r="E35" i="35"/>
  <c r="D35" i="35"/>
  <c r="A6" i="54" l="1"/>
  <c r="H6" i="58"/>
  <c r="L6" i="58"/>
  <c r="J6" i="58"/>
  <c r="I6" i="58"/>
  <c r="M6" i="58"/>
  <c r="G6" i="58"/>
  <c r="K6" i="58"/>
  <c r="J7" i="9"/>
  <c r="I6" i="59" s="1"/>
  <c r="AA42" i="35"/>
  <c r="Z42" i="35"/>
  <c r="Y42" i="35"/>
  <c r="X42" i="35"/>
  <c r="W42" i="35"/>
  <c r="V42" i="35"/>
  <c r="U42" i="35"/>
  <c r="T42" i="35"/>
  <c r="S42" i="35"/>
  <c r="R42" i="35"/>
  <c r="Q42" i="35"/>
  <c r="P42" i="35"/>
  <c r="O42" i="35"/>
  <c r="N42" i="35"/>
  <c r="M42" i="35"/>
  <c r="L42" i="35"/>
  <c r="K42" i="35"/>
  <c r="J42" i="35"/>
  <c r="I42" i="35"/>
  <c r="H42" i="35"/>
  <c r="G42" i="35"/>
  <c r="F42" i="35"/>
  <c r="E42" i="35"/>
  <c r="D42" i="35"/>
  <c r="AA40" i="35"/>
  <c r="Z40" i="35"/>
  <c r="Y40" i="35"/>
  <c r="X40" i="35"/>
  <c r="W40" i="35"/>
  <c r="V40" i="35"/>
  <c r="U40" i="35"/>
  <c r="T40" i="35"/>
  <c r="S40" i="35"/>
  <c r="R40" i="35"/>
  <c r="Q40" i="35"/>
  <c r="P40" i="35"/>
  <c r="O40" i="35"/>
  <c r="N40" i="35"/>
  <c r="M40" i="35"/>
  <c r="L40" i="35"/>
  <c r="K40" i="35"/>
  <c r="J40" i="35"/>
  <c r="I40" i="35"/>
  <c r="H40" i="35"/>
  <c r="G40" i="35"/>
  <c r="F40" i="35"/>
  <c r="E40" i="35"/>
  <c r="D40" i="35"/>
  <c r="AA38" i="35"/>
  <c r="Z38" i="35"/>
  <c r="Y38" i="35"/>
  <c r="X38" i="35"/>
  <c r="W38" i="35"/>
  <c r="V38" i="35"/>
  <c r="U38" i="35"/>
  <c r="T38" i="35"/>
  <c r="S38" i="35"/>
  <c r="R38" i="35"/>
  <c r="Q38" i="35"/>
  <c r="P38" i="35"/>
  <c r="O38" i="35"/>
  <c r="N38" i="35"/>
  <c r="M38" i="35"/>
  <c r="L38" i="35"/>
  <c r="K38" i="35"/>
  <c r="J38" i="35"/>
  <c r="I38" i="35"/>
  <c r="H38" i="35"/>
  <c r="G38" i="35"/>
  <c r="F38" i="35"/>
  <c r="E38" i="35"/>
  <c r="D38" i="35"/>
  <c r="AA34" i="35"/>
  <c r="Z34" i="35"/>
  <c r="Y34" i="35"/>
  <c r="X34" i="35"/>
  <c r="W34" i="35"/>
  <c r="V34" i="35"/>
  <c r="U34" i="35"/>
  <c r="T34" i="35"/>
  <c r="S34" i="35"/>
  <c r="R34" i="35"/>
  <c r="Q34" i="35"/>
  <c r="P34" i="35"/>
  <c r="O34" i="35"/>
  <c r="N34" i="35"/>
  <c r="M34" i="35"/>
  <c r="L34" i="35"/>
  <c r="K34" i="35"/>
  <c r="J34" i="35"/>
  <c r="I34" i="35"/>
  <c r="H34" i="35"/>
  <c r="G34" i="35"/>
  <c r="F34" i="35"/>
  <c r="E34" i="35"/>
  <c r="D34" i="35"/>
  <c r="AA31" i="35"/>
  <c r="Z31" i="35"/>
  <c r="Y31" i="35"/>
  <c r="X31" i="35"/>
  <c r="W31" i="35"/>
  <c r="V31" i="35"/>
  <c r="U31" i="35"/>
  <c r="T31" i="35"/>
  <c r="S31" i="35"/>
  <c r="R31" i="35"/>
  <c r="Q31" i="35"/>
  <c r="P31" i="35"/>
  <c r="O31" i="35"/>
  <c r="N31" i="35"/>
  <c r="M31" i="35"/>
  <c r="L31" i="35"/>
  <c r="K31" i="35"/>
  <c r="J31" i="35"/>
  <c r="I31" i="35"/>
  <c r="H31" i="35"/>
  <c r="G31" i="35"/>
  <c r="F31" i="35"/>
  <c r="E31" i="35"/>
  <c r="D31" i="35"/>
  <c r="AA30" i="35"/>
  <c r="Z30" i="35"/>
  <c r="Y30" i="35"/>
  <c r="X30" i="35"/>
  <c r="W30" i="35"/>
  <c r="V30" i="35"/>
  <c r="U30" i="35"/>
  <c r="T30" i="35"/>
  <c r="S30" i="35"/>
  <c r="R30" i="35"/>
  <c r="Q30" i="35"/>
  <c r="P30" i="35"/>
  <c r="O30" i="35"/>
  <c r="N30" i="35"/>
  <c r="M30" i="35"/>
  <c r="L30" i="35"/>
  <c r="K30" i="35"/>
  <c r="J30" i="35"/>
  <c r="I30" i="35"/>
  <c r="H30" i="35"/>
  <c r="G30" i="35"/>
  <c r="F30" i="35"/>
  <c r="E30" i="35"/>
  <c r="D30" i="35"/>
  <c r="AA29" i="35"/>
  <c r="Z29" i="35"/>
  <c r="Y29" i="35"/>
  <c r="X29" i="35"/>
  <c r="W29" i="35"/>
  <c r="V29" i="35"/>
  <c r="U29" i="35"/>
  <c r="T29" i="35"/>
  <c r="S29" i="35"/>
  <c r="R29" i="35"/>
  <c r="Q29" i="35"/>
  <c r="P29" i="35"/>
  <c r="O29" i="35"/>
  <c r="N29" i="35"/>
  <c r="M29" i="35"/>
  <c r="L29" i="35"/>
  <c r="K29" i="35"/>
  <c r="J29" i="35"/>
  <c r="I29" i="35"/>
  <c r="H29" i="35"/>
  <c r="G29" i="35"/>
  <c r="F29" i="35"/>
  <c r="E29" i="35"/>
  <c r="D29" i="35"/>
  <c r="AA28" i="35"/>
  <c r="Z28" i="35"/>
  <c r="Y28" i="35"/>
  <c r="X28" i="35"/>
  <c r="W28" i="35"/>
  <c r="V28" i="35"/>
  <c r="U28" i="35"/>
  <c r="T28" i="35"/>
  <c r="S28" i="35"/>
  <c r="R28" i="35"/>
  <c r="Q28" i="35"/>
  <c r="P28" i="35"/>
  <c r="O28" i="35"/>
  <c r="N28" i="35"/>
  <c r="M28" i="35"/>
  <c r="L28" i="35"/>
  <c r="K28" i="35"/>
  <c r="J28" i="35"/>
  <c r="I28" i="35"/>
  <c r="H28" i="35"/>
  <c r="G28" i="35"/>
  <c r="F28" i="35"/>
  <c r="E28" i="35"/>
  <c r="D28" i="35"/>
  <c r="AA27" i="35"/>
  <c r="Z27" i="35"/>
  <c r="Y27" i="35"/>
  <c r="X27" i="35"/>
  <c r="W27" i="35"/>
  <c r="V27" i="35"/>
  <c r="U27" i="35"/>
  <c r="T27" i="35"/>
  <c r="S27" i="35"/>
  <c r="R27" i="35"/>
  <c r="Q27" i="35"/>
  <c r="P27" i="35"/>
  <c r="O27" i="35"/>
  <c r="N27" i="35"/>
  <c r="M27" i="35"/>
  <c r="L27" i="35"/>
  <c r="K27" i="35"/>
  <c r="J27" i="35"/>
  <c r="I27" i="35"/>
  <c r="H27" i="35"/>
  <c r="G27" i="35"/>
  <c r="F27" i="35"/>
  <c r="E27" i="35"/>
  <c r="D27" i="35"/>
  <c r="AA26" i="35"/>
  <c r="Z26" i="35"/>
  <c r="Y26" i="35"/>
  <c r="X26" i="35"/>
  <c r="W26" i="35"/>
  <c r="V26" i="35"/>
  <c r="U26" i="35"/>
  <c r="T26" i="35"/>
  <c r="S26" i="35"/>
  <c r="R26" i="35"/>
  <c r="Q26" i="35"/>
  <c r="P26" i="35"/>
  <c r="O26" i="35"/>
  <c r="N26" i="35"/>
  <c r="M26" i="35"/>
  <c r="L26" i="35"/>
  <c r="K26" i="35"/>
  <c r="J26" i="35"/>
  <c r="I26" i="35"/>
  <c r="H26" i="35"/>
  <c r="G26" i="35"/>
  <c r="F26" i="35"/>
  <c r="E26" i="35"/>
  <c r="D26" i="35"/>
  <c r="AA25" i="35"/>
  <c r="Z25" i="35"/>
  <c r="Y25" i="35"/>
  <c r="X25" i="35"/>
  <c r="W25" i="35"/>
  <c r="V25" i="35"/>
  <c r="U25" i="35"/>
  <c r="T25" i="35"/>
  <c r="S25" i="35"/>
  <c r="R25" i="35"/>
  <c r="Q25" i="35"/>
  <c r="P25" i="35"/>
  <c r="O25" i="35"/>
  <c r="N25" i="35"/>
  <c r="M25" i="35"/>
  <c r="L25" i="35"/>
  <c r="K25" i="35"/>
  <c r="J25" i="35"/>
  <c r="I25" i="35"/>
  <c r="H25" i="35"/>
  <c r="G25" i="35"/>
  <c r="F25" i="35"/>
  <c r="E25" i="35"/>
  <c r="D25" i="35"/>
  <c r="AA24" i="35"/>
  <c r="Z24" i="35"/>
  <c r="Y24" i="35"/>
  <c r="X24" i="35"/>
  <c r="W24" i="35"/>
  <c r="V24" i="35"/>
  <c r="U24" i="35"/>
  <c r="T24" i="35"/>
  <c r="S24" i="35"/>
  <c r="R24" i="35"/>
  <c r="Q24" i="35"/>
  <c r="P24" i="35"/>
  <c r="O24" i="35"/>
  <c r="N24" i="35"/>
  <c r="M24" i="35"/>
  <c r="L24" i="35"/>
  <c r="K24" i="35"/>
  <c r="J24" i="35"/>
  <c r="I24" i="35"/>
  <c r="H24" i="35"/>
  <c r="G24" i="35"/>
  <c r="F24" i="35"/>
  <c r="E24" i="35"/>
  <c r="D24" i="35"/>
  <c r="AA23" i="35"/>
  <c r="Z23" i="35"/>
  <c r="Y23" i="35"/>
  <c r="X23" i="35"/>
  <c r="W23" i="35"/>
  <c r="V23" i="35"/>
  <c r="U23" i="35"/>
  <c r="T23" i="35"/>
  <c r="S23" i="35"/>
  <c r="R23" i="35"/>
  <c r="Q23" i="35"/>
  <c r="P23" i="35"/>
  <c r="O23" i="35"/>
  <c r="N23" i="35"/>
  <c r="M23" i="35"/>
  <c r="L23" i="35"/>
  <c r="K23" i="35"/>
  <c r="J23" i="35"/>
  <c r="I23" i="35"/>
  <c r="H23" i="35"/>
  <c r="G23" i="35"/>
  <c r="F23" i="35"/>
  <c r="E23" i="35"/>
  <c r="D23" i="35"/>
  <c r="AA22" i="35"/>
  <c r="AA21" i="35" s="1"/>
  <c r="AA51" i="35" s="1"/>
  <c r="Z22" i="35"/>
  <c r="Z21" i="35" s="1"/>
  <c r="Z51" i="35" s="1"/>
  <c r="Y22" i="35"/>
  <c r="Y21" i="35" s="1"/>
  <c r="Y51" i="35" s="1"/>
  <c r="X22" i="35"/>
  <c r="W22" i="35"/>
  <c r="W21" i="35" s="1"/>
  <c r="W51" i="35" s="1"/>
  <c r="V22" i="35"/>
  <c r="V21" i="35" s="1"/>
  <c r="V51" i="35" s="1"/>
  <c r="U22" i="35"/>
  <c r="U21" i="35" s="1"/>
  <c r="U51" i="35" s="1"/>
  <c r="T22" i="35"/>
  <c r="T21" i="35" s="1"/>
  <c r="T51" i="35" s="1"/>
  <c r="S22" i="35"/>
  <c r="S21" i="35" s="1"/>
  <c r="S51" i="35" s="1"/>
  <c r="R22" i="35"/>
  <c r="R21" i="35" s="1"/>
  <c r="R51" i="35" s="1"/>
  <c r="Q22" i="35"/>
  <c r="Q21" i="35" s="1"/>
  <c r="Q51" i="35" s="1"/>
  <c r="P22" i="35"/>
  <c r="P21" i="35" s="1"/>
  <c r="P51" i="35" s="1"/>
  <c r="O22" i="35"/>
  <c r="O21" i="35" s="1"/>
  <c r="O51" i="35" s="1"/>
  <c r="N22" i="35"/>
  <c r="N21" i="35" s="1"/>
  <c r="N51" i="35" s="1"/>
  <c r="M22" i="35"/>
  <c r="M21" i="35" s="1"/>
  <c r="M51" i="35" s="1"/>
  <c r="L22" i="35"/>
  <c r="L21" i="35" s="1"/>
  <c r="L51" i="35" s="1"/>
  <c r="K22" i="35"/>
  <c r="K21" i="35" s="1"/>
  <c r="K51" i="35" s="1"/>
  <c r="J22" i="35"/>
  <c r="J21" i="35" s="1"/>
  <c r="J51" i="35" s="1"/>
  <c r="I22" i="35"/>
  <c r="I21" i="35" s="1"/>
  <c r="I51" i="35" s="1"/>
  <c r="H22" i="35"/>
  <c r="H21" i="35" s="1"/>
  <c r="H51" i="35" s="1"/>
  <c r="G22" i="35"/>
  <c r="G21" i="35" s="1"/>
  <c r="G51" i="35" s="1"/>
  <c r="F22" i="35"/>
  <c r="E22" i="35"/>
  <c r="E21" i="35" s="1"/>
  <c r="E51" i="35" s="1"/>
  <c r="D22" i="35"/>
  <c r="D21" i="35" s="1"/>
  <c r="D51" i="35" s="1"/>
  <c r="AA19" i="35"/>
  <c r="Z19" i="35"/>
  <c r="Y19" i="35"/>
  <c r="X19" i="35"/>
  <c r="W19" i="35"/>
  <c r="V19" i="35"/>
  <c r="U19" i="35"/>
  <c r="T19" i="35"/>
  <c r="S19" i="35"/>
  <c r="R19" i="35"/>
  <c r="Q19" i="35"/>
  <c r="P19" i="35"/>
  <c r="O19" i="35"/>
  <c r="N19" i="35"/>
  <c r="M19" i="35"/>
  <c r="L19" i="35"/>
  <c r="K19" i="35"/>
  <c r="J19" i="35"/>
  <c r="I19" i="35"/>
  <c r="H19" i="35"/>
  <c r="G19" i="35"/>
  <c r="F19" i="35"/>
  <c r="E19" i="35"/>
  <c r="D19" i="35"/>
  <c r="AA18" i="35"/>
  <c r="Z18" i="35"/>
  <c r="Y18" i="35"/>
  <c r="X18" i="35"/>
  <c r="W18" i="35"/>
  <c r="V18" i="35"/>
  <c r="U18" i="35"/>
  <c r="T18" i="35"/>
  <c r="S18" i="35"/>
  <c r="R18" i="35"/>
  <c r="Q18" i="35"/>
  <c r="P18" i="35"/>
  <c r="O18" i="35"/>
  <c r="N18" i="35"/>
  <c r="M18" i="35"/>
  <c r="L18" i="35"/>
  <c r="K18" i="35"/>
  <c r="J18" i="35"/>
  <c r="I18" i="35"/>
  <c r="H18" i="35"/>
  <c r="G18" i="35"/>
  <c r="F18" i="35"/>
  <c r="E18" i="35"/>
  <c r="D18" i="35"/>
  <c r="AA17" i="35"/>
  <c r="AA16" i="35" s="1"/>
  <c r="AA50" i="35" s="1"/>
  <c r="Z17" i="35"/>
  <c r="Z16" i="35" s="1"/>
  <c r="Z50" i="35" s="1"/>
  <c r="Y17" i="35"/>
  <c r="Y16" i="35" s="1"/>
  <c r="Y50" i="35" s="1"/>
  <c r="X17" i="35"/>
  <c r="W17" i="35"/>
  <c r="W16" i="35" s="1"/>
  <c r="W50" i="35" s="1"/>
  <c r="V17" i="35"/>
  <c r="V16" i="35" s="1"/>
  <c r="V50" i="35" s="1"/>
  <c r="U17" i="35"/>
  <c r="U16" i="35" s="1"/>
  <c r="U50" i="35" s="1"/>
  <c r="T17" i="35"/>
  <c r="T16" i="35" s="1"/>
  <c r="T50" i="35" s="1"/>
  <c r="S17" i="35"/>
  <c r="S16" i="35" s="1"/>
  <c r="S50" i="35" s="1"/>
  <c r="R17" i="35"/>
  <c r="R16" i="35" s="1"/>
  <c r="R50" i="35" s="1"/>
  <c r="Q17" i="35"/>
  <c r="Q16" i="35" s="1"/>
  <c r="Q50" i="35" s="1"/>
  <c r="P17" i="35"/>
  <c r="P16" i="35" s="1"/>
  <c r="P50" i="35" s="1"/>
  <c r="O17" i="35"/>
  <c r="O16" i="35" s="1"/>
  <c r="O50" i="35" s="1"/>
  <c r="N17" i="35"/>
  <c r="N16" i="35" s="1"/>
  <c r="N50" i="35" s="1"/>
  <c r="M17" i="35"/>
  <c r="M16" i="35" s="1"/>
  <c r="M50" i="35" s="1"/>
  <c r="L17" i="35"/>
  <c r="L16" i="35" s="1"/>
  <c r="L50" i="35" s="1"/>
  <c r="K17" i="35"/>
  <c r="K16" i="35" s="1"/>
  <c r="K50" i="35" s="1"/>
  <c r="J17" i="35"/>
  <c r="J16" i="35" s="1"/>
  <c r="J50" i="35" s="1"/>
  <c r="I17" i="35"/>
  <c r="I16" i="35" s="1"/>
  <c r="I50" i="35" s="1"/>
  <c r="H17" i="35"/>
  <c r="H16" i="35" s="1"/>
  <c r="H50" i="35" s="1"/>
  <c r="G17" i="35"/>
  <c r="G16" i="35" s="1"/>
  <c r="G50" i="35" s="1"/>
  <c r="F17" i="35"/>
  <c r="E17" i="35"/>
  <c r="E16" i="35" s="1"/>
  <c r="E50" i="35" s="1"/>
  <c r="D17" i="35"/>
  <c r="D16" i="35" s="1"/>
  <c r="D50" i="35" s="1"/>
  <c r="AA14" i="35"/>
  <c r="Z14" i="35"/>
  <c r="Y14" i="35"/>
  <c r="X14" i="35"/>
  <c r="W14" i="35"/>
  <c r="V14" i="35"/>
  <c r="U14" i="35"/>
  <c r="T14" i="35"/>
  <c r="S14" i="35"/>
  <c r="R14" i="35"/>
  <c r="Q14" i="35"/>
  <c r="P14" i="35"/>
  <c r="O14" i="35"/>
  <c r="N14" i="35"/>
  <c r="M14" i="35"/>
  <c r="L14" i="35"/>
  <c r="K14" i="35"/>
  <c r="J14" i="35"/>
  <c r="I14" i="35"/>
  <c r="H14" i="35"/>
  <c r="G14" i="35"/>
  <c r="F14" i="35"/>
  <c r="E14" i="35"/>
  <c r="D14" i="35"/>
  <c r="AA13" i="35"/>
  <c r="Z13" i="35"/>
  <c r="Y13" i="35"/>
  <c r="X13" i="35"/>
  <c r="W13" i="35"/>
  <c r="V13" i="35"/>
  <c r="U13" i="35"/>
  <c r="T13" i="35"/>
  <c r="S13" i="35"/>
  <c r="R13" i="35"/>
  <c r="Q13" i="35"/>
  <c r="P13" i="35"/>
  <c r="O13" i="35"/>
  <c r="N13" i="35"/>
  <c r="M13" i="35"/>
  <c r="L13" i="35"/>
  <c r="K13" i="35"/>
  <c r="J13" i="35"/>
  <c r="I13" i="35"/>
  <c r="H13" i="35"/>
  <c r="G13" i="35"/>
  <c r="F13" i="35"/>
  <c r="E13" i="35"/>
  <c r="D13" i="35"/>
  <c r="AA12" i="35"/>
  <c r="Z12" i="35"/>
  <c r="Y12" i="35"/>
  <c r="X12" i="35"/>
  <c r="W12" i="35"/>
  <c r="V12" i="35"/>
  <c r="U12" i="35"/>
  <c r="T12" i="35"/>
  <c r="S12" i="35"/>
  <c r="R12" i="35"/>
  <c r="Q12" i="35"/>
  <c r="P12" i="35"/>
  <c r="O12" i="35"/>
  <c r="N12" i="35"/>
  <c r="M12" i="35"/>
  <c r="L12" i="35"/>
  <c r="K12" i="35"/>
  <c r="J12" i="35"/>
  <c r="I12" i="35"/>
  <c r="H12" i="35"/>
  <c r="G12" i="35"/>
  <c r="F12" i="35"/>
  <c r="E12" i="35"/>
  <c r="D12" i="35"/>
  <c r="AA11" i="35"/>
  <c r="Z11" i="35"/>
  <c r="Y11" i="35"/>
  <c r="X11" i="35"/>
  <c r="W11" i="35"/>
  <c r="V11" i="35"/>
  <c r="U11" i="35"/>
  <c r="T11" i="35"/>
  <c r="S11" i="35"/>
  <c r="R11" i="35"/>
  <c r="Q11" i="35"/>
  <c r="P11" i="35"/>
  <c r="O11" i="35"/>
  <c r="N11" i="35"/>
  <c r="M11" i="35"/>
  <c r="L11" i="35"/>
  <c r="K11" i="35"/>
  <c r="J11" i="35"/>
  <c r="I11" i="35"/>
  <c r="H11" i="35"/>
  <c r="G11" i="35"/>
  <c r="F11" i="35"/>
  <c r="E11" i="35"/>
  <c r="D11" i="35"/>
  <c r="AA10" i="35"/>
  <c r="Z10" i="35"/>
  <c r="Y10" i="35"/>
  <c r="X10" i="35"/>
  <c r="W10" i="35"/>
  <c r="V10" i="35"/>
  <c r="U10" i="35"/>
  <c r="T10" i="35"/>
  <c r="S10" i="35"/>
  <c r="R10" i="35"/>
  <c r="Q10" i="35"/>
  <c r="P10" i="35"/>
  <c r="O10" i="35"/>
  <c r="N10" i="35"/>
  <c r="M10" i="35"/>
  <c r="L10" i="35"/>
  <c r="K10" i="35"/>
  <c r="J10" i="35"/>
  <c r="I10" i="35"/>
  <c r="H10" i="35"/>
  <c r="G10" i="35"/>
  <c r="F10" i="35"/>
  <c r="E10" i="35"/>
  <c r="D10" i="35"/>
  <c r="AA9" i="35"/>
  <c r="AA8" i="35" s="1"/>
  <c r="AA49" i="35" s="1"/>
  <c r="Z9" i="35"/>
  <c r="Y9" i="35"/>
  <c r="Y8" i="35" s="1"/>
  <c r="Y49" i="35" s="1"/>
  <c r="X9" i="35"/>
  <c r="X8" i="35" s="1"/>
  <c r="X49" i="35" s="1"/>
  <c r="W9" i="35"/>
  <c r="W8" i="35" s="1"/>
  <c r="W49" i="35" s="1"/>
  <c r="V9" i="35"/>
  <c r="V8" i="35" s="1"/>
  <c r="V49" i="35" s="1"/>
  <c r="U9" i="35"/>
  <c r="U8" i="35" s="1"/>
  <c r="U49" i="35" s="1"/>
  <c r="T9" i="35"/>
  <c r="T8" i="35" s="1"/>
  <c r="T49" i="35" s="1"/>
  <c r="S9" i="35"/>
  <c r="S8" i="35" s="1"/>
  <c r="S49" i="35" s="1"/>
  <c r="R9" i="35"/>
  <c r="R8" i="35" s="1"/>
  <c r="R49" i="35" s="1"/>
  <c r="Q9" i="35"/>
  <c r="Q8" i="35" s="1"/>
  <c r="Q49" i="35" s="1"/>
  <c r="P9" i="35"/>
  <c r="P8" i="35" s="1"/>
  <c r="P49" i="35" s="1"/>
  <c r="O9" i="35"/>
  <c r="O8" i="35" s="1"/>
  <c r="O49" i="35" s="1"/>
  <c r="N9" i="35"/>
  <c r="N8" i="35" s="1"/>
  <c r="N49" i="35" s="1"/>
  <c r="M9" i="35"/>
  <c r="M8" i="35" s="1"/>
  <c r="M49" i="35" s="1"/>
  <c r="L9" i="35"/>
  <c r="L8" i="35" s="1"/>
  <c r="L49" i="35" s="1"/>
  <c r="K9" i="35"/>
  <c r="K8" i="35" s="1"/>
  <c r="K49" i="35" s="1"/>
  <c r="J9" i="35"/>
  <c r="J8" i="35" s="1"/>
  <c r="J49" i="35" s="1"/>
  <c r="I9" i="35"/>
  <c r="I8" i="35" s="1"/>
  <c r="I49" i="35" s="1"/>
  <c r="H9" i="35"/>
  <c r="H8" i="35" s="1"/>
  <c r="H49" i="35" s="1"/>
  <c r="G9" i="35"/>
  <c r="G8" i="35" s="1"/>
  <c r="G49" i="35" s="1"/>
  <c r="F9" i="35"/>
  <c r="F8" i="35" s="1"/>
  <c r="F49" i="35" s="1"/>
  <c r="E9" i="35"/>
  <c r="E8" i="35" s="1"/>
  <c r="E49" i="35" s="1"/>
  <c r="D9" i="35"/>
  <c r="D8" i="35" s="1"/>
  <c r="D49" i="35" s="1"/>
  <c r="F21" i="35"/>
  <c r="F51" i="35" s="1"/>
  <c r="F16" i="35"/>
  <c r="F50" i="35" s="1"/>
  <c r="Z8" i="35"/>
  <c r="Z49" i="35" s="1"/>
  <c r="A2" i="35"/>
  <c r="AA36" i="34"/>
  <c r="Z36" i="34"/>
  <c r="Y36" i="34"/>
  <c r="X36" i="34"/>
  <c r="W36" i="34"/>
  <c r="V36" i="34"/>
  <c r="U36" i="34"/>
  <c r="T36" i="34"/>
  <c r="S36" i="34"/>
  <c r="R36" i="34"/>
  <c r="Q36" i="34"/>
  <c r="P36" i="34"/>
  <c r="O36" i="34"/>
  <c r="N36" i="34"/>
  <c r="M36" i="34"/>
  <c r="L36" i="34"/>
  <c r="K36" i="34"/>
  <c r="J36" i="34"/>
  <c r="I36" i="34"/>
  <c r="H36" i="34"/>
  <c r="G36" i="34"/>
  <c r="F36" i="34"/>
  <c r="E36" i="34"/>
  <c r="AA35" i="34"/>
  <c r="Z35" i="34"/>
  <c r="Y35" i="34"/>
  <c r="X35" i="34"/>
  <c r="W35" i="34"/>
  <c r="V35" i="34"/>
  <c r="U35" i="34"/>
  <c r="T35" i="34"/>
  <c r="S35" i="34"/>
  <c r="R35" i="34"/>
  <c r="Q35" i="34"/>
  <c r="P35" i="34"/>
  <c r="O35" i="34"/>
  <c r="N35" i="34"/>
  <c r="M35" i="34"/>
  <c r="L35" i="34"/>
  <c r="K35" i="34"/>
  <c r="J35" i="34"/>
  <c r="I35" i="34"/>
  <c r="H35" i="34"/>
  <c r="G35" i="34"/>
  <c r="F35" i="34"/>
  <c r="E35" i="34"/>
  <c r="D35" i="34"/>
  <c r="D36" i="34"/>
  <c r="AA42" i="34"/>
  <c r="Z42" i="34"/>
  <c r="Y42" i="34"/>
  <c r="X42" i="34"/>
  <c r="W42" i="34"/>
  <c r="V42" i="34"/>
  <c r="U42" i="34"/>
  <c r="T42" i="34"/>
  <c r="S42" i="34"/>
  <c r="R42" i="34"/>
  <c r="Q42" i="34"/>
  <c r="P42" i="34"/>
  <c r="O42" i="34"/>
  <c r="N42" i="34"/>
  <c r="M42" i="34"/>
  <c r="L42" i="34"/>
  <c r="K42" i="34"/>
  <c r="J42" i="34"/>
  <c r="I42" i="34"/>
  <c r="H42" i="34"/>
  <c r="G42" i="34"/>
  <c r="F42" i="34"/>
  <c r="E42" i="34"/>
  <c r="D42" i="34"/>
  <c r="AA40" i="34"/>
  <c r="Z40" i="34"/>
  <c r="Y40" i="34"/>
  <c r="X40" i="34"/>
  <c r="W40" i="34"/>
  <c r="V40" i="34"/>
  <c r="U40" i="34"/>
  <c r="T40" i="34"/>
  <c r="S40" i="34"/>
  <c r="R40" i="34"/>
  <c r="Q40" i="34"/>
  <c r="P40" i="34"/>
  <c r="O40" i="34"/>
  <c r="N40" i="34"/>
  <c r="M40" i="34"/>
  <c r="L40" i="34"/>
  <c r="K40" i="34"/>
  <c r="J40" i="34"/>
  <c r="I40" i="34"/>
  <c r="H40" i="34"/>
  <c r="G40" i="34"/>
  <c r="F40" i="34"/>
  <c r="E40" i="34"/>
  <c r="D40" i="34"/>
  <c r="AA38" i="34"/>
  <c r="Z38" i="34"/>
  <c r="Y38" i="34"/>
  <c r="X38" i="34"/>
  <c r="W38" i="34"/>
  <c r="V38" i="34"/>
  <c r="U38" i="34"/>
  <c r="T38" i="34"/>
  <c r="S38" i="34"/>
  <c r="R38" i="34"/>
  <c r="Q38" i="34"/>
  <c r="P38" i="34"/>
  <c r="O38" i="34"/>
  <c r="N38" i="34"/>
  <c r="M38" i="34"/>
  <c r="L38" i="34"/>
  <c r="K38" i="34"/>
  <c r="J38" i="34"/>
  <c r="I38" i="34"/>
  <c r="H38" i="34"/>
  <c r="G38" i="34"/>
  <c r="F38" i="34"/>
  <c r="E38" i="34"/>
  <c r="D38" i="34"/>
  <c r="AA34" i="34"/>
  <c r="Z34" i="34"/>
  <c r="Y34" i="34"/>
  <c r="X34" i="34"/>
  <c r="W34" i="34"/>
  <c r="V34" i="34"/>
  <c r="U34" i="34"/>
  <c r="T34" i="34"/>
  <c r="S34" i="34"/>
  <c r="R34" i="34"/>
  <c r="Q34" i="34"/>
  <c r="P34" i="34"/>
  <c r="O34" i="34"/>
  <c r="N34" i="34"/>
  <c r="M34" i="34"/>
  <c r="L34" i="34"/>
  <c r="K34" i="34"/>
  <c r="J34" i="34"/>
  <c r="I34" i="34"/>
  <c r="H34" i="34"/>
  <c r="G34" i="34"/>
  <c r="F34" i="34"/>
  <c r="E34" i="34"/>
  <c r="D34" i="34"/>
  <c r="AA31" i="34"/>
  <c r="Z31" i="34"/>
  <c r="Y31" i="34"/>
  <c r="X31" i="34"/>
  <c r="W31" i="34"/>
  <c r="V31" i="34"/>
  <c r="U31" i="34"/>
  <c r="T31" i="34"/>
  <c r="S31" i="34"/>
  <c r="R31" i="34"/>
  <c r="Q31" i="34"/>
  <c r="P31" i="34"/>
  <c r="O31" i="34"/>
  <c r="N31" i="34"/>
  <c r="M31" i="34"/>
  <c r="L31" i="34"/>
  <c r="K31" i="34"/>
  <c r="J31" i="34"/>
  <c r="I31" i="34"/>
  <c r="H31" i="34"/>
  <c r="G31" i="34"/>
  <c r="F31" i="34"/>
  <c r="E31" i="34"/>
  <c r="D31" i="34"/>
  <c r="AA30" i="34"/>
  <c r="Z30" i="34"/>
  <c r="Y30" i="34"/>
  <c r="X30" i="34"/>
  <c r="W30" i="34"/>
  <c r="V30" i="34"/>
  <c r="U30" i="34"/>
  <c r="T30" i="34"/>
  <c r="S30" i="34"/>
  <c r="R30" i="34"/>
  <c r="Q30" i="34"/>
  <c r="P30" i="34"/>
  <c r="O30" i="34"/>
  <c r="N30" i="34"/>
  <c r="M30" i="34"/>
  <c r="L30" i="34"/>
  <c r="K30" i="34"/>
  <c r="J30" i="34"/>
  <c r="I30" i="34"/>
  <c r="H30" i="34"/>
  <c r="G30" i="34"/>
  <c r="F30" i="34"/>
  <c r="E30" i="34"/>
  <c r="D30" i="34"/>
  <c r="AA29" i="34"/>
  <c r="Z29" i="34"/>
  <c r="Y29" i="34"/>
  <c r="X29" i="34"/>
  <c r="W29" i="34"/>
  <c r="V29" i="34"/>
  <c r="U29" i="34"/>
  <c r="T29" i="34"/>
  <c r="S29" i="34"/>
  <c r="R29" i="34"/>
  <c r="Q29" i="34"/>
  <c r="P29" i="34"/>
  <c r="O29" i="34"/>
  <c r="N29" i="34"/>
  <c r="M29" i="34"/>
  <c r="L29" i="34"/>
  <c r="K29" i="34"/>
  <c r="J29" i="34"/>
  <c r="I29" i="34"/>
  <c r="H29" i="34"/>
  <c r="G29" i="34"/>
  <c r="F29" i="34"/>
  <c r="E29" i="34"/>
  <c r="D29" i="34"/>
  <c r="AA28" i="34"/>
  <c r="Z28" i="34"/>
  <c r="Y28" i="34"/>
  <c r="X28" i="34"/>
  <c r="W28" i="34"/>
  <c r="V28" i="34"/>
  <c r="U28" i="34"/>
  <c r="T28" i="34"/>
  <c r="S28" i="34"/>
  <c r="R28" i="34"/>
  <c r="Q28" i="34"/>
  <c r="P28" i="34"/>
  <c r="O28" i="34"/>
  <c r="N28" i="34"/>
  <c r="M28" i="34"/>
  <c r="L28" i="34"/>
  <c r="K28" i="34"/>
  <c r="J28" i="34"/>
  <c r="I28" i="34"/>
  <c r="H28" i="34"/>
  <c r="G28" i="34"/>
  <c r="F28" i="34"/>
  <c r="E28" i="34"/>
  <c r="D28" i="34"/>
  <c r="AA27" i="34"/>
  <c r="Z27" i="34"/>
  <c r="Y27" i="34"/>
  <c r="X27" i="34"/>
  <c r="W27" i="34"/>
  <c r="V27" i="34"/>
  <c r="U27" i="34"/>
  <c r="T27" i="34"/>
  <c r="S27" i="34"/>
  <c r="R27" i="34"/>
  <c r="Q27" i="34"/>
  <c r="P27" i="34"/>
  <c r="O27" i="34"/>
  <c r="N27" i="34"/>
  <c r="M27" i="34"/>
  <c r="L27" i="34"/>
  <c r="K27" i="34"/>
  <c r="J27" i="34"/>
  <c r="I27" i="34"/>
  <c r="H27" i="34"/>
  <c r="G27" i="34"/>
  <c r="F27" i="34"/>
  <c r="E27" i="34"/>
  <c r="D27" i="34"/>
  <c r="AA26" i="34"/>
  <c r="Z26" i="34"/>
  <c r="Y26" i="34"/>
  <c r="X26" i="34"/>
  <c r="W26" i="34"/>
  <c r="V26" i="34"/>
  <c r="U26" i="34"/>
  <c r="T26" i="34"/>
  <c r="S26" i="34"/>
  <c r="R26" i="34"/>
  <c r="Q26" i="34"/>
  <c r="P26" i="34"/>
  <c r="O26" i="34"/>
  <c r="N26" i="34"/>
  <c r="M26" i="34"/>
  <c r="L26" i="34"/>
  <c r="K26" i="34"/>
  <c r="J26" i="34"/>
  <c r="I26" i="34"/>
  <c r="H26" i="34"/>
  <c r="G26" i="34"/>
  <c r="F26" i="34"/>
  <c r="E26" i="34"/>
  <c r="D26" i="34"/>
  <c r="AA25" i="34"/>
  <c r="Z25" i="34"/>
  <c r="Y25" i="34"/>
  <c r="X25" i="34"/>
  <c r="W25" i="34"/>
  <c r="V25" i="34"/>
  <c r="U25" i="34"/>
  <c r="T25" i="34"/>
  <c r="S25" i="34"/>
  <c r="R25" i="34"/>
  <c r="Q25" i="34"/>
  <c r="P25" i="34"/>
  <c r="O25" i="34"/>
  <c r="N25" i="34"/>
  <c r="M25" i="34"/>
  <c r="L25" i="34"/>
  <c r="K25" i="34"/>
  <c r="J25" i="34"/>
  <c r="I25" i="34"/>
  <c r="H25" i="34"/>
  <c r="G25" i="34"/>
  <c r="F25" i="34"/>
  <c r="E25" i="34"/>
  <c r="D25" i="34"/>
  <c r="AA24" i="34"/>
  <c r="Z24" i="34"/>
  <c r="Y24" i="34"/>
  <c r="X24" i="34"/>
  <c r="W24" i="34"/>
  <c r="V24" i="34"/>
  <c r="U24" i="34"/>
  <c r="T24" i="34"/>
  <c r="S24" i="34"/>
  <c r="R24" i="34"/>
  <c r="Q24" i="34"/>
  <c r="P24" i="34"/>
  <c r="O24" i="34"/>
  <c r="N24" i="34"/>
  <c r="M24" i="34"/>
  <c r="L24" i="34"/>
  <c r="K24" i="34"/>
  <c r="J24" i="34"/>
  <c r="I24" i="34"/>
  <c r="H24" i="34"/>
  <c r="G24" i="34"/>
  <c r="F24" i="34"/>
  <c r="E24" i="34"/>
  <c r="D24" i="34"/>
  <c r="AA23" i="34"/>
  <c r="Z23" i="34"/>
  <c r="Y23" i="34"/>
  <c r="X23" i="34"/>
  <c r="W23" i="34"/>
  <c r="V23" i="34"/>
  <c r="U23" i="34"/>
  <c r="T23" i="34"/>
  <c r="S23" i="34"/>
  <c r="R23" i="34"/>
  <c r="Q23" i="34"/>
  <c r="P23" i="34"/>
  <c r="O23" i="34"/>
  <c r="N23" i="34"/>
  <c r="M23" i="34"/>
  <c r="L23" i="34"/>
  <c r="K23" i="34"/>
  <c r="J23" i="34"/>
  <c r="I23" i="34"/>
  <c r="H23" i="34"/>
  <c r="G23" i="34"/>
  <c r="F23" i="34"/>
  <c r="E23" i="34"/>
  <c r="D23" i="34"/>
  <c r="AA22" i="34"/>
  <c r="AA21" i="34" s="1"/>
  <c r="AA51" i="34" s="1"/>
  <c r="Z22" i="34"/>
  <c r="Z21" i="34" s="1"/>
  <c r="Z51" i="34" s="1"/>
  <c r="Y22" i="34"/>
  <c r="Y21" i="34" s="1"/>
  <c r="Y51" i="34" s="1"/>
  <c r="X22" i="34"/>
  <c r="W22" i="34"/>
  <c r="V22" i="34"/>
  <c r="V21" i="34" s="1"/>
  <c r="V51" i="34" s="1"/>
  <c r="U22" i="34"/>
  <c r="U21" i="34" s="1"/>
  <c r="U51" i="34" s="1"/>
  <c r="T22" i="34"/>
  <c r="T21" i="34" s="1"/>
  <c r="T51" i="34" s="1"/>
  <c r="S22" i="34"/>
  <c r="S21" i="34" s="1"/>
  <c r="S51" i="34" s="1"/>
  <c r="R22" i="34"/>
  <c r="Q22" i="34"/>
  <c r="Q21" i="34" s="1"/>
  <c r="Q51" i="34" s="1"/>
  <c r="P22" i="34"/>
  <c r="P21" i="34" s="1"/>
  <c r="P51" i="34" s="1"/>
  <c r="O22" i="34"/>
  <c r="O21" i="34" s="1"/>
  <c r="O51" i="34" s="1"/>
  <c r="N22" i="34"/>
  <c r="N21" i="34" s="1"/>
  <c r="N51" i="34" s="1"/>
  <c r="M22" i="34"/>
  <c r="M21" i="34" s="1"/>
  <c r="M51" i="34" s="1"/>
  <c r="L22" i="34"/>
  <c r="L21" i="34" s="1"/>
  <c r="L51" i="34" s="1"/>
  <c r="K22" i="34"/>
  <c r="K21" i="34" s="1"/>
  <c r="K51" i="34" s="1"/>
  <c r="J22" i="34"/>
  <c r="J21" i="34" s="1"/>
  <c r="J51" i="34" s="1"/>
  <c r="I22" i="34"/>
  <c r="I21" i="34" s="1"/>
  <c r="I51" i="34" s="1"/>
  <c r="H22" i="34"/>
  <c r="H21" i="34" s="1"/>
  <c r="H51" i="34" s="1"/>
  <c r="G22" i="34"/>
  <c r="G21" i="34" s="1"/>
  <c r="G51" i="34" s="1"/>
  <c r="F22" i="34"/>
  <c r="F21" i="34" s="1"/>
  <c r="F51" i="34" s="1"/>
  <c r="E22" i="34"/>
  <c r="D22" i="34"/>
  <c r="D21" i="34" s="1"/>
  <c r="D51" i="34" s="1"/>
  <c r="AA19" i="34"/>
  <c r="Z19" i="34"/>
  <c r="Y19" i="34"/>
  <c r="X19" i="34"/>
  <c r="W19" i="34"/>
  <c r="V19" i="34"/>
  <c r="U19" i="34"/>
  <c r="T19" i="34"/>
  <c r="S19" i="34"/>
  <c r="R19" i="34"/>
  <c r="Q19" i="34"/>
  <c r="P19" i="34"/>
  <c r="O19" i="34"/>
  <c r="N19" i="34"/>
  <c r="M19" i="34"/>
  <c r="L19" i="34"/>
  <c r="K19" i="34"/>
  <c r="J19" i="34"/>
  <c r="I19" i="34"/>
  <c r="H19" i="34"/>
  <c r="G19" i="34"/>
  <c r="F19" i="34"/>
  <c r="E19" i="34"/>
  <c r="D19" i="34"/>
  <c r="AA18" i="34"/>
  <c r="Z18" i="34"/>
  <c r="Y18" i="34"/>
  <c r="X18" i="34"/>
  <c r="W18" i="34"/>
  <c r="V18" i="34"/>
  <c r="U18" i="34"/>
  <c r="T18" i="34"/>
  <c r="S18" i="34"/>
  <c r="R18" i="34"/>
  <c r="Q18" i="34"/>
  <c r="P18" i="34"/>
  <c r="O18" i="34"/>
  <c r="N18" i="34"/>
  <c r="M18" i="34"/>
  <c r="L18" i="34"/>
  <c r="K18" i="34"/>
  <c r="J18" i="34"/>
  <c r="I18" i="34"/>
  <c r="H18" i="34"/>
  <c r="G18" i="34"/>
  <c r="F18" i="34"/>
  <c r="E18" i="34"/>
  <c r="D18" i="34"/>
  <c r="AA17" i="34"/>
  <c r="Z17" i="34"/>
  <c r="Z16" i="34" s="1"/>
  <c r="Z50" i="34" s="1"/>
  <c r="Y17" i="34"/>
  <c r="Y16" i="34" s="1"/>
  <c r="Y50" i="34" s="1"/>
  <c r="X17" i="34"/>
  <c r="W17" i="34"/>
  <c r="W16" i="34" s="1"/>
  <c r="W50" i="34" s="1"/>
  <c r="V17" i="34"/>
  <c r="V16" i="34" s="1"/>
  <c r="V50" i="34" s="1"/>
  <c r="U17" i="34"/>
  <c r="U16" i="34" s="1"/>
  <c r="U50" i="34" s="1"/>
  <c r="T17" i="34"/>
  <c r="T16" i="34" s="1"/>
  <c r="T50" i="34" s="1"/>
  <c r="S17" i="34"/>
  <c r="S16" i="34" s="1"/>
  <c r="S50" i="34" s="1"/>
  <c r="R17" i="34"/>
  <c r="R16" i="34" s="1"/>
  <c r="R50" i="34" s="1"/>
  <c r="Q17" i="34"/>
  <c r="Q16" i="34" s="1"/>
  <c r="Q50" i="34" s="1"/>
  <c r="P17" i="34"/>
  <c r="P16" i="34" s="1"/>
  <c r="P50" i="34" s="1"/>
  <c r="O17" i="34"/>
  <c r="O16" i="34" s="1"/>
  <c r="O50" i="34" s="1"/>
  <c r="N17" i="34"/>
  <c r="N16" i="34" s="1"/>
  <c r="N50" i="34" s="1"/>
  <c r="M17" i="34"/>
  <c r="M16" i="34" s="1"/>
  <c r="M50" i="34" s="1"/>
  <c r="L17" i="34"/>
  <c r="L16" i="34" s="1"/>
  <c r="L50" i="34" s="1"/>
  <c r="K17" i="34"/>
  <c r="K16" i="34" s="1"/>
  <c r="K50" i="34" s="1"/>
  <c r="J17" i="34"/>
  <c r="J16" i="34" s="1"/>
  <c r="J50" i="34" s="1"/>
  <c r="I17" i="34"/>
  <c r="I16" i="34" s="1"/>
  <c r="I50" i="34" s="1"/>
  <c r="H17" i="34"/>
  <c r="H16" i="34" s="1"/>
  <c r="H50" i="34" s="1"/>
  <c r="G17" i="34"/>
  <c r="G16" i="34" s="1"/>
  <c r="G50" i="34" s="1"/>
  <c r="F17" i="34"/>
  <c r="F16" i="34" s="1"/>
  <c r="F50" i="34" s="1"/>
  <c r="E17" i="34"/>
  <c r="E16" i="34" s="1"/>
  <c r="E50" i="34" s="1"/>
  <c r="D17" i="34"/>
  <c r="D16" i="34" s="1"/>
  <c r="D50" i="34" s="1"/>
  <c r="AA14" i="34"/>
  <c r="Z14" i="34"/>
  <c r="Y14" i="34"/>
  <c r="X14" i="34"/>
  <c r="W14" i="34"/>
  <c r="V14" i="34"/>
  <c r="U14" i="34"/>
  <c r="T14" i="34"/>
  <c r="S14" i="34"/>
  <c r="R14" i="34"/>
  <c r="Q14" i="34"/>
  <c r="P14" i="34"/>
  <c r="O14" i="34"/>
  <c r="N14" i="34"/>
  <c r="M14" i="34"/>
  <c r="L14" i="34"/>
  <c r="K14" i="34"/>
  <c r="J14" i="34"/>
  <c r="I14" i="34"/>
  <c r="H14" i="34"/>
  <c r="G14" i="34"/>
  <c r="F14" i="34"/>
  <c r="E14" i="34"/>
  <c r="D14" i="34"/>
  <c r="AA13" i="34"/>
  <c r="Z13" i="34"/>
  <c r="Y13" i="34"/>
  <c r="X13" i="34"/>
  <c r="W13" i="34"/>
  <c r="V13" i="34"/>
  <c r="U13" i="34"/>
  <c r="T13" i="34"/>
  <c r="S13" i="34"/>
  <c r="R13" i="34"/>
  <c r="Q13" i="34"/>
  <c r="P13" i="34"/>
  <c r="O13" i="34"/>
  <c r="N13" i="34"/>
  <c r="M13" i="34"/>
  <c r="L13" i="34"/>
  <c r="K13" i="34"/>
  <c r="J13" i="34"/>
  <c r="I13" i="34"/>
  <c r="H13" i="34"/>
  <c r="G13" i="34"/>
  <c r="F13" i="34"/>
  <c r="E13" i="34"/>
  <c r="D13" i="34"/>
  <c r="AA12" i="34"/>
  <c r="Z12" i="34"/>
  <c r="Y12" i="34"/>
  <c r="X12" i="34"/>
  <c r="W12" i="34"/>
  <c r="V12" i="34"/>
  <c r="U12" i="34"/>
  <c r="T12" i="34"/>
  <c r="S12" i="34"/>
  <c r="R12" i="34"/>
  <c r="Q12" i="34"/>
  <c r="P12" i="34"/>
  <c r="O12" i="34"/>
  <c r="N12" i="34"/>
  <c r="M12" i="34"/>
  <c r="L12" i="34"/>
  <c r="K12" i="34"/>
  <c r="J12" i="34"/>
  <c r="I12" i="34"/>
  <c r="H12" i="34"/>
  <c r="G12" i="34"/>
  <c r="F12" i="34"/>
  <c r="E12" i="34"/>
  <c r="D12" i="34"/>
  <c r="AA11" i="34"/>
  <c r="Z11" i="34"/>
  <c r="Y11" i="34"/>
  <c r="X11" i="34"/>
  <c r="W11" i="34"/>
  <c r="V11" i="34"/>
  <c r="U11" i="34"/>
  <c r="T11" i="34"/>
  <c r="S11" i="34"/>
  <c r="R11" i="34"/>
  <c r="Q11" i="34"/>
  <c r="P11" i="34"/>
  <c r="O11" i="34"/>
  <c r="N11" i="34"/>
  <c r="M11" i="34"/>
  <c r="L11" i="34"/>
  <c r="K11" i="34"/>
  <c r="J11" i="34"/>
  <c r="I11" i="34"/>
  <c r="H11" i="34"/>
  <c r="G11" i="34"/>
  <c r="F11" i="34"/>
  <c r="E11" i="34"/>
  <c r="D11" i="34"/>
  <c r="AA10" i="34"/>
  <c r="Z10" i="34"/>
  <c r="Y10" i="34"/>
  <c r="X10" i="34"/>
  <c r="W10" i="34"/>
  <c r="V10" i="34"/>
  <c r="U10" i="34"/>
  <c r="T10" i="34"/>
  <c r="S10" i="34"/>
  <c r="R10" i="34"/>
  <c r="Q10" i="34"/>
  <c r="P10" i="34"/>
  <c r="O10" i="34"/>
  <c r="N10" i="34"/>
  <c r="M10" i="34"/>
  <c r="L10" i="34"/>
  <c r="K10" i="34"/>
  <c r="J10" i="34"/>
  <c r="I10" i="34"/>
  <c r="H10" i="34"/>
  <c r="G10" i="34"/>
  <c r="F10" i="34"/>
  <c r="E10" i="34"/>
  <c r="D10" i="34"/>
  <c r="AA9" i="34"/>
  <c r="AA8" i="34" s="1"/>
  <c r="AA49" i="34" s="1"/>
  <c r="Z9" i="34"/>
  <c r="Z8" i="34" s="1"/>
  <c r="Z49" i="34" s="1"/>
  <c r="Y9" i="34"/>
  <c r="Y8" i="34" s="1"/>
  <c r="Y49" i="34" s="1"/>
  <c r="X9" i="34"/>
  <c r="W9" i="34"/>
  <c r="W8" i="34" s="1"/>
  <c r="W49" i="34" s="1"/>
  <c r="V9" i="34"/>
  <c r="V8" i="34" s="1"/>
  <c r="V49" i="34" s="1"/>
  <c r="U9" i="34"/>
  <c r="U8" i="34" s="1"/>
  <c r="U49" i="34" s="1"/>
  <c r="T9" i="34"/>
  <c r="T8" i="34" s="1"/>
  <c r="T49" i="34" s="1"/>
  <c r="S9" i="34"/>
  <c r="S8" i="34" s="1"/>
  <c r="S49" i="34" s="1"/>
  <c r="R9" i="34"/>
  <c r="R8" i="34" s="1"/>
  <c r="R49" i="34" s="1"/>
  <c r="Q9" i="34"/>
  <c r="Q8" i="34" s="1"/>
  <c r="Q49" i="34" s="1"/>
  <c r="P9" i="34"/>
  <c r="P8" i="34" s="1"/>
  <c r="P49" i="34" s="1"/>
  <c r="O9" i="34"/>
  <c r="O8" i="34" s="1"/>
  <c r="O49" i="34" s="1"/>
  <c r="N9" i="34"/>
  <c r="N8" i="34" s="1"/>
  <c r="N49" i="34" s="1"/>
  <c r="M9" i="34"/>
  <c r="M8" i="34" s="1"/>
  <c r="M49" i="34" s="1"/>
  <c r="L9" i="34"/>
  <c r="L8" i="34" s="1"/>
  <c r="L49" i="34" s="1"/>
  <c r="K9" i="34"/>
  <c r="J9" i="34"/>
  <c r="J8" i="34" s="1"/>
  <c r="J49" i="34" s="1"/>
  <c r="I9" i="34"/>
  <c r="I8" i="34" s="1"/>
  <c r="I49" i="34" s="1"/>
  <c r="H9" i="34"/>
  <c r="H8" i="34" s="1"/>
  <c r="H49" i="34" s="1"/>
  <c r="G9" i="34"/>
  <c r="G8" i="34" s="1"/>
  <c r="G49" i="34" s="1"/>
  <c r="F9" i="34"/>
  <c r="F8" i="34" s="1"/>
  <c r="F49" i="34" s="1"/>
  <c r="E9" i="34"/>
  <c r="D9" i="34"/>
  <c r="D8" i="34" s="1"/>
  <c r="D49" i="34" s="1"/>
  <c r="W21" i="34"/>
  <c r="W51" i="34" s="1"/>
  <c r="A2" i="34"/>
  <c r="AA16" i="34" l="1"/>
  <c r="AA50" i="34" s="1"/>
  <c r="X21" i="35"/>
  <c r="X51" i="35" s="1"/>
  <c r="X16" i="35"/>
  <c r="X50" i="35" s="1"/>
  <c r="X16" i="34"/>
  <c r="X50" i="34" s="1"/>
  <c r="X21" i="34"/>
  <c r="X51" i="34" s="1"/>
  <c r="X8" i="34"/>
  <c r="X49" i="34" s="1"/>
  <c r="R21" i="34"/>
  <c r="R51" i="34" s="1"/>
  <c r="K8" i="34"/>
  <c r="K49" i="34" s="1"/>
  <c r="E21" i="34"/>
  <c r="E51" i="34" s="1"/>
  <c r="E8" i="34"/>
  <c r="E49" i="34" s="1"/>
  <c r="A34" i="54"/>
  <c r="A54" i="54" s="1"/>
  <c r="A66" i="54" s="1"/>
  <c r="J29" i="9"/>
  <c r="L22" i="58" s="1"/>
  <c r="J26" i="9"/>
  <c r="J19" i="9"/>
  <c r="J23" i="9"/>
  <c r="J14" i="9"/>
  <c r="L19" i="58" s="1"/>
  <c r="J20" i="9"/>
  <c r="J24" i="9"/>
  <c r="J15" i="9"/>
  <c r="L20" i="58" s="1"/>
  <c r="J21" i="9"/>
  <c r="J25" i="9"/>
  <c r="J18" i="9"/>
  <c r="J22" i="9"/>
  <c r="J13" i="9" l="1"/>
  <c r="I7" i="59" s="1"/>
  <c r="A78" i="54"/>
  <c r="A91" i="54" s="1"/>
  <c r="AA40" i="51"/>
  <c r="Z40" i="51"/>
  <c r="Y40" i="51"/>
  <c r="X40" i="51"/>
  <c r="W40" i="51"/>
  <c r="V40" i="51"/>
  <c r="U40" i="51"/>
  <c r="T40" i="51"/>
  <c r="S40" i="51"/>
  <c r="R40" i="51"/>
  <c r="Q40" i="51"/>
  <c r="P40" i="51"/>
  <c r="O40" i="51"/>
  <c r="N40" i="51"/>
  <c r="M40" i="51"/>
  <c r="L40" i="51"/>
  <c r="K40" i="51"/>
  <c r="J40" i="51"/>
  <c r="I40" i="51"/>
  <c r="H40" i="51"/>
  <c r="G40" i="51"/>
  <c r="F40" i="51"/>
  <c r="E40" i="51"/>
  <c r="D40" i="51"/>
  <c r="AA38" i="51"/>
  <c r="Z38" i="51"/>
  <c r="Y38" i="51"/>
  <c r="X38" i="51"/>
  <c r="W38" i="51"/>
  <c r="V38" i="51"/>
  <c r="U38" i="51"/>
  <c r="T38" i="51"/>
  <c r="S38" i="51"/>
  <c r="R38" i="51"/>
  <c r="Q38" i="51"/>
  <c r="P38" i="51"/>
  <c r="O38" i="51"/>
  <c r="N38" i="51"/>
  <c r="M38" i="51"/>
  <c r="L38" i="51"/>
  <c r="K38" i="51"/>
  <c r="J38" i="51"/>
  <c r="I38" i="51"/>
  <c r="H38" i="51"/>
  <c r="G38" i="51"/>
  <c r="F38" i="51"/>
  <c r="E38" i="51"/>
  <c r="D38" i="51"/>
  <c r="AA34" i="51"/>
  <c r="Z34" i="51"/>
  <c r="Y34" i="51"/>
  <c r="X34" i="51"/>
  <c r="W34" i="51"/>
  <c r="V34" i="51"/>
  <c r="U34" i="51"/>
  <c r="T34" i="51"/>
  <c r="S34" i="51"/>
  <c r="R34" i="51"/>
  <c r="Q34" i="51"/>
  <c r="P34" i="51"/>
  <c r="O34" i="51"/>
  <c r="N34" i="51"/>
  <c r="M34" i="51"/>
  <c r="L34" i="51"/>
  <c r="K34" i="51"/>
  <c r="J34" i="51"/>
  <c r="I34" i="51"/>
  <c r="H34" i="51"/>
  <c r="G34" i="51"/>
  <c r="F34" i="51"/>
  <c r="E34" i="51"/>
  <c r="D34" i="51"/>
  <c r="AA31" i="51"/>
  <c r="Z31" i="51"/>
  <c r="Y31" i="51"/>
  <c r="X31" i="51"/>
  <c r="W31" i="51"/>
  <c r="V31" i="51"/>
  <c r="U31" i="51"/>
  <c r="T31" i="51"/>
  <c r="S31" i="51"/>
  <c r="R31" i="51"/>
  <c r="Q31" i="51"/>
  <c r="P31" i="51"/>
  <c r="O31" i="51"/>
  <c r="N31" i="51"/>
  <c r="M31" i="51"/>
  <c r="L31" i="51"/>
  <c r="K31" i="51"/>
  <c r="J31" i="51"/>
  <c r="I31" i="51"/>
  <c r="H31" i="51"/>
  <c r="G31" i="51"/>
  <c r="F31" i="51"/>
  <c r="E31" i="51"/>
  <c r="D31" i="51"/>
  <c r="AA30" i="51"/>
  <c r="Z30" i="51"/>
  <c r="Y30" i="51"/>
  <c r="X30" i="51"/>
  <c r="W30" i="51"/>
  <c r="V30" i="51"/>
  <c r="U30" i="51"/>
  <c r="T30" i="51"/>
  <c r="S30" i="51"/>
  <c r="R30" i="51"/>
  <c r="Q30" i="51"/>
  <c r="P30" i="51"/>
  <c r="O30" i="51"/>
  <c r="N30" i="51"/>
  <c r="M30" i="51"/>
  <c r="L30" i="51"/>
  <c r="K30" i="51"/>
  <c r="J30" i="51"/>
  <c r="I30" i="51"/>
  <c r="H30" i="51"/>
  <c r="G30" i="51"/>
  <c r="F30" i="51"/>
  <c r="E30" i="51"/>
  <c r="D30" i="51"/>
  <c r="AA29" i="51"/>
  <c r="Z29" i="51"/>
  <c r="Y29" i="51"/>
  <c r="X29" i="51"/>
  <c r="W29" i="51"/>
  <c r="V29" i="51"/>
  <c r="U29" i="51"/>
  <c r="T29" i="51"/>
  <c r="S29" i="51"/>
  <c r="R29" i="51"/>
  <c r="Q29" i="51"/>
  <c r="P29" i="51"/>
  <c r="O29" i="51"/>
  <c r="N29" i="51"/>
  <c r="M29" i="51"/>
  <c r="L29" i="51"/>
  <c r="K29" i="51"/>
  <c r="J29" i="51"/>
  <c r="I29" i="51"/>
  <c r="H29" i="51"/>
  <c r="G29" i="51"/>
  <c r="F29" i="51"/>
  <c r="E29" i="51"/>
  <c r="D29" i="51"/>
  <c r="AA28" i="51"/>
  <c r="Z28" i="51"/>
  <c r="Y28" i="51"/>
  <c r="X28" i="51"/>
  <c r="W28" i="51"/>
  <c r="V28" i="51"/>
  <c r="U28" i="51"/>
  <c r="T28" i="51"/>
  <c r="S28" i="51"/>
  <c r="R28" i="51"/>
  <c r="Q28" i="51"/>
  <c r="P28" i="51"/>
  <c r="O28" i="51"/>
  <c r="N28" i="51"/>
  <c r="M28" i="51"/>
  <c r="L28" i="51"/>
  <c r="K28" i="51"/>
  <c r="J28" i="51"/>
  <c r="I28" i="51"/>
  <c r="H28" i="51"/>
  <c r="G28" i="51"/>
  <c r="F28" i="51"/>
  <c r="E28" i="51"/>
  <c r="D28" i="51"/>
  <c r="AA27" i="51"/>
  <c r="Z27" i="51"/>
  <c r="Y27" i="51"/>
  <c r="X27" i="51"/>
  <c r="W27" i="51"/>
  <c r="V27" i="51"/>
  <c r="U27" i="51"/>
  <c r="T27" i="51"/>
  <c r="S27" i="51"/>
  <c r="R27" i="51"/>
  <c r="Q27" i="51"/>
  <c r="P27" i="51"/>
  <c r="O27" i="51"/>
  <c r="N27" i="51"/>
  <c r="M27" i="51"/>
  <c r="L27" i="51"/>
  <c r="K27" i="51"/>
  <c r="J27" i="51"/>
  <c r="I27" i="51"/>
  <c r="H27" i="51"/>
  <c r="G27" i="51"/>
  <c r="F27" i="51"/>
  <c r="E27" i="51"/>
  <c r="D27" i="51"/>
  <c r="AA26" i="51"/>
  <c r="Z26" i="51"/>
  <c r="Y26" i="51"/>
  <c r="X26" i="51"/>
  <c r="W26" i="51"/>
  <c r="V26" i="51"/>
  <c r="U26" i="51"/>
  <c r="T26" i="51"/>
  <c r="S26" i="51"/>
  <c r="R26" i="51"/>
  <c r="Q26" i="51"/>
  <c r="P26" i="51"/>
  <c r="O26" i="51"/>
  <c r="N26" i="51"/>
  <c r="M26" i="51"/>
  <c r="L26" i="51"/>
  <c r="K26" i="51"/>
  <c r="J26" i="51"/>
  <c r="I26" i="51"/>
  <c r="H26" i="51"/>
  <c r="G26" i="51"/>
  <c r="F26" i="51"/>
  <c r="E26" i="51"/>
  <c r="D26" i="51"/>
  <c r="AA25" i="51"/>
  <c r="Z25" i="51"/>
  <c r="Y25" i="51"/>
  <c r="X25" i="51"/>
  <c r="W25" i="51"/>
  <c r="V25" i="51"/>
  <c r="U25" i="51"/>
  <c r="T25" i="51"/>
  <c r="S25" i="51"/>
  <c r="R25" i="51"/>
  <c r="Q25" i="51"/>
  <c r="P25" i="51"/>
  <c r="O25" i="51"/>
  <c r="N25" i="51"/>
  <c r="M25" i="51"/>
  <c r="L25" i="51"/>
  <c r="K25" i="51"/>
  <c r="J25" i="51"/>
  <c r="I25" i="51"/>
  <c r="H25" i="51"/>
  <c r="G25" i="51"/>
  <c r="F25" i="51"/>
  <c r="E25" i="51"/>
  <c r="D25" i="51"/>
  <c r="AA24" i="51"/>
  <c r="Z24" i="51"/>
  <c r="Y24" i="51"/>
  <c r="X24" i="51"/>
  <c r="W24" i="51"/>
  <c r="V24" i="51"/>
  <c r="U24" i="51"/>
  <c r="T24" i="51"/>
  <c r="S24" i="51"/>
  <c r="R24" i="51"/>
  <c r="Q24" i="51"/>
  <c r="P24" i="51"/>
  <c r="O24" i="51"/>
  <c r="N24" i="51"/>
  <c r="M24" i="51"/>
  <c r="L24" i="51"/>
  <c r="K24" i="51"/>
  <c r="J24" i="51"/>
  <c r="I24" i="51"/>
  <c r="H24" i="51"/>
  <c r="G24" i="51"/>
  <c r="F24" i="51"/>
  <c r="E24" i="51"/>
  <c r="D24" i="51"/>
  <c r="AA23" i="51"/>
  <c r="Z23" i="51"/>
  <c r="Y23" i="51"/>
  <c r="X23" i="51"/>
  <c r="W23" i="51"/>
  <c r="V23" i="51"/>
  <c r="U23" i="51"/>
  <c r="T23" i="51"/>
  <c r="S23" i="51"/>
  <c r="R23" i="51"/>
  <c r="Q23" i="51"/>
  <c r="P23" i="51"/>
  <c r="O23" i="51"/>
  <c r="N23" i="51"/>
  <c r="M23" i="51"/>
  <c r="L23" i="51"/>
  <c r="K23" i="51"/>
  <c r="J23" i="51"/>
  <c r="I23" i="51"/>
  <c r="H23" i="51"/>
  <c r="G23" i="51"/>
  <c r="F23" i="51"/>
  <c r="E23" i="51"/>
  <c r="D23" i="51"/>
  <c r="AA22" i="51"/>
  <c r="Z22" i="51"/>
  <c r="Y22" i="51"/>
  <c r="AA19" i="51"/>
  <c r="Z19" i="51"/>
  <c r="Y19" i="51"/>
  <c r="X19" i="51"/>
  <c r="W19" i="51"/>
  <c r="V19" i="51"/>
  <c r="U19" i="51"/>
  <c r="T19" i="51"/>
  <c r="S19" i="51"/>
  <c r="R19" i="51"/>
  <c r="Q19" i="51"/>
  <c r="P19" i="51"/>
  <c r="O19" i="51"/>
  <c r="N19" i="51"/>
  <c r="M19" i="51"/>
  <c r="L19" i="51"/>
  <c r="K19" i="51"/>
  <c r="J19" i="51"/>
  <c r="I19" i="51"/>
  <c r="H19" i="51"/>
  <c r="G19" i="51"/>
  <c r="F19" i="51"/>
  <c r="E19" i="51"/>
  <c r="D19" i="51"/>
  <c r="AA18" i="51"/>
  <c r="Z18" i="51"/>
  <c r="Y18" i="51"/>
  <c r="X18" i="51"/>
  <c r="W18" i="51"/>
  <c r="V18" i="51"/>
  <c r="U18" i="51"/>
  <c r="T18" i="51"/>
  <c r="S18" i="51"/>
  <c r="R18" i="51"/>
  <c r="Q18" i="51"/>
  <c r="P18" i="51"/>
  <c r="O18" i="51"/>
  <c r="N18" i="51"/>
  <c r="M18" i="51"/>
  <c r="L18" i="51"/>
  <c r="K18" i="51"/>
  <c r="J18" i="51"/>
  <c r="I18" i="51"/>
  <c r="H18" i="51"/>
  <c r="G18" i="51"/>
  <c r="F18" i="51"/>
  <c r="E18" i="51"/>
  <c r="D18" i="51"/>
  <c r="AA17" i="51"/>
  <c r="Z17" i="51"/>
  <c r="Y17" i="51"/>
  <c r="X17" i="51"/>
  <c r="W17" i="51"/>
  <c r="V17" i="51"/>
  <c r="U17" i="51"/>
  <c r="T17" i="51"/>
  <c r="S17" i="51"/>
  <c r="R17" i="51"/>
  <c r="Q17" i="51"/>
  <c r="P17" i="51"/>
  <c r="O17" i="51"/>
  <c r="N17" i="51"/>
  <c r="M17" i="51"/>
  <c r="L17" i="51"/>
  <c r="K17" i="51"/>
  <c r="J17" i="51"/>
  <c r="I17" i="51"/>
  <c r="H17" i="51"/>
  <c r="G17" i="51"/>
  <c r="F17" i="51"/>
  <c r="E17" i="51"/>
  <c r="D17" i="51"/>
  <c r="AA14" i="51"/>
  <c r="Z14" i="51"/>
  <c r="Y14" i="51"/>
  <c r="X14" i="51"/>
  <c r="W14" i="51"/>
  <c r="V14" i="51"/>
  <c r="U14" i="51"/>
  <c r="T14" i="51"/>
  <c r="S14" i="51"/>
  <c r="R14" i="51"/>
  <c r="Q14" i="51"/>
  <c r="P14" i="51"/>
  <c r="O14" i="51"/>
  <c r="N14" i="51"/>
  <c r="M14" i="51"/>
  <c r="L14" i="51"/>
  <c r="K14" i="51"/>
  <c r="J14" i="51"/>
  <c r="I14" i="51"/>
  <c r="H14" i="51"/>
  <c r="G14" i="51"/>
  <c r="F14" i="51"/>
  <c r="E14" i="51"/>
  <c r="D14" i="51"/>
  <c r="AP46" i="59"/>
  <c r="AO46" i="59"/>
  <c r="AN46" i="59"/>
  <c r="AM46" i="59"/>
  <c r="AL46" i="59"/>
  <c r="AK46" i="59"/>
  <c r="AJ46" i="59"/>
  <c r="AI46" i="59"/>
  <c r="AH46" i="59"/>
  <c r="AG46" i="59"/>
  <c r="AF46" i="59"/>
  <c r="AE46" i="59"/>
  <c r="AD46" i="59"/>
  <c r="AC46" i="59"/>
  <c r="AB46" i="59"/>
  <c r="AA46" i="59"/>
  <c r="Z46" i="59"/>
  <c r="Y46" i="59"/>
  <c r="X46" i="59"/>
  <c r="W46" i="59"/>
  <c r="V46" i="59"/>
  <c r="U46" i="59"/>
  <c r="T46" i="59"/>
  <c r="S46" i="59"/>
  <c r="R46" i="59"/>
  <c r="Q46" i="59"/>
  <c r="P46" i="59"/>
  <c r="O46" i="59"/>
  <c r="N46" i="59"/>
  <c r="M46" i="59"/>
  <c r="L46" i="59"/>
  <c r="K46" i="59"/>
  <c r="AA13" i="51"/>
  <c r="J46" i="59" s="1"/>
  <c r="Z13" i="51"/>
  <c r="Y13" i="51"/>
  <c r="X13" i="51"/>
  <c r="I46" i="59" s="1"/>
  <c r="W13" i="51"/>
  <c r="V13" i="51"/>
  <c r="U13" i="51"/>
  <c r="H46" i="59" s="1"/>
  <c r="T13" i="51"/>
  <c r="S13" i="51"/>
  <c r="R13" i="51"/>
  <c r="G46" i="59" s="1"/>
  <c r="Q13" i="51"/>
  <c r="P13" i="51"/>
  <c r="O13" i="51"/>
  <c r="F46" i="59" s="1"/>
  <c r="N13" i="51"/>
  <c r="M13" i="51"/>
  <c r="L13" i="51"/>
  <c r="E46" i="59" s="1"/>
  <c r="K13" i="51"/>
  <c r="J13" i="51"/>
  <c r="I13" i="51"/>
  <c r="D46" i="59" s="1"/>
  <c r="H13" i="51"/>
  <c r="G13" i="51"/>
  <c r="F13" i="51"/>
  <c r="C46" i="59" s="1"/>
  <c r="E13" i="51"/>
  <c r="D13" i="51"/>
  <c r="AA12" i="51"/>
  <c r="Z12" i="51"/>
  <c r="Y12" i="51"/>
  <c r="X12" i="51"/>
  <c r="W12" i="51"/>
  <c r="V12" i="51"/>
  <c r="U12" i="51"/>
  <c r="T12" i="51"/>
  <c r="S12" i="51"/>
  <c r="R12" i="51"/>
  <c r="Q12" i="51"/>
  <c r="P12" i="51"/>
  <c r="O12" i="51"/>
  <c r="N12" i="51"/>
  <c r="M12" i="51"/>
  <c r="L12" i="51"/>
  <c r="K12" i="51"/>
  <c r="J12" i="51"/>
  <c r="I12" i="51"/>
  <c r="H12" i="51"/>
  <c r="G12" i="51"/>
  <c r="F12" i="51"/>
  <c r="E12" i="51"/>
  <c r="D12" i="51"/>
  <c r="AA11" i="51"/>
  <c r="Z11" i="51"/>
  <c r="Y11" i="51"/>
  <c r="X11" i="51"/>
  <c r="W11" i="51"/>
  <c r="V11" i="51"/>
  <c r="U11" i="51"/>
  <c r="T11" i="51"/>
  <c r="S11" i="51"/>
  <c r="R11" i="51"/>
  <c r="Q11" i="51"/>
  <c r="P11" i="51"/>
  <c r="O11" i="51"/>
  <c r="N11" i="51"/>
  <c r="M11" i="51"/>
  <c r="L11" i="51"/>
  <c r="K11" i="51"/>
  <c r="J11" i="51"/>
  <c r="I11" i="51"/>
  <c r="H11" i="51"/>
  <c r="G11" i="51"/>
  <c r="F11" i="51"/>
  <c r="E11" i="51"/>
  <c r="D11" i="51"/>
  <c r="AA10" i="51"/>
  <c r="Z10" i="51"/>
  <c r="Y10" i="51"/>
  <c r="X10" i="51"/>
  <c r="W10" i="51"/>
  <c r="V10" i="51"/>
  <c r="U10" i="51"/>
  <c r="T10" i="51"/>
  <c r="S10" i="51"/>
  <c r="R10" i="51"/>
  <c r="Q10" i="51"/>
  <c r="P10" i="51"/>
  <c r="O10" i="51"/>
  <c r="N10" i="51"/>
  <c r="M10" i="51"/>
  <c r="L10" i="51"/>
  <c r="K10" i="51"/>
  <c r="J10" i="51"/>
  <c r="I10" i="51"/>
  <c r="H10" i="51"/>
  <c r="G10" i="51"/>
  <c r="F10" i="51"/>
  <c r="E10" i="51"/>
  <c r="D10" i="51"/>
  <c r="AA9" i="51"/>
  <c r="AA8" i="51" s="1"/>
  <c r="Z9" i="51"/>
  <c r="Z8" i="51" s="1"/>
  <c r="Y9" i="51"/>
  <c r="Y8" i="51" s="1"/>
  <c r="X9" i="51"/>
  <c r="W9" i="51"/>
  <c r="W8" i="51" s="1"/>
  <c r="V9" i="51"/>
  <c r="V8" i="51" s="1"/>
  <c r="U9" i="51"/>
  <c r="U8" i="51" s="1"/>
  <c r="T9" i="51"/>
  <c r="T8" i="51" s="1"/>
  <c r="S9" i="51"/>
  <c r="S8" i="51" s="1"/>
  <c r="R9" i="51"/>
  <c r="R8" i="51" s="1"/>
  <c r="Q9" i="51"/>
  <c r="Q8" i="51" s="1"/>
  <c r="P9" i="51"/>
  <c r="O9" i="51"/>
  <c r="O8" i="51" s="1"/>
  <c r="N9" i="51"/>
  <c r="N8" i="51" s="1"/>
  <c r="M9" i="51"/>
  <c r="M8" i="51" s="1"/>
  <c r="L9" i="51"/>
  <c r="L8" i="51" s="1"/>
  <c r="K9" i="51"/>
  <c r="K8" i="51" s="1"/>
  <c r="J9" i="51"/>
  <c r="J8" i="51" s="1"/>
  <c r="I9" i="51"/>
  <c r="I8" i="51" s="1"/>
  <c r="H9" i="51"/>
  <c r="H8" i="51" s="1"/>
  <c r="G9" i="51"/>
  <c r="G8" i="51" s="1"/>
  <c r="F9" i="51"/>
  <c r="F8" i="51" s="1"/>
  <c r="E9" i="51"/>
  <c r="E8" i="51" s="1"/>
  <c r="D9" i="51"/>
  <c r="D8" i="51" s="1"/>
  <c r="AA21" i="51"/>
  <c r="Z21" i="51"/>
  <c r="Y21" i="51"/>
  <c r="X21" i="51"/>
  <c r="W21" i="51"/>
  <c r="V21" i="51"/>
  <c r="U21" i="51"/>
  <c r="T21" i="51"/>
  <c r="S21" i="51"/>
  <c r="R21" i="51"/>
  <c r="Q21" i="51"/>
  <c r="P21" i="51"/>
  <c r="O21" i="51"/>
  <c r="N21" i="51"/>
  <c r="M21" i="51"/>
  <c r="L21" i="51"/>
  <c r="K21" i="51"/>
  <c r="J21" i="51"/>
  <c r="I21" i="51"/>
  <c r="H21" i="51"/>
  <c r="G21" i="51"/>
  <c r="F21" i="51"/>
  <c r="E21" i="51"/>
  <c r="D21" i="51"/>
  <c r="AA16" i="51"/>
  <c r="Z16" i="51"/>
  <c r="Y16" i="51"/>
  <c r="X16" i="51"/>
  <c r="W16" i="51"/>
  <c r="V16" i="51"/>
  <c r="U16" i="51"/>
  <c r="T16" i="51"/>
  <c r="S16" i="51"/>
  <c r="R16" i="51"/>
  <c r="Q16" i="51"/>
  <c r="P16" i="51"/>
  <c r="O16" i="51"/>
  <c r="N16" i="51"/>
  <c r="M16" i="51"/>
  <c r="L16" i="51"/>
  <c r="K16" i="51"/>
  <c r="J16" i="51"/>
  <c r="I16" i="51"/>
  <c r="H16" i="51"/>
  <c r="G16" i="51"/>
  <c r="F16" i="51"/>
  <c r="E16" i="51"/>
  <c r="D16" i="51"/>
  <c r="P8" i="51"/>
  <c r="A2" i="51"/>
  <c r="AA40" i="22"/>
  <c r="Z40" i="22"/>
  <c r="Y40" i="22"/>
  <c r="X40" i="22"/>
  <c r="W40" i="22"/>
  <c r="V40" i="22"/>
  <c r="U40" i="22"/>
  <c r="T40" i="22"/>
  <c r="S40" i="22"/>
  <c r="R40" i="22"/>
  <c r="Q40" i="22"/>
  <c r="P40" i="22"/>
  <c r="O40" i="22"/>
  <c r="N40" i="22"/>
  <c r="M40" i="22"/>
  <c r="L40" i="22"/>
  <c r="K40" i="22"/>
  <c r="J40" i="22"/>
  <c r="I40" i="22"/>
  <c r="H40" i="22"/>
  <c r="G40" i="22"/>
  <c r="AA38" i="22"/>
  <c r="Z38" i="22"/>
  <c r="Y38" i="22"/>
  <c r="X38" i="22"/>
  <c r="W38" i="22"/>
  <c r="V38" i="22"/>
  <c r="U38" i="22"/>
  <c r="T38" i="22"/>
  <c r="S38" i="22"/>
  <c r="R38" i="22"/>
  <c r="Q38" i="22"/>
  <c r="P38" i="22"/>
  <c r="O38" i="22"/>
  <c r="N38" i="22"/>
  <c r="M38" i="22"/>
  <c r="L38" i="22"/>
  <c r="K38" i="22"/>
  <c r="J38" i="22"/>
  <c r="I38" i="22"/>
  <c r="H38" i="22"/>
  <c r="G38" i="22"/>
  <c r="AA34" i="22"/>
  <c r="Z34" i="22"/>
  <c r="Y34" i="22"/>
  <c r="X34" i="22"/>
  <c r="W34" i="22"/>
  <c r="V34" i="22"/>
  <c r="U34" i="22"/>
  <c r="T34" i="22"/>
  <c r="S34" i="22"/>
  <c r="R34" i="22"/>
  <c r="Q34" i="22"/>
  <c r="P34" i="22"/>
  <c r="O34" i="22"/>
  <c r="N34" i="22"/>
  <c r="M34" i="22"/>
  <c r="L34" i="22"/>
  <c r="K34" i="22"/>
  <c r="J34" i="22"/>
  <c r="I34" i="22"/>
  <c r="H34" i="22"/>
  <c r="G34" i="22"/>
  <c r="AA31" i="22"/>
  <c r="Z31" i="22"/>
  <c r="Y31" i="22"/>
  <c r="X31" i="22"/>
  <c r="W31" i="22"/>
  <c r="V31" i="22"/>
  <c r="U31" i="22"/>
  <c r="T31" i="22"/>
  <c r="S31" i="22"/>
  <c r="R31" i="22"/>
  <c r="Q31" i="22"/>
  <c r="P31" i="22"/>
  <c r="O31" i="22"/>
  <c r="N31" i="22"/>
  <c r="M31" i="22"/>
  <c r="L31" i="22"/>
  <c r="K31" i="22"/>
  <c r="J31" i="22"/>
  <c r="I31" i="22"/>
  <c r="H31" i="22"/>
  <c r="G31" i="22"/>
  <c r="AA30" i="22"/>
  <c r="Z30" i="22"/>
  <c r="Y30" i="22"/>
  <c r="X30" i="22"/>
  <c r="W30" i="22"/>
  <c r="V30" i="22"/>
  <c r="U30" i="22"/>
  <c r="T30" i="22"/>
  <c r="S30" i="22"/>
  <c r="R30" i="22"/>
  <c r="Q30" i="22"/>
  <c r="P30" i="22"/>
  <c r="O30" i="22"/>
  <c r="N30" i="22"/>
  <c r="M30" i="22"/>
  <c r="L30" i="22"/>
  <c r="K30" i="22"/>
  <c r="J30" i="22"/>
  <c r="I30" i="22"/>
  <c r="H30" i="22"/>
  <c r="G30" i="22"/>
  <c r="AA29" i="22"/>
  <c r="Z29" i="22"/>
  <c r="Y29" i="22"/>
  <c r="X29" i="22"/>
  <c r="W29" i="22"/>
  <c r="V29" i="22"/>
  <c r="U29" i="22"/>
  <c r="T29" i="22"/>
  <c r="S29" i="22"/>
  <c r="R29" i="22"/>
  <c r="Q29" i="22"/>
  <c r="P29" i="22"/>
  <c r="O29" i="22"/>
  <c r="N29" i="22"/>
  <c r="M29" i="22"/>
  <c r="L29" i="22"/>
  <c r="K29" i="22"/>
  <c r="J29" i="22"/>
  <c r="I29" i="22"/>
  <c r="H29" i="22"/>
  <c r="G29" i="22"/>
  <c r="AA28" i="22"/>
  <c r="Z28" i="22"/>
  <c r="Y28" i="22"/>
  <c r="X28" i="22"/>
  <c r="W28" i="22"/>
  <c r="V28" i="22"/>
  <c r="U28" i="22"/>
  <c r="T28" i="22"/>
  <c r="S28" i="22"/>
  <c r="R28" i="22"/>
  <c r="Q28" i="22"/>
  <c r="P28" i="22"/>
  <c r="O28" i="22"/>
  <c r="N28" i="22"/>
  <c r="M28" i="22"/>
  <c r="L28" i="22"/>
  <c r="K28" i="22"/>
  <c r="J28" i="22"/>
  <c r="I28" i="22"/>
  <c r="H28" i="22"/>
  <c r="G28" i="22"/>
  <c r="AA27" i="22"/>
  <c r="Z27" i="22"/>
  <c r="Y27" i="22"/>
  <c r="X27" i="22"/>
  <c r="W27" i="22"/>
  <c r="V27" i="22"/>
  <c r="U27" i="22"/>
  <c r="T27" i="22"/>
  <c r="S27" i="22"/>
  <c r="R27" i="22"/>
  <c r="Q27" i="22"/>
  <c r="P27" i="22"/>
  <c r="O27" i="22"/>
  <c r="N27" i="22"/>
  <c r="M27" i="22"/>
  <c r="L27" i="22"/>
  <c r="K27" i="22"/>
  <c r="J27" i="22"/>
  <c r="I27" i="22"/>
  <c r="H27" i="22"/>
  <c r="G27" i="22"/>
  <c r="AA26" i="22"/>
  <c r="Z26" i="22"/>
  <c r="Y26" i="22"/>
  <c r="X26" i="22"/>
  <c r="W26" i="22"/>
  <c r="V26" i="22"/>
  <c r="U26" i="22"/>
  <c r="T26" i="22"/>
  <c r="S26" i="22"/>
  <c r="R26" i="22"/>
  <c r="Q26" i="22"/>
  <c r="P26" i="22"/>
  <c r="O26" i="22"/>
  <c r="N26" i="22"/>
  <c r="M26" i="22"/>
  <c r="L26" i="22"/>
  <c r="K26" i="22"/>
  <c r="J26" i="22"/>
  <c r="I26" i="22"/>
  <c r="H26" i="22"/>
  <c r="G26" i="22"/>
  <c r="AA25" i="22"/>
  <c r="Z25" i="22"/>
  <c r="Y25" i="22"/>
  <c r="X25" i="22"/>
  <c r="W25" i="22"/>
  <c r="V25" i="22"/>
  <c r="U25" i="22"/>
  <c r="T25" i="22"/>
  <c r="S25" i="22"/>
  <c r="R25" i="22"/>
  <c r="Q25" i="22"/>
  <c r="P25" i="22"/>
  <c r="O25" i="22"/>
  <c r="N25" i="22"/>
  <c r="M25" i="22"/>
  <c r="L25" i="22"/>
  <c r="K25" i="22"/>
  <c r="J25" i="22"/>
  <c r="I25" i="22"/>
  <c r="H25" i="22"/>
  <c r="G25" i="22"/>
  <c r="AA24" i="22"/>
  <c r="Z24" i="22"/>
  <c r="Y24" i="22"/>
  <c r="X24" i="22"/>
  <c r="W24" i="22"/>
  <c r="V24" i="22"/>
  <c r="U24" i="22"/>
  <c r="T24" i="22"/>
  <c r="S24" i="22"/>
  <c r="R24" i="22"/>
  <c r="Q24" i="22"/>
  <c r="P24" i="22"/>
  <c r="O24" i="22"/>
  <c r="N24" i="22"/>
  <c r="M24" i="22"/>
  <c r="L24" i="22"/>
  <c r="K24" i="22"/>
  <c r="J24" i="22"/>
  <c r="I24" i="22"/>
  <c r="H24" i="22"/>
  <c r="G24" i="22"/>
  <c r="AA23" i="22"/>
  <c r="Z23" i="22"/>
  <c r="Y23" i="22"/>
  <c r="X23" i="22"/>
  <c r="W23" i="22"/>
  <c r="V23" i="22"/>
  <c r="U23" i="22"/>
  <c r="T23" i="22"/>
  <c r="S23" i="22"/>
  <c r="R23" i="22"/>
  <c r="Q23" i="22"/>
  <c r="P23" i="22"/>
  <c r="O23" i="22"/>
  <c r="N23" i="22"/>
  <c r="M23" i="22"/>
  <c r="L23" i="22"/>
  <c r="K23" i="22"/>
  <c r="J23" i="22"/>
  <c r="I23" i="22"/>
  <c r="H23" i="22"/>
  <c r="G23" i="22"/>
  <c r="AA22" i="22"/>
  <c r="Z22" i="22"/>
  <c r="Y22" i="22"/>
  <c r="X22" i="22"/>
  <c r="W22" i="22"/>
  <c r="V22" i="22"/>
  <c r="U22" i="22"/>
  <c r="T22" i="22"/>
  <c r="S22" i="22"/>
  <c r="R22" i="22"/>
  <c r="Q22" i="22"/>
  <c r="P22" i="22"/>
  <c r="O22" i="22"/>
  <c r="N22" i="22"/>
  <c r="M22" i="22"/>
  <c r="L22" i="22"/>
  <c r="K22" i="22"/>
  <c r="J22" i="22"/>
  <c r="I22" i="22"/>
  <c r="H22" i="22"/>
  <c r="G22" i="22"/>
  <c r="AA19" i="22"/>
  <c r="Z19" i="22"/>
  <c r="Y19" i="22"/>
  <c r="X19" i="22"/>
  <c r="W19" i="22"/>
  <c r="V19" i="22"/>
  <c r="U19" i="22"/>
  <c r="T19" i="22"/>
  <c r="S19" i="22"/>
  <c r="R19" i="22"/>
  <c r="Q19" i="22"/>
  <c r="P19" i="22"/>
  <c r="O19" i="22"/>
  <c r="N19" i="22"/>
  <c r="M19" i="22"/>
  <c r="L19" i="22"/>
  <c r="K19" i="22"/>
  <c r="J19" i="22"/>
  <c r="I19" i="22"/>
  <c r="H19" i="22"/>
  <c r="G19" i="22"/>
  <c r="AA18" i="22"/>
  <c r="Z18" i="22"/>
  <c r="Y18" i="22"/>
  <c r="X18" i="22"/>
  <c r="W18" i="22"/>
  <c r="V18" i="22"/>
  <c r="U18" i="22"/>
  <c r="T18" i="22"/>
  <c r="S18" i="22"/>
  <c r="R18" i="22"/>
  <c r="Q18" i="22"/>
  <c r="P18" i="22"/>
  <c r="O18" i="22"/>
  <c r="N18" i="22"/>
  <c r="M18" i="22"/>
  <c r="L18" i="22"/>
  <c r="K18" i="22"/>
  <c r="J18" i="22"/>
  <c r="I18" i="22"/>
  <c r="H18" i="22"/>
  <c r="G18" i="22"/>
  <c r="AA17" i="22"/>
  <c r="Z17" i="22"/>
  <c r="Y17" i="22"/>
  <c r="X17" i="22"/>
  <c r="W17" i="22"/>
  <c r="V17" i="22"/>
  <c r="U17" i="22"/>
  <c r="T17" i="22"/>
  <c r="S17" i="22"/>
  <c r="R17" i="22"/>
  <c r="Q17" i="22"/>
  <c r="P17" i="22"/>
  <c r="O17" i="22"/>
  <c r="N17" i="22"/>
  <c r="M17" i="22"/>
  <c r="L17" i="22"/>
  <c r="K17" i="22"/>
  <c r="J17" i="22"/>
  <c r="I17" i="22"/>
  <c r="H17" i="22"/>
  <c r="G17" i="22"/>
  <c r="AA14" i="22"/>
  <c r="Z14" i="22"/>
  <c r="Y14" i="22"/>
  <c r="X14" i="22"/>
  <c r="W14" i="22"/>
  <c r="V14" i="22"/>
  <c r="U14" i="22"/>
  <c r="T14" i="22"/>
  <c r="S14" i="22"/>
  <c r="R14" i="22"/>
  <c r="Q14" i="22"/>
  <c r="P14" i="22"/>
  <c r="O14" i="22"/>
  <c r="N14" i="22"/>
  <c r="M14" i="22"/>
  <c r="L14" i="22"/>
  <c r="K14" i="22"/>
  <c r="J14" i="22"/>
  <c r="I14" i="22"/>
  <c r="H14" i="22"/>
  <c r="G14" i="22"/>
  <c r="AP45" i="59"/>
  <c r="AO45" i="59"/>
  <c r="AN45" i="59"/>
  <c r="AM45" i="59"/>
  <c r="AL45" i="59"/>
  <c r="AK45" i="59"/>
  <c r="AJ45" i="59"/>
  <c r="AI45" i="59"/>
  <c r="AH45" i="59"/>
  <c r="AG45" i="59"/>
  <c r="AF45" i="59"/>
  <c r="AE45" i="59"/>
  <c r="AD45" i="59"/>
  <c r="AC45" i="59"/>
  <c r="AB45" i="59"/>
  <c r="AA45" i="59"/>
  <c r="Z45" i="59"/>
  <c r="Y45" i="59"/>
  <c r="X45" i="59"/>
  <c r="W45" i="59"/>
  <c r="V45" i="59"/>
  <c r="U45" i="59"/>
  <c r="T45" i="59"/>
  <c r="S45" i="59"/>
  <c r="R45" i="59"/>
  <c r="Q45" i="59"/>
  <c r="P45" i="59"/>
  <c r="O45" i="59"/>
  <c r="N45" i="59"/>
  <c r="M45" i="59"/>
  <c r="L45" i="59"/>
  <c r="K45" i="59"/>
  <c r="AA13" i="22"/>
  <c r="J45" i="59" s="1"/>
  <c r="Z13" i="22"/>
  <c r="Y13" i="22"/>
  <c r="X13" i="22"/>
  <c r="I45" i="59" s="1"/>
  <c r="W13" i="22"/>
  <c r="V13" i="22"/>
  <c r="U13" i="22"/>
  <c r="H45" i="59" s="1"/>
  <c r="T13" i="22"/>
  <c r="S13" i="22"/>
  <c r="R13" i="22"/>
  <c r="G45" i="59" s="1"/>
  <c r="Q13" i="22"/>
  <c r="P13" i="22"/>
  <c r="O13" i="22"/>
  <c r="F45" i="59" s="1"/>
  <c r="N13" i="22"/>
  <c r="M13" i="22"/>
  <c r="L13" i="22"/>
  <c r="E45" i="59" s="1"/>
  <c r="K13" i="22"/>
  <c r="J13" i="22"/>
  <c r="I13" i="22"/>
  <c r="D45" i="59" s="1"/>
  <c r="H13" i="22"/>
  <c r="G13" i="22"/>
  <c r="AA12" i="22"/>
  <c r="Z12" i="22"/>
  <c r="Y12" i="22"/>
  <c r="X12" i="22"/>
  <c r="W12" i="22"/>
  <c r="V12" i="22"/>
  <c r="U12" i="22"/>
  <c r="T12" i="22"/>
  <c r="S12" i="22"/>
  <c r="R12" i="22"/>
  <c r="Q12" i="22"/>
  <c r="P12" i="22"/>
  <c r="O12" i="22"/>
  <c r="N12" i="22"/>
  <c r="M12" i="22"/>
  <c r="L12" i="22"/>
  <c r="K12" i="22"/>
  <c r="J12" i="22"/>
  <c r="I12" i="22"/>
  <c r="H12" i="22"/>
  <c r="G12" i="22"/>
  <c r="AA11" i="22"/>
  <c r="Z11" i="22"/>
  <c r="Y11" i="22"/>
  <c r="X11" i="22"/>
  <c r="W11" i="22"/>
  <c r="V11" i="22"/>
  <c r="U11" i="22"/>
  <c r="T11" i="22"/>
  <c r="S11" i="22"/>
  <c r="R11" i="22"/>
  <c r="Q11" i="22"/>
  <c r="P11" i="22"/>
  <c r="O11" i="22"/>
  <c r="N11" i="22"/>
  <c r="M11" i="22"/>
  <c r="L11" i="22"/>
  <c r="K11" i="22"/>
  <c r="J11" i="22"/>
  <c r="I11" i="22"/>
  <c r="H11" i="22"/>
  <c r="G11" i="22"/>
  <c r="AA10" i="22"/>
  <c r="Z10" i="22"/>
  <c r="Y10" i="22"/>
  <c r="X10" i="22"/>
  <c r="W10" i="22"/>
  <c r="V10" i="22"/>
  <c r="U10" i="22"/>
  <c r="T10" i="22"/>
  <c r="S10" i="22"/>
  <c r="R10" i="22"/>
  <c r="Q10" i="22"/>
  <c r="P10" i="22"/>
  <c r="O10" i="22"/>
  <c r="N10" i="22"/>
  <c r="M10" i="22"/>
  <c r="L10" i="22"/>
  <c r="K10" i="22"/>
  <c r="J10" i="22"/>
  <c r="I10" i="22"/>
  <c r="H10" i="22"/>
  <c r="G10" i="22"/>
  <c r="AA9" i="22"/>
  <c r="Z9" i="22"/>
  <c r="Y9" i="22"/>
  <c r="X9" i="22"/>
  <c r="W9" i="22"/>
  <c r="V9" i="22"/>
  <c r="U9" i="22"/>
  <c r="T9" i="22"/>
  <c r="S9" i="22"/>
  <c r="R9" i="22"/>
  <c r="Q9" i="22"/>
  <c r="P9" i="22"/>
  <c r="O9" i="22"/>
  <c r="N9" i="22"/>
  <c r="M9" i="22"/>
  <c r="L9" i="22"/>
  <c r="K9" i="22"/>
  <c r="J9" i="22"/>
  <c r="I9" i="22"/>
  <c r="H9" i="22"/>
  <c r="G9" i="22"/>
  <c r="F34" i="22"/>
  <c r="E34" i="22"/>
  <c r="F38" i="22"/>
  <c r="E38" i="22"/>
  <c r="F40" i="22"/>
  <c r="E40" i="22"/>
  <c r="F31" i="22"/>
  <c r="E31" i="22"/>
  <c r="F30" i="22"/>
  <c r="E30" i="22"/>
  <c r="F29" i="22"/>
  <c r="E29" i="22"/>
  <c r="F28" i="22"/>
  <c r="E28" i="22"/>
  <c r="F27" i="22"/>
  <c r="E27" i="22"/>
  <c r="F26" i="22"/>
  <c r="E26" i="22"/>
  <c r="F25" i="22"/>
  <c r="E25" i="22"/>
  <c r="F24" i="22"/>
  <c r="E24" i="22"/>
  <c r="F23" i="22"/>
  <c r="E23" i="22"/>
  <c r="F22" i="22"/>
  <c r="E22" i="22"/>
  <c r="D31" i="22"/>
  <c r="D30" i="22"/>
  <c r="D29" i="22"/>
  <c r="D28" i="22"/>
  <c r="D27" i="22"/>
  <c r="D26" i="22"/>
  <c r="D25" i="22"/>
  <c r="D24" i="22"/>
  <c r="D23" i="22"/>
  <c r="D38" i="22"/>
  <c r="D34" i="22"/>
  <c r="D40" i="22"/>
  <c r="D22" i="22"/>
  <c r="F19" i="22"/>
  <c r="E19" i="22"/>
  <c r="F18" i="22"/>
  <c r="E18" i="22"/>
  <c r="F17" i="22"/>
  <c r="E17" i="22"/>
  <c r="D19" i="22"/>
  <c r="D18" i="22"/>
  <c r="D17" i="22"/>
  <c r="F14" i="22"/>
  <c r="E14" i="22"/>
  <c r="F13" i="22"/>
  <c r="C45" i="59" s="1"/>
  <c r="E13" i="22"/>
  <c r="F12" i="22"/>
  <c r="E12" i="22"/>
  <c r="F11" i="22"/>
  <c r="E11" i="22"/>
  <c r="F10" i="22"/>
  <c r="E10" i="22"/>
  <c r="F9" i="22"/>
  <c r="E9" i="22"/>
  <c r="D14" i="22"/>
  <c r="D13" i="22"/>
  <c r="D12" i="22"/>
  <c r="D11" i="22"/>
  <c r="D10" i="22"/>
  <c r="D9" i="22"/>
  <c r="K30" i="9"/>
  <c r="M23" i="58" s="1"/>
  <c r="J30" i="9"/>
  <c r="L23" i="58" s="1"/>
  <c r="I30" i="9"/>
  <c r="K23" i="58" s="1"/>
  <c r="H30" i="9"/>
  <c r="J23" i="58" s="1"/>
  <c r="G30" i="9"/>
  <c r="I23" i="58" s="1"/>
  <c r="F30" i="9"/>
  <c r="H23" i="58" s="1"/>
  <c r="E30" i="9"/>
  <c r="G23" i="58" s="1"/>
  <c r="D30" i="9"/>
  <c r="F23" i="58" s="1"/>
  <c r="AS69" i="17"/>
  <c r="CG84" i="17" s="1"/>
  <c r="DS88" i="17" s="1"/>
  <c r="DR36" i="51" s="1"/>
  <c r="AR69" i="17"/>
  <c r="CF84" i="17" s="1"/>
  <c r="DP88" i="17" s="1"/>
  <c r="DO36" i="51" s="1"/>
  <c r="AQ69" i="17"/>
  <c r="CE84" i="17" s="1"/>
  <c r="DM88" i="17" s="1"/>
  <c r="DL36" i="51" s="1"/>
  <c r="AP69" i="17"/>
  <c r="CD84" i="17" s="1"/>
  <c r="DJ88" i="17" s="1"/>
  <c r="DI36" i="51" s="1"/>
  <c r="AO69" i="17"/>
  <c r="CC84" i="17" s="1"/>
  <c r="DG88" i="17" s="1"/>
  <c r="DF36" i="51" s="1"/>
  <c r="AN69" i="17"/>
  <c r="CB84" i="17" s="1"/>
  <c r="DD88" i="17" s="1"/>
  <c r="DC36" i="51" s="1"/>
  <c r="AM69" i="17"/>
  <c r="CA84" i="17" s="1"/>
  <c r="DA88" i="17" s="1"/>
  <c r="CZ36" i="51" s="1"/>
  <c r="AL69" i="17"/>
  <c r="BZ84" i="17" s="1"/>
  <c r="CX88" i="17" s="1"/>
  <c r="CW36" i="51" s="1"/>
  <c r="AK69" i="17"/>
  <c r="BY84" i="17" s="1"/>
  <c r="CU88" i="17" s="1"/>
  <c r="CT36" i="51" s="1"/>
  <c r="AJ69" i="17"/>
  <c r="BX84" i="17" s="1"/>
  <c r="CR88" i="17" s="1"/>
  <c r="CQ36" i="51" s="1"/>
  <c r="AI69" i="17"/>
  <c r="BW84" i="17" s="1"/>
  <c r="CO88" i="17" s="1"/>
  <c r="CN36" i="51" s="1"/>
  <c r="AH69" i="17"/>
  <c r="BV84" i="17" s="1"/>
  <c r="CL88" i="17" s="1"/>
  <c r="CK36" i="51" s="1"/>
  <c r="AG69" i="17"/>
  <c r="BU84" i="17" s="1"/>
  <c r="CI88" i="17" s="1"/>
  <c r="CH36" i="51" s="1"/>
  <c r="AF69" i="17"/>
  <c r="BT84" i="17" s="1"/>
  <c r="CF88" i="17" s="1"/>
  <c r="CE36" i="51" s="1"/>
  <c r="AE69" i="17"/>
  <c r="BS84" i="17" s="1"/>
  <c r="CC88" i="17" s="1"/>
  <c r="CB36" i="51" s="1"/>
  <c r="AD69" i="17"/>
  <c r="BR84" i="17" s="1"/>
  <c r="BZ88" i="17" s="1"/>
  <c r="BY36" i="51" s="1"/>
  <c r="AC69" i="17"/>
  <c r="BQ84" i="17" s="1"/>
  <c r="BW88" i="17" s="1"/>
  <c r="BV36" i="51" s="1"/>
  <c r="AB69" i="17"/>
  <c r="BP84" i="17" s="1"/>
  <c r="BT88" i="17" s="1"/>
  <c r="BS36" i="51" s="1"/>
  <c r="AA69" i="17"/>
  <c r="BO84" i="17" s="1"/>
  <c r="BQ88" i="17" s="1"/>
  <c r="BP36" i="51" s="1"/>
  <c r="Z69" i="17"/>
  <c r="BN84" i="17" s="1"/>
  <c r="BN88" i="17" s="1"/>
  <c r="BM36" i="51" s="1"/>
  <c r="Y69" i="17"/>
  <c r="BM84" i="17" s="1"/>
  <c r="BK88" i="17" s="1"/>
  <c r="BJ36" i="51" s="1"/>
  <c r="X69" i="17"/>
  <c r="BL84" i="17" s="1"/>
  <c r="BH88" i="17" s="1"/>
  <c r="BG36" i="51" s="1"/>
  <c r="W69" i="17"/>
  <c r="BK84" i="17" s="1"/>
  <c r="BE88" i="17" s="1"/>
  <c r="BD36" i="51" s="1"/>
  <c r="V69" i="17"/>
  <c r="BJ84" i="17" s="1"/>
  <c r="BB88" i="17" s="1"/>
  <c r="BA36" i="51" s="1"/>
  <c r="U69" i="17"/>
  <c r="BI84" i="17" s="1"/>
  <c r="AY88" i="17" s="1"/>
  <c r="AX36" i="51" s="1"/>
  <c r="T69" i="17"/>
  <c r="BH84" i="17" s="1"/>
  <c r="AV88" i="17" s="1"/>
  <c r="AU36" i="51" s="1"/>
  <c r="S69" i="17"/>
  <c r="BG84" i="17" s="1"/>
  <c r="AS88" i="17" s="1"/>
  <c r="AR36" i="51" s="1"/>
  <c r="R69" i="17"/>
  <c r="BF84" i="17" s="1"/>
  <c r="AP88" i="17" s="1"/>
  <c r="AO36" i="51" s="1"/>
  <c r="Q69" i="17"/>
  <c r="BE84" i="17" s="1"/>
  <c r="AM88" i="17" s="1"/>
  <c r="AL36" i="51" s="1"/>
  <c r="P69" i="17"/>
  <c r="BD84" i="17" s="1"/>
  <c r="AJ88" i="17" s="1"/>
  <c r="AI36" i="51" s="1"/>
  <c r="O69" i="17"/>
  <c r="BC84" i="17" s="1"/>
  <c r="AG88" i="17" s="1"/>
  <c r="AF36" i="51" s="1"/>
  <c r="N69" i="17"/>
  <c r="BB84" i="17" s="1"/>
  <c r="AD88" i="17" s="1"/>
  <c r="AC36" i="51" s="1"/>
  <c r="M69" i="17"/>
  <c r="BA84" i="17" s="1"/>
  <c r="AA88" i="17" s="1"/>
  <c r="Z36" i="51" s="1"/>
  <c r="L69" i="17"/>
  <c r="AZ84" i="17" s="1"/>
  <c r="X88" i="17" s="1"/>
  <c r="W36" i="51" s="1"/>
  <c r="AS68" i="17"/>
  <c r="CG83" i="17" s="1"/>
  <c r="DS87" i="17" s="1"/>
  <c r="DR35" i="51" s="1"/>
  <c r="AR68" i="17"/>
  <c r="CF83" i="17" s="1"/>
  <c r="DP87" i="17" s="1"/>
  <c r="DO35" i="51" s="1"/>
  <c r="DO33" i="51" s="1"/>
  <c r="DO44" i="51" s="1"/>
  <c r="AQ68" i="17"/>
  <c r="CE83" i="17" s="1"/>
  <c r="DM87" i="17" s="1"/>
  <c r="DL35" i="51" s="1"/>
  <c r="DL33" i="51" s="1"/>
  <c r="DL44" i="51" s="1"/>
  <c r="AP68" i="17"/>
  <c r="CD83" i="17" s="1"/>
  <c r="DJ87" i="17" s="1"/>
  <c r="DI35" i="51" s="1"/>
  <c r="AO68" i="17"/>
  <c r="CC83" i="17" s="1"/>
  <c r="DG87" i="17" s="1"/>
  <c r="DF35" i="51" s="1"/>
  <c r="DF33" i="51" s="1"/>
  <c r="DF44" i="51" s="1"/>
  <c r="AN68" i="17"/>
  <c r="CB83" i="17" s="1"/>
  <c r="DD87" i="17" s="1"/>
  <c r="DC35" i="51" s="1"/>
  <c r="DC33" i="51" s="1"/>
  <c r="DC44" i="51" s="1"/>
  <c r="AM68" i="17"/>
  <c r="CA83" i="17" s="1"/>
  <c r="DA87" i="17" s="1"/>
  <c r="CZ35" i="51" s="1"/>
  <c r="CZ33" i="51" s="1"/>
  <c r="CZ44" i="51" s="1"/>
  <c r="AL68" i="17"/>
  <c r="BZ83" i="17" s="1"/>
  <c r="CX87" i="17" s="1"/>
  <c r="CW35" i="51" s="1"/>
  <c r="AK68" i="17"/>
  <c r="BY83" i="17" s="1"/>
  <c r="CU87" i="17" s="1"/>
  <c r="CT35" i="51" s="1"/>
  <c r="AJ68" i="17"/>
  <c r="BX83" i="17" s="1"/>
  <c r="CR87" i="17" s="1"/>
  <c r="CQ35" i="51" s="1"/>
  <c r="CQ33" i="51" s="1"/>
  <c r="CQ44" i="51" s="1"/>
  <c r="AI68" i="17"/>
  <c r="BW83" i="17" s="1"/>
  <c r="CO87" i="17" s="1"/>
  <c r="CN35" i="51" s="1"/>
  <c r="CN33" i="51" s="1"/>
  <c r="CN44" i="51" s="1"/>
  <c r="AH68" i="17"/>
  <c r="BV83" i="17" s="1"/>
  <c r="CL87" i="17" s="1"/>
  <c r="CK35" i="51" s="1"/>
  <c r="CK33" i="51" s="1"/>
  <c r="CK44" i="51" s="1"/>
  <c r="AG68" i="17"/>
  <c r="BU83" i="17" s="1"/>
  <c r="CI87" i="17" s="1"/>
  <c r="CH35" i="51" s="1"/>
  <c r="AF68" i="17"/>
  <c r="BT83" i="17" s="1"/>
  <c r="CF87" i="17" s="1"/>
  <c r="CE35" i="51" s="1"/>
  <c r="CE33" i="51" s="1"/>
  <c r="CE44" i="51" s="1"/>
  <c r="AE68" i="17"/>
  <c r="BS83" i="17" s="1"/>
  <c r="CC87" i="17" s="1"/>
  <c r="CB35" i="51" s="1"/>
  <c r="CB33" i="51" s="1"/>
  <c r="CB44" i="51" s="1"/>
  <c r="AD68" i="17"/>
  <c r="BR83" i="17" s="1"/>
  <c r="BZ87" i="17" s="1"/>
  <c r="BY35" i="51" s="1"/>
  <c r="AC68" i="17"/>
  <c r="BQ83" i="17" s="1"/>
  <c r="BW87" i="17" s="1"/>
  <c r="BV35" i="51" s="1"/>
  <c r="AB68" i="17"/>
  <c r="BP83" i="17" s="1"/>
  <c r="BT87" i="17" s="1"/>
  <c r="BS35" i="51" s="1"/>
  <c r="BS33" i="51" s="1"/>
  <c r="BS44" i="51" s="1"/>
  <c r="AA68" i="17"/>
  <c r="BO83" i="17" s="1"/>
  <c r="BQ87" i="17" s="1"/>
  <c r="BP35" i="51" s="1"/>
  <c r="BP33" i="51" s="1"/>
  <c r="BP44" i="51" s="1"/>
  <c r="Z68" i="17"/>
  <c r="BN83" i="17" s="1"/>
  <c r="BN87" i="17" s="1"/>
  <c r="BM35" i="51" s="1"/>
  <c r="BM33" i="51" s="1"/>
  <c r="BM44" i="51" s="1"/>
  <c r="Y68" i="17"/>
  <c r="BM83" i="17" s="1"/>
  <c r="BK87" i="17" s="1"/>
  <c r="BJ35" i="51" s="1"/>
  <c r="BJ33" i="51" s="1"/>
  <c r="BJ44" i="51" s="1"/>
  <c r="X68" i="17"/>
  <c r="BL83" i="17" s="1"/>
  <c r="BH87" i="17" s="1"/>
  <c r="BG35" i="51" s="1"/>
  <c r="BG33" i="51" s="1"/>
  <c r="BG44" i="51" s="1"/>
  <c r="W68" i="17"/>
  <c r="BK83" i="17" s="1"/>
  <c r="BE87" i="17" s="1"/>
  <c r="BD35" i="51" s="1"/>
  <c r="BD33" i="51" s="1"/>
  <c r="BD44" i="51" s="1"/>
  <c r="V68" i="17"/>
  <c r="BJ83" i="17" s="1"/>
  <c r="BB87" i="17" s="1"/>
  <c r="BA35" i="51" s="1"/>
  <c r="U68" i="17"/>
  <c r="BI83" i="17" s="1"/>
  <c r="AY87" i="17" s="1"/>
  <c r="AX35" i="51" s="1"/>
  <c r="T68" i="17"/>
  <c r="BH83" i="17" s="1"/>
  <c r="AV87" i="17" s="1"/>
  <c r="AU35" i="51" s="1"/>
  <c r="AU33" i="51" s="1"/>
  <c r="AU44" i="51" s="1"/>
  <c r="S68" i="17"/>
  <c r="BG83" i="17" s="1"/>
  <c r="AS87" i="17" s="1"/>
  <c r="AR35" i="51" s="1"/>
  <c r="AR33" i="51" s="1"/>
  <c r="AR44" i="51" s="1"/>
  <c r="R68" i="17"/>
  <c r="BF83" i="17" s="1"/>
  <c r="AP87" i="17" s="1"/>
  <c r="AO35" i="51" s="1"/>
  <c r="AO33" i="51" s="1"/>
  <c r="AO44" i="51" s="1"/>
  <c r="Q68" i="17"/>
  <c r="BE83" i="17" s="1"/>
  <c r="AM87" i="17" s="1"/>
  <c r="AL35" i="51" s="1"/>
  <c r="AL33" i="51" s="1"/>
  <c r="AL44" i="51" s="1"/>
  <c r="P68" i="17"/>
  <c r="BD83" i="17" s="1"/>
  <c r="AJ87" i="17" s="1"/>
  <c r="AI35" i="51" s="1"/>
  <c r="AI33" i="51" s="1"/>
  <c r="AI44" i="51" s="1"/>
  <c r="O68" i="17"/>
  <c r="BC83" i="17" s="1"/>
  <c r="AG87" i="17" s="1"/>
  <c r="AF35" i="51" s="1"/>
  <c r="AF33" i="51" s="1"/>
  <c r="AF44" i="51" s="1"/>
  <c r="N68" i="17"/>
  <c r="BB83" i="17" s="1"/>
  <c r="AD87" i="17" s="1"/>
  <c r="AC35" i="51" s="1"/>
  <c r="M68" i="17"/>
  <c r="BA83" i="17" s="1"/>
  <c r="AA87" i="17" s="1"/>
  <c r="Z35" i="51" s="1"/>
  <c r="L68" i="17"/>
  <c r="AZ83" i="17" s="1"/>
  <c r="X87" i="17" s="1"/>
  <c r="W35" i="51" s="1"/>
  <c r="AS56" i="17"/>
  <c r="AR56" i="17"/>
  <c r="AQ56" i="17"/>
  <c r="AP56" i="17"/>
  <c r="DR84" i="17" s="1"/>
  <c r="DK88" i="17" s="1"/>
  <c r="DJ36" i="51" s="1"/>
  <c r="AO56" i="17"/>
  <c r="AN56" i="17"/>
  <c r="AM56" i="17"/>
  <c r="AL56" i="17"/>
  <c r="DN84" i="17" s="1"/>
  <c r="CY88" i="17" s="1"/>
  <c r="CX36" i="51" s="1"/>
  <c r="AK56" i="17"/>
  <c r="AJ56" i="17"/>
  <c r="AJ84" i="17" s="1"/>
  <c r="CQ88" i="17" s="1"/>
  <c r="CP36" i="51" s="1"/>
  <c r="AI56" i="17"/>
  <c r="AH56" i="17"/>
  <c r="DJ84" i="17" s="1"/>
  <c r="CM88" i="17" s="1"/>
  <c r="CL36" i="51" s="1"/>
  <c r="AG56" i="17"/>
  <c r="AF56" i="17"/>
  <c r="AE56" i="17"/>
  <c r="AE84" i="17" s="1"/>
  <c r="CB88" i="17" s="1"/>
  <c r="CA36" i="51" s="1"/>
  <c r="AD56" i="17"/>
  <c r="DF84" i="17" s="1"/>
  <c r="CA88" i="17" s="1"/>
  <c r="BZ36" i="51" s="1"/>
  <c r="AC56" i="17"/>
  <c r="AB56" i="17"/>
  <c r="AA56" i="17"/>
  <c r="Z56" i="17"/>
  <c r="Z84" i="17" s="1"/>
  <c r="BM88" i="17" s="1"/>
  <c r="BL36" i="51" s="1"/>
  <c r="Y56" i="17"/>
  <c r="X56" i="17"/>
  <c r="W56" i="17"/>
  <c r="V56" i="17"/>
  <c r="CX84" i="17" s="1"/>
  <c r="BC88" i="17" s="1"/>
  <c r="BB36" i="51" s="1"/>
  <c r="U56" i="17"/>
  <c r="T56" i="17"/>
  <c r="T84" i="17" s="1"/>
  <c r="AU88" i="17" s="1"/>
  <c r="AT36" i="51" s="1"/>
  <c r="S56" i="17"/>
  <c r="R56" i="17"/>
  <c r="CT84" i="17" s="1"/>
  <c r="AQ88" i="17" s="1"/>
  <c r="AP36" i="51" s="1"/>
  <c r="Q56" i="17"/>
  <c r="P56" i="17"/>
  <c r="O84" i="17"/>
  <c r="AF88" i="17" s="1"/>
  <c r="AE36" i="51" s="1"/>
  <c r="CP84" i="17"/>
  <c r="AE88" i="17" s="1"/>
  <c r="AD36" i="51" s="1"/>
  <c r="AS55" i="17"/>
  <c r="AR55" i="17"/>
  <c r="AQ55" i="17"/>
  <c r="AQ83" i="17" s="1"/>
  <c r="DL87" i="17" s="1"/>
  <c r="DK35" i="51" s="1"/>
  <c r="AP55" i="17"/>
  <c r="AO55" i="17"/>
  <c r="AN55" i="17"/>
  <c r="AM55" i="17"/>
  <c r="AL55" i="17"/>
  <c r="AL83" i="17" s="1"/>
  <c r="CW87" i="17" s="1"/>
  <c r="CV35" i="51" s="1"/>
  <c r="AK55" i="17"/>
  <c r="AJ55" i="17"/>
  <c r="AI55" i="17"/>
  <c r="AH55" i="17"/>
  <c r="AG55" i="17"/>
  <c r="AF55" i="17"/>
  <c r="AE55" i="17"/>
  <c r="AD55" i="17"/>
  <c r="AC55" i="17"/>
  <c r="AB55" i="17"/>
  <c r="AA55" i="17"/>
  <c r="AA83" i="17" s="1"/>
  <c r="BP87" i="17" s="1"/>
  <c r="BO35" i="51" s="1"/>
  <c r="Z55" i="17"/>
  <c r="Y55" i="17"/>
  <c r="X55" i="17"/>
  <c r="W55" i="17"/>
  <c r="V55" i="17"/>
  <c r="V83" i="17" s="1"/>
  <c r="BA87" i="17" s="1"/>
  <c r="AZ35" i="51" s="1"/>
  <c r="U55" i="17"/>
  <c r="T55" i="17"/>
  <c r="S55" i="17"/>
  <c r="R55" i="17"/>
  <c r="Q55" i="17"/>
  <c r="P55" i="17"/>
  <c r="O55" i="17"/>
  <c r="N55" i="17"/>
  <c r="M55" i="17"/>
  <c r="L55" i="17"/>
  <c r="AS43" i="17"/>
  <c r="AR43" i="17"/>
  <c r="CF76" i="17" s="1"/>
  <c r="AQ43" i="17"/>
  <c r="CE76" i="17" s="1"/>
  <c r="AP43" i="17"/>
  <c r="CD76" i="17" s="1"/>
  <c r="DJ80" i="17" s="1"/>
  <c r="AO43" i="17"/>
  <c r="CC76" i="17" s="1"/>
  <c r="AN43" i="17"/>
  <c r="CB76" i="17" s="1"/>
  <c r="AM43" i="17"/>
  <c r="CA76" i="17" s="1"/>
  <c r="AL43" i="17"/>
  <c r="BZ76" i="17" s="1"/>
  <c r="AK43" i="17"/>
  <c r="AJ43" i="17"/>
  <c r="BX76" i="17" s="1"/>
  <c r="AI43" i="17"/>
  <c r="BW76" i="17" s="1"/>
  <c r="AH43" i="17"/>
  <c r="BV76" i="17" s="1"/>
  <c r="CL80" i="17" s="1"/>
  <c r="AG43" i="17"/>
  <c r="BU76" i="17" s="1"/>
  <c r="AF43" i="17"/>
  <c r="BT76" i="17" s="1"/>
  <c r="AE43" i="17"/>
  <c r="BS76" i="17" s="1"/>
  <c r="AD43" i="17"/>
  <c r="BR76" i="17" s="1"/>
  <c r="AC43" i="17"/>
  <c r="AB43" i="17"/>
  <c r="BP76" i="17" s="1"/>
  <c r="AA43" i="17"/>
  <c r="BO76" i="17" s="1"/>
  <c r="Z43" i="17"/>
  <c r="BN76" i="17" s="1"/>
  <c r="BN80" i="17" s="1"/>
  <c r="Y43" i="17"/>
  <c r="BM76" i="17" s="1"/>
  <c r="X43" i="17"/>
  <c r="W43" i="17"/>
  <c r="BK76" i="17" s="1"/>
  <c r="V43" i="17"/>
  <c r="BJ76" i="17" s="1"/>
  <c r="U43" i="17"/>
  <c r="T43" i="17"/>
  <c r="BH76" i="17" s="1"/>
  <c r="S43" i="17"/>
  <c r="BG76" i="17" s="1"/>
  <c r="R43" i="17"/>
  <c r="BF76" i="17" s="1"/>
  <c r="Q43" i="17"/>
  <c r="P43" i="17"/>
  <c r="BD76" i="17" s="1"/>
  <c r="AJ80" i="17" s="1"/>
  <c r="O43" i="17"/>
  <c r="BC76" i="17" s="1"/>
  <c r="N43" i="17"/>
  <c r="BB76" i="17" s="1"/>
  <c r="M43" i="17"/>
  <c r="L43" i="17"/>
  <c r="AS42" i="17"/>
  <c r="CG75" i="17" s="1"/>
  <c r="AR42" i="17"/>
  <c r="CF75" i="17" s="1"/>
  <c r="AQ42" i="17"/>
  <c r="CE75" i="17" s="1"/>
  <c r="AP42" i="17"/>
  <c r="CD75" i="17" s="1"/>
  <c r="AO42" i="17"/>
  <c r="CC75" i="17" s="1"/>
  <c r="AN42" i="17"/>
  <c r="CB75" i="17" s="1"/>
  <c r="AM42" i="17"/>
  <c r="AL42" i="17"/>
  <c r="BZ75" i="17" s="1"/>
  <c r="AK42" i="17"/>
  <c r="BY75" i="17" s="1"/>
  <c r="AJ42" i="17"/>
  <c r="BX75" i="17" s="1"/>
  <c r="AI42" i="17"/>
  <c r="BW75" i="17" s="1"/>
  <c r="AH42" i="17"/>
  <c r="BV75" i="17" s="1"/>
  <c r="AG42" i="17"/>
  <c r="BU75" i="17" s="1"/>
  <c r="AF42" i="17"/>
  <c r="BT75" i="17" s="1"/>
  <c r="AE42" i="17"/>
  <c r="BS75" i="17" s="1"/>
  <c r="AD42" i="17"/>
  <c r="BR75" i="17" s="1"/>
  <c r="AC42" i="17"/>
  <c r="BQ75" i="17" s="1"/>
  <c r="AB42" i="17"/>
  <c r="BP75" i="17" s="1"/>
  <c r="AA42" i="17"/>
  <c r="Z42" i="17"/>
  <c r="BN75" i="17" s="1"/>
  <c r="Y42" i="17"/>
  <c r="BM75" i="17" s="1"/>
  <c r="X42" i="17"/>
  <c r="BL75" i="17" s="1"/>
  <c r="W42" i="17"/>
  <c r="BK75" i="17" s="1"/>
  <c r="V42" i="17"/>
  <c r="BJ75" i="17" s="1"/>
  <c r="U42" i="17"/>
  <c r="BI75" i="17" s="1"/>
  <c r="T42" i="17"/>
  <c r="BH75" i="17" s="1"/>
  <c r="S42" i="17"/>
  <c r="R42" i="17"/>
  <c r="BF75" i="17" s="1"/>
  <c r="Q42" i="17"/>
  <c r="BE75" i="17" s="1"/>
  <c r="P42" i="17"/>
  <c r="BD75" i="17" s="1"/>
  <c r="O42" i="17"/>
  <c r="BC75" i="17" s="1"/>
  <c r="N42" i="17"/>
  <c r="BB75" i="17" s="1"/>
  <c r="M42" i="17"/>
  <c r="BA75" i="17" s="1"/>
  <c r="L42" i="17"/>
  <c r="AZ75" i="17" s="1"/>
  <c r="AS31" i="17"/>
  <c r="AR31" i="17"/>
  <c r="AQ31" i="17"/>
  <c r="AQ76" i="17" s="1"/>
  <c r="DL80" i="17" s="1"/>
  <c r="AP31" i="17"/>
  <c r="DR76" i="17" s="1"/>
  <c r="AO31" i="17"/>
  <c r="AN31" i="17"/>
  <c r="DP76" i="17" s="1"/>
  <c r="AM31" i="17"/>
  <c r="AL31" i="17"/>
  <c r="DN76" i="17" s="1"/>
  <c r="AK31" i="17"/>
  <c r="AJ31" i="17"/>
  <c r="AI31" i="17"/>
  <c r="AI76" i="17" s="1"/>
  <c r="CN80" i="17" s="1"/>
  <c r="AH31" i="17"/>
  <c r="DJ76" i="17" s="1"/>
  <c r="AG31" i="17"/>
  <c r="AF31" i="17"/>
  <c r="AF76" i="17" s="1"/>
  <c r="CE80" i="17" s="1"/>
  <c r="AE31" i="17"/>
  <c r="AE76" i="17" s="1"/>
  <c r="CB80" i="17" s="1"/>
  <c r="AD31" i="17"/>
  <c r="DF76" i="17" s="1"/>
  <c r="AC31" i="17"/>
  <c r="AB31" i="17"/>
  <c r="AA31" i="17"/>
  <c r="AA76" i="17" s="1"/>
  <c r="BP80" i="17" s="1"/>
  <c r="Z31" i="17"/>
  <c r="DB76" i="17" s="1"/>
  <c r="Y31" i="17"/>
  <c r="X31" i="17"/>
  <c r="W31" i="17"/>
  <c r="V31" i="17"/>
  <c r="CX76" i="17" s="1"/>
  <c r="U31" i="17"/>
  <c r="T31" i="17"/>
  <c r="CV76" i="17" s="1"/>
  <c r="S31" i="17"/>
  <c r="S76" i="17" s="1"/>
  <c r="AR80" i="17" s="1"/>
  <c r="R31" i="17"/>
  <c r="CT76" i="17" s="1"/>
  <c r="Q31" i="17"/>
  <c r="P31" i="17"/>
  <c r="P76" i="17" s="1"/>
  <c r="AI80" i="17" s="1"/>
  <c r="O31" i="17"/>
  <c r="O76" i="17" s="1"/>
  <c r="AF80" i="17" s="1"/>
  <c r="N31" i="17"/>
  <c r="CP76" i="17" s="1"/>
  <c r="M31" i="17"/>
  <c r="L31" i="17"/>
  <c r="AS30" i="17"/>
  <c r="DU75" i="17" s="1"/>
  <c r="AR30" i="17"/>
  <c r="AQ30" i="17"/>
  <c r="AQ75" i="17" s="1"/>
  <c r="DL79" i="17" s="1"/>
  <c r="AP30" i="17"/>
  <c r="DR75" i="17" s="1"/>
  <c r="AO30" i="17"/>
  <c r="DQ75" i="17" s="1"/>
  <c r="AN30" i="17"/>
  <c r="AN75" i="17" s="1"/>
  <c r="DC79" i="17" s="1"/>
  <c r="AM30" i="17"/>
  <c r="AL30" i="17"/>
  <c r="DN75" i="17" s="1"/>
  <c r="AK30" i="17"/>
  <c r="DM75" i="17" s="1"/>
  <c r="AJ30" i="17"/>
  <c r="DL75" i="17" s="1"/>
  <c r="AI30" i="17"/>
  <c r="AI75" i="17" s="1"/>
  <c r="CN79" i="17" s="1"/>
  <c r="AH30" i="17"/>
  <c r="DJ75" i="17" s="1"/>
  <c r="AG30" i="17"/>
  <c r="DI75" i="17" s="1"/>
  <c r="AF30" i="17"/>
  <c r="AF75" i="17" s="1"/>
  <c r="CE79" i="17" s="1"/>
  <c r="AE30" i="17"/>
  <c r="AD30" i="17"/>
  <c r="DF75" i="17" s="1"/>
  <c r="AC30" i="17"/>
  <c r="DE75" i="17" s="1"/>
  <c r="AB30" i="17"/>
  <c r="DD75" i="17" s="1"/>
  <c r="AA30" i="17"/>
  <c r="AA75" i="17" s="1"/>
  <c r="BP79" i="17" s="1"/>
  <c r="Z30" i="17"/>
  <c r="DB75" i="17" s="1"/>
  <c r="Y30" i="17"/>
  <c r="DA75" i="17" s="1"/>
  <c r="X30" i="17"/>
  <c r="X75" i="17" s="1"/>
  <c r="BG79" i="17" s="1"/>
  <c r="W30" i="17"/>
  <c r="V30" i="17"/>
  <c r="CX75" i="17" s="1"/>
  <c r="U30" i="17"/>
  <c r="CW75" i="17" s="1"/>
  <c r="T30" i="17"/>
  <c r="CV75" i="17" s="1"/>
  <c r="S30" i="17"/>
  <c r="S75" i="17" s="1"/>
  <c r="AR79" i="17" s="1"/>
  <c r="R30" i="17"/>
  <c r="CT75" i="17" s="1"/>
  <c r="Q30" i="17"/>
  <c r="CS75" i="17" s="1"/>
  <c r="P30" i="17"/>
  <c r="P75" i="17" s="1"/>
  <c r="AI79" i="17" s="1"/>
  <c r="O30" i="17"/>
  <c r="N30" i="17"/>
  <c r="CP75" i="17" s="1"/>
  <c r="M30" i="17"/>
  <c r="CO75" i="17" s="1"/>
  <c r="L30"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V19" i="17"/>
  <c r="U19" i="17"/>
  <c r="T19" i="17"/>
  <c r="S19" i="17"/>
  <c r="R19" i="17"/>
  <c r="Q19" i="17"/>
  <c r="P19" i="17"/>
  <c r="O19" i="17"/>
  <c r="N19" i="17"/>
  <c r="M19" i="17"/>
  <c r="L19" i="17"/>
  <c r="K56" i="17"/>
  <c r="J56" i="17"/>
  <c r="I56" i="17"/>
  <c r="H56" i="17"/>
  <c r="G56" i="17"/>
  <c r="F56" i="17"/>
  <c r="F84" i="17" s="1"/>
  <c r="E88" i="17" s="1"/>
  <c r="D36" i="51" s="1"/>
  <c r="AY84" i="17"/>
  <c r="U88" i="17" s="1"/>
  <c r="T36" i="51" s="1"/>
  <c r="AX84" i="17"/>
  <c r="R88" i="17" s="1"/>
  <c r="Q36" i="51" s="1"/>
  <c r="AW84" i="17"/>
  <c r="O88" i="17" s="1"/>
  <c r="N36" i="51" s="1"/>
  <c r="AV84" i="17"/>
  <c r="L88" i="17" s="1"/>
  <c r="K36" i="51" s="1"/>
  <c r="AU84" i="17"/>
  <c r="I88" i="17" s="1"/>
  <c r="H36" i="51" s="1"/>
  <c r="AT84" i="17"/>
  <c r="F88" i="17" s="1"/>
  <c r="E36" i="51" s="1"/>
  <c r="AY83" i="17"/>
  <c r="U87" i="17" s="1"/>
  <c r="T35" i="51" s="1"/>
  <c r="AX83" i="17"/>
  <c r="R87" i="17" s="1"/>
  <c r="Q35" i="51" s="1"/>
  <c r="AW83" i="17"/>
  <c r="O87" i="17" s="1"/>
  <c r="N35" i="51" s="1"/>
  <c r="AV83" i="17"/>
  <c r="L87" i="17" s="1"/>
  <c r="K35" i="51" s="1"/>
  <c r="AU83" i="17"/>
  <c r="I87" i="17" s="1"/>
  <c r="H35" i="51" s="1"/>
  <c r="AT83" i="17"/>
  <c r="F87" i="17" s="1"/>
  <c r="E35" i="51" s="1"/>
  <c r="G55" i="17"/>
  <c r="H55" i="17"/>
  <c r="I55" i="17"/>
  <c r="J55" i="17"/>
  <c r="K55" i="17"/>
  <c r="K83" i="17" s="1"/>
  <c r="T87" i="17" s="1"/>
  <c r="S35" i="51" s="1"/>
  <c r="F55" i="17"/>
  <c r="K42" i="17"/>
  <c r="AY75" i="17" s="1"/>
  <c r="U79" i="17" s="1"/>
  <c r="T35" i="22" s="1"/>
  <c r="J42" i="17"/>
  <c r="AX75" i="17" s="1"/>
  <c r="I42" i="17"/>
  <c r="AW75" i="17" s="1"/>
  <c r="H42" i="17"/>
  <c r="G42" i="17"/>
  <c r="AU75" i="17" s="1"/>
  <c r="I79" i="17" s="1"/>
  <c r="H35" i="22" s="1"/>
  <c r="F42" i="17"/>
  <c r="K30" i="17"/>
  <c r="J30" i="17"/>
  <c r="I30" i="17"/>
  <c r="I75" i="17" s="1"/>
  <c r="N79" i="17" s="1"/>
  <c r="M35" i="22" s="1"/>
  <c r="H30" i="17"/>
  <c r="H75" i="17" s="1"/>
  <c r="K79" i="17" s="1"/>
  <c r="J35" i="22" s="1"/>
  <c r="G30" i="17"/>
  <c r="F30" i="17"/>
  <c r="K31" i="17"/>
  <c r="K76" i="17" s="1"/>
  <c r="T80" i="17" s="1"/>
  <c r="S36" i="22" s="1"/>
  <c r="J31" i="17"/>
  <c r="I31" i="17"/>
  <c r="H31" i="17"/>
  <c r="G31" i="17"/>
  <c r="F31" i="17"/>
  <c r="K43" i="17"/>
  <c r="AY76" i="17" s="1"/>
  <c r="J43" i="17"/>
  <c r="I43" i="17"/>
  <c r="H43" i="17"/>
  <c r="AV76" i="17" s="1"/>
  <c r="G43" i="17"/>
  <c r="AU76" i="17" s="1"/>
  <c r="F43" i="17"/>
  <c r="AT76" i="17" s="1"/>
  <c r="K19" i="17"/>
  <c r="J19" i="17"/>
  <c r="I19" i="17"/>
  <c r="H19" i="17"/>
  <c r="G19" i="17"/>
  <c r="CH33" i="51" l="1"/>
  <c r="CH44" i="51" s="1"/>
  <c r="DI33" i="51"/>
  <c r="DI44" i="51" s="1"/>
  <c r="AX33" i="51"/>
  <c r="AX44" i="51" s="1"/>
  <c r="BV33" i="51"/>
  <c r="BV44" i="51" s="1"/>
  <c r="CT33" i="51"/>
  <c r="CT44" i="51" s="1"/>
  <c r="DR33" i="51"/>
  <c r="DR44" i="51" s="1"/>
  <c r="AC33" i="51"/>
  <c r="AC44" i="51" s="1"/>
  <c r="BA33" i="51"/>
  <c r="BA44" i="51" s="1"/>
  <c r="BY33" i="51"/>
  <c r="BY44" i="51" s="1"/>
  <c r="CW33" i="51"/>
  <c r="CW44" i="51" s="1"/>
  <c r="CN75" i="17"/>
  <c r="X8" i="51"/>
  <c r="C46" i="57"/>
  <c r="D46" i="57" s="1"/>
  <c r="C44" i="57"/>
  <c r="D44" i="57" s="1"/>
  <c r="C45" i="57"/>
  <c r="D45" i="57" s="1"/>
  <c r="DT75" i="17"/>
  <c r="A106" i="54"/>
  <c r="A135" i="54" s="1"/>
  <c r="J21" i="22"/>
  <c r="N21" i="22"/>
  <c r="R21" i="22"/>
  <c r="V21" i="22"/>
  <c r="Z21" i="22"/>
  <c r="L16" i="22"/>
  <c r="I21" i="22"/>
  <c r="M21" i="22"/>
  <c r="Q21" i="22"/>
  <c r="U21" i="22"/>
  <c r="Y21" i="22"/>
  <c r="F31" i="9"/>
  <c r="H24" i="58" s="1"/>
  <c r="L26" i="2"/>
  <c r="J31" i="9"/>
  <c r="L24" i="58" s="1"/>
  <c r="P26" i="2"/>
  <c r="AJ26" i="2"/>
  <c r="G31" i="9"/>
  <c r="I24" i="58" s="1"/>
  <c r="M26" i="2"/>
  <c r="K31" i="9"/>
  <c r="M24" i="58" s="1"/>
  <c r="Q26" i="2"/>
  <c r="U26" i="2"/>
  <c r="Y26" i="2"/>
  <c r="AC26" i="2"/>
  <c r="AG26" i="2"/>
  <c r="AK26" i="2"/>
  <c r="AO26" i="2"/>
  <c r="AS26" i="2"/>
  <c r="AW26" i="2"/>
  <c r="R26" i="2"/>
  <c r="V26" i="2"/>
  <c r="Z26" i="2"/>
  <c r="AD26" i="2"/>
  <c r="AH26" i="2"/>
  <c r="AL26" i="2"/>
  <c r="AP26" i="2"/>
  <c r="AT26" i="2"/>
  <c r="D31" i="9"/>
  <c r="F24" i="58" s="1"/>
  <c r="J26" i="2"/>
  <c r="I31" i="9"/>
  <c r="K24" i="58" s="1"/>
  <c r="O26" i="2"/>
  <c r="AE26" i="2"/>
  <c r="H31" i="9"/>
  <c r="J24" i="58" s="1"/>
  <c r="N26" i="2"/>
  <c r="E31" i="9"/>
  <c r="G24" i="58" s="1"/>
  <c r="K26" i="2"/>
  <c r="S26" i="2"/>
  <c r="W26" i="2"/>
  <c r="AA26" i="2"/>
  <c r="AI26" i="2"/>
  <c r="AM26" i="2"/>
  <c r="AQ26" i="2"/>
  <c r="AU26" i="2"/>
  <c r="T26" i="2"/>
  <c r="X26" i="2"/>
  <c r="AB26" i="2"/>
  <c r="AF26" i="2"/>
  <c r="AN26" i="2"/>
  <c r="AR26" i="2"/>
  <c r="AV26" i="2"/>
  <c r="L21" i="22"/>
  <c r="T21" i="22"/>
  <c r="K8" i="22"/>
  <c r="AA8" i="22"/>
  <c r="P16" i="22"/>
  <c r="U8" i="22"/>
  <c r="P8" i="22"/>
  <c r="G8" i="22"/>
  <c r="O8" i="22"/>
  <c r="S8" i="22"/>
  <c r="W8" i="22"/>
  <c r="N8" i="22"/>
  <c r="V8" i="22"/>
  <c r="I8" i="22"/>
  <c r="Q8" i="22"/>
  <c r="H8" i="22"/>
  <c r="T8" i="22"/>
  <c r="G16" i="22"/>
  <c r="K16" i="22"/>
  <c r="O16" i="22"/>
  <c r="S16" i="22"/>
  <c r="W16" i="22"/>
  <c r="AA16" i="22"/>
  <c r="J8" i="22"/>
  <c r="R8" i="22"/>
  <c r="Z8" i="22"/>
  <c r="M8" i="22"/>
  <c r="Y8" i="22"/>
  <c r="L8" i="22"/>
  <c r="X8" i="22"/>
  <c r="J16" i="22"/>
  <c r="N16" i="22"/>
  <c r="R16" i="22"/>
  <c r="V16" i="22"/>
  <c r="Z16" i="22"/>
  <c r="I16" i="22"/>
  <c r="M16" i="22"/>
  <c r="Q16" i="22"/>
  <c r="U16" i="22"/>
  <c r="Y16" i="22"/>
  <c r="H16" i="22"/>
  <c r="T16" i="22"/>
  <c r="X16" i="22"/>
  <c r="H21" i="22"/>
  <c r="P21" i="22"/>
  <c r="X21" i="22"/>
  <c r="Y37" i="34"/>
  <c r="Y33" i="34" s="1"/>
  <c r="Y52" i="34" s="1"/>
  <c r="AA33" i="34"/>
  <c r="AA52" i="34" s="1"/>
  <c r="Z37" i="34"/>
  <c r="Z33" i="34" s="1"/>
  <c r="Z52" i="34" s="1"/>
  <c r="E33" i="35"/>
  <c r="E52" i="35" s="1"/>
  <c r="F33" i="35"/>
  <c r="F52" i="35" s="1"/>
  <c r="D33" i="35"/>
  <c r="D52" i="35" s="1"/>
  <c r="G33" i="35"/>
  <c r="G52" i="35" s="1"/>
  <c r="H33" i="35"/>
  <c r="H52" i="35" s="1"/>
  <c r="I33" i="35"/>
  <c r="I52" i="35" s="1"/>
  <c r="S33" i="35"/>
  <c r="S52" i="35" s="1"/>
  <c r="T33" i="35"/>
  <c r="T52" i="35" s="1"/>
  <c r="U33" i="35"/>
  <c r="U52" i="35" s="1"/>
  <c r="E37" i="51"/>
  <c r="E33" i="51" s="1"/>
  <c r="E67" i="51" s="1"/>
  <c r="Q37" i="51"/>
  <c r="Q33" i="51" s="1"/>
  <c r="AO67" i="51"/>
  <c r="J37" i="34"/>
  <c r="J33" i="34" s="1"/>
  <c r="J52" i="34" s="1"/>
  <c r="K37" i="34"/>
  <c r="K33" i="34" s="1"/>
  <c r="K52" i="34" s="1"/>
  <c r="L33" i="34"/>
  <c r="L52" i="34" s="1"/>
  <c r="M37" i="34"/>
  <c r="M33" i="34" s="1"/>
  <c r="M52" i="34" s="1"/>
  <c r="N37" i="34"/>
  <c r="N33" i="34" s="1"/>
  <c r="N52" i="34" s="1"/>
  <c r="O33" i="34"/>
  <c r="O52" i="34" s="1"/>
  <c r="Q33" i="35"/>
  <c r="Q52" i="35" s="1"/>
  <c r="R33" i="35"/>
  <c r="R52" i="35" s="1"/>
  <c r="P33" i="35"/>
  <c r="P52" i="35" s="1"/>
  <c r="P37" i="34"/>
  <c r="P33" i="34" s="1"/>
  <c r="P52" i="34" s="1"/>
  <c r="R33" i="34"/>
  <c r="R52" i="34" s="1"/>
  <c r="Q37" i="34"/>
  <c r="Q33" i="34" s="1"/>
  <c r="Q52" i="34" s="1"/>
  <c r="H37" i="34"/>
  <c r="H33" i="34" s="1"/>
  <c r="H52" i="34" s="1"/>
  <c r="I33" i="34"/>
  <c r="I52" i="34" s="1"/>
  <c r="G37" i="34"/>
  <c r="G33" i="34" s="1"/>
  <c r="G52" i="34" s="1"/>
  <c r="T37" i="34"/>
  <c r="T33" i="34" s="1"/>
  <c r="T52" i="34" s="1"/>
  <c r="S37" i="34"/>
  <c r="S33" i="34" s="1"/>
  <c r="S52" i="34" s="1"/>
  <c r="U33" i="34"/>
  <c r="U52" i="34" s="1"/>
  <c r="K33" i="35"/>
  <c r="K52" i="35" s="1"/>
  <c r="L33" i="35"/>
  <c r="L52" i="35" s="1"/>
  <c r="J33" i="35"/>
  <c r="J52" i="35" s="1"/>
  <c r="W33" i="35"/>
  <c r="W52" i="35" s="1"/>
  <c r="X33" i="35"/>
  <c r="X52" i="35" s="1"/>
  <c r="V33" i="35"/>
  <c r="V52" i="35" s="1"/>
  <c r="V37" i="34"/>
  <c r="V33" i="34" s="1"/>
  <c r="V52" i="34" s="1"/>
  <c r="W37" i="34"/>
  <c r="W33" i="34" s="1"/>
  <c r="W52" i="34" s="1"/>
  <c r="X33" i="34"/>
  <c r="X52" i="34" s="1"/>
  <c r="N33" i="35"/>
  <c r="N52" i="35" s="1"/>
  <c r="M33" i="35"/>
  <c r="M52" i="35" s="1"/>
  <c r="O33" i="35"/>
  <c r="O52" i="35" s="1"/>
  <c r="Z33" i="35"/>
  <c r="Z52" i="35" s="1"/>
  <c r="Y33" i="35"/>
  <c r="Y52" i="35" s="1"/>
  <c r="AA33" i="35"/>
  <c r="AA52" i="35" s="1"/>
  <c r="N37" i="22"/>
  <c r="K37" i="51"/>
  <c r="K33" i="51" s="1"/>
  <c r="W37" i="51"/>
  <c r="W33" i="51" s="1"/>
  <c r="W67" i="51" s="1"/>
  <c r="AI67" i="51"/>
  <c r="AU67" i="51"/>
  <c r="BS67" i="51"/>
  <c r="CE67" i="51"/>
  <c r="CQ67" i="51"/>
  <c r="DO67" i="51"/>
  <c r="D37" i="34"/>
  <c r="D33" i="34" s="1"/>
  <c r="D52" i="34" s="1"/>
  <c r="F33" i="34"/>
  <c r="F52" i="34" s="1"/>
  <c r="E37" i="34"/>
  <c r="E33" i="34" s="1"/>
  <c r="E52" i="34" s="1"/>
  <c r="Z37" i="22"/>
  <c r="BJ67" i="51"/>
  <c r="DF67" i="51"/>
  <c r="D37" i="51"/>
  <c r="J37" i="51"/>
  <c r="V37" i="51"/>
  <c r="M37" i="22"/>
  <c r="Y37" i="22"/>
  <c r="G21" i="22"/>
  <c r="K21" i="22"/>
  <c r="O21" i="22"/>
  <c r="S21" i="22"/>
  <c r="W21" i="22"/>
  <c r="AA21" i="22"/>
  <c r="CL84" i="17"/>
  <c r="S88" i="17" s="1"/>
  <c r="R36" i="51" s="1"/>
  <c r="DS83" i="17"/>
  <c r="DN87" i="17" s="1"/>
  <c r="DM35" i="51" s="1"/>
  <c r="CH75" i="17"/>
  <c r="CL75" i="17"/>
  <c r="S79" i="17" s="1"/>
  <c r="R35" i="22" s="1"/>
  <c r="CO83" i="17"/>
  <c r="AB87" i="17" s="1"/>
  <c r="AA35" i="51" s="1"/>
  <c r="CS83" i="17"/>
  <c r="AN87" i="17" s="1"/>
  <c r="AM35" i="51" s="1"/>
  <c r="CW83" i="17"/>
  <c r="AZ87" i="17" s="1"/>
  <c r="AY35" i="51" s="1"/>
  <c r="DA83" i="17"/>
  <c r="BL87" i="17" s="1"/>
  <c r="BK35" i="51" s="1"/>
  <c r="DE83" i="17"/>
  <c r="BX87" i="17" s="1"/>
  <c r="BW35" i="51" s="1"/>
  <c r="DI83" i="17"/>
  <c r="CJ87" i="17" s="1"/>
  <c r="CI35" i="51" s="1"/>
  <c r="DM83" i="17"/>
  <c r="CV87" i="17" s="1"/>
  <c r="CU35" i="51" s="1"/>
  <c r="DQ83" i="17"/>
  <c r="DH87" i="17" s="1"/>
  <c r="DG35" i="51" s="1"/>
  <c r="DU83" i="17"/>
  <c r="DT87" i="17" s="1"/>
  <c r="DS35" i="51" s="1"/>
  <c r="V84" i="17"/>
  <c r="BA88" i="17" s="1"/>
  <c r="AZ36" i="51" s="1"/>
  <c r="AZ33" i="51" s="1"/>
  <c r="AZ44" i="51" s="1"/>
  <c r="DB84" i="17"/>
  <c r="BO88" i="17" s="1"/>
  <c r="BN36" i="51" s="1"/>
  <c r="CK76" i="17"/>
  <c r="P80" i="17" s="1"/>
  <c r="O36" i="22" s="1"/>
  <c r="CK75" i="17"/>
  <c r="P79" i="17" s="1"/>
  <c r="O35" i="22" s="1"/>
  <c r="AL84" i="17"/>
  <c r="CW88" i="17" s="1"/>
  <c r="CV36" i="51" s="1"/>
  <c r="CV33" i="51" s="1"/>
  <c r="CV44" i="51" s="1"/>
  <c r="AX76" i="17"/>
  <c r="CL76" i="17"/>
  <c r="S80" i="17" s="1"/>
  <c r="R36" i="22" s="1"/>
  <c r="H76" i="17"/>
  <c r="K80" i="17" s="1"/>
  <c r="J36" i="22" s="1"/>
  <c r="CJ76" i="17"/>
  <c r="M80" i="17" s="1"/>
  <c r="L36" i="22" s="1"/>
  <c r="AV75" i="17"/>
  <c r="L79" i="17" s="1"/>
  <c r="K35" i="22" s="1"/>
  <c r="CH83" i="17"/>
  <c r="G87" i="17" s="1"/>
  <c r="F35" i="51" s="1"/>
  <c r="F83" i="17"/>
  <c r="E87" i="17" s="1"/>
  <c r="D35" i="51" s="1"/>
  <c r="CJ83" i="17"/>
  <c r="M87" i="17" s="1"/>
  <c r="L35" i="51" s="1"/>
  <c r="H83" i="17"/>
  <c r="K87" i="17" s="1"/>
  <c r="J35" i="51" s="1"/>
  <c r="CJ84" i="17"/>
  <c r="M88" i="17" s="1"/>
  <c r="L36" i="51" s="1"/>
  <c r="H84" i="17"/>
  <c r="K88" i="17" s="1"/>
  <c r="J36" i="51" s="1"/>
  <c r="AZ76" i="17"/>
  <c r="X80" i="17" s="1"/>
  <c r="W36" i="22" s="1"/>
  <c r="BL76" i="17"/>
  <c r="BH80" i="17" s="1"/>
  <c r="M83" i="17"/>
  <c r="Z87" i="17" s="1"/>
  <c r="Y35" i="51" s="1"/>
  <c r="AS83" i="17"/>
  <c r="DR87" i="17" s="1"/>
  <c r="DQ35" i="51" s="1"/>
  <c r="CX83" i="17"/>
  <c r="BC87" i="17" s="1"/>
  <c r="BB35" i="51" s="1"/>
  <c r="BB33" i="51" s="1"/>
  <c r="BB44" i="51" s="1"/>
  <c r="CK84" i="17"/>
  <c r="P88" i="17" s="1"/>
  <c r="O36" i="51" s="1"/>
  <c r="I84" i="17"/>
  <c r="N88" i="17" s="1"/>
  <c r="M36" i="51" s="1"/>
  <c r="BG75" i="17"/>
  <c r="AS79" i="17" s="1"/>
  <c r="BO75" i="17"/>
  <c r="BQ79" i="17" s="1"/>
  <c r="CA75" i="17"/>
  <c r="DA79" i="17" s="1"/>
  <c r="BA76" i="17"/>
  <c r="AA80" i="17" s="1"/>
  <c r="Z36" i="22" s="1"/>
  <c r="BE76" i="17"/>
  <c r="AM80" i="17" s="1"/>
  <c r="BI76" i="17"/>
  <c r="AY80" i="17" s="1"/>
  <c r="CP83" i="17"/>
  <c r="AE87" i="17" s="1"/>
  <c r="N83" i="17"/>
  <c r="AC87" i="17" s="1"/>
  <c r="AB35" i="51" s="1"/>
  <c r="CT83" i="17"/>
  <c r="AQ87" i="17" s="1"/>
  <c r="R83" i="17"/>
  <c r="AO87" i="17" s="1"/>
  <c r="AN35" i="51" s="1"/>
  <c r="DB83" i="17"/>
  <c r="BO87" i="17" s="1"/>
  <c r="BN35" i="51" s="1"/>
  <c r="Z83" i="17"/>
  <c r="BM87" i="17" s="1"/>
  <c r="BL35" i="51" s="1"/>
  <c r="BL33" i="51" s="1"/>
  <c r="BL44" i="51" s="1"/>
  <c r="DF83" i="17"/>
  <c r="CA87" i="17" s="1"/>
  <c r="BZ35" i="51" s="1"/>
  <c r="BZ33" i="51" s="1"/>
  <c r="BZ44" i="51" s="1"/>
  <c r="AD83" i="17"/>
  <c r="BY87" i="17" s="1"/>
  <c r="BX35" i="51" s="1"/>
  <c r="DJ83" i="17"/>
  <c r="CM87" i="17" s="1"/>
  <c r="CL35" i="51" s="1"/>
  <c r="CL33" i="51" s="1"/>
  <c r="CL44" i="51" s="1"/>
  <c r="AH83" i="17"/>
  <c r="CK87" i="17" s="1"/>
  <c r="CJ35" i="51" s="1"/>
  <c r="DR83" i="17"/>
  <c r="DK87" i="17" s="1"/>
  <c r="DJ35" i="51" s="1"/>
  <c r="DJ33" i="51" s="1"/>
  <c r="DJ44" i="51" s="1"/>
  <c r="AP83" i="17"/>
  <c r="DI87" i="17" s="1"/>
  <c r="DH35" i="51" s="1"/>
  <c r="CO84" i="17"/>
  <c r="AB88" i="17" s="1"/>
  <c r="AA36" i="51" s="1"/>
  <c r="M84" i="17"/>
  <c r="Z88" i="17" s="1"/>
  <c r="Y36" i="51" s="1"/>
  <c r="CS84" i="17"/>
  <c r="AN88" i="17" s="1"/>
  <c r="AM36" i="51" s="1"/>
  <c r="Q84" i="17"/>
  <c r="AL88" i="17" s="1"/>
  <c r="AK36" i="51" s="1"/>
  <c r="CW84" i="17"/>
  <c r="AZ88" i="17" s="1"/>
  <c r="AY36" i="51" s="1"/>
  <c r="U84" i="17"/>
  <c r="AX88" i="17" s="1"/>
  <c r="AW36" i="51" s="1"/>
  <c r="DA84" i="17"/>
  <c r="BL88" i="17" s="1"/>
  <c r="BK36" i="51" s="1"/>
  <c r="Y84" i="17"/>
  <c r="BJ88" i="17" s="1"/>
  <c r="BI36" i="51" s="1"/>
  <c r="DE84" i="17"/>
  <c r="BX88" i="17" s="1"/>
  <c r="BW36" i="51" s="1"/>
  <c r="AC84" i="17"/>
  <c r="BV88" i="17" s="1"/>
  <c r="BU36" i="51" s="1"/>
  <c r="DI84" i="17"/>
  <c r="CJ88" i="17" s="1"/>
  <c r="CI36" i="51" s="1"/>
  <c r="AG84" i="17"/>
  <c r="CH88" i="17" s="1"/>
  <c r="CG36" i="51" s="1"/>
  <c r="DM84" i="17"/>
  <c r="CV88" i="17" s="1"/>
  <c r="CU36" i="51" s="1"/>
  <c r="AK84" i="17"/>
  <c r="CT88" i="17" s="1"/>
  <c r="CS36" i="51" s="1"/>
  <c r="DQ84" i="17"/>
  <c r="DH88" i="17" s="1"/>
  <c r="DG36" i="51" s="1"/>
  <c r="AO84" i="17"/>
  <c r="DF88" i="17" s="1"/>
  <c r="DE36" i="51" s="1"/>
  <c r="DU84" i="17"/>
  <c r="DT88" i="17" s="1"/>
  <c r="DS36" i="51" s="1"/>
  <c r="AS84" i="17"/>
  <c r="DR88" i="17" s="1"/>
  <c r="DQ36" i="51" s="1"/>
  <c r="DU76" i="17"/>
  <c r="DT80" i="17" s="1"/>
  <c r="DQ76" i="17"/>
  <c r="DH80" i="17" s="1"/>
  <c r="DM76" i="17"/>
  <c r="CV80" i="17" s="1"/>
  <c r="DI76" i="17"/>
  <c r="CJ80" i="17" s="1"/>
  <c r="DE76" i="17"/>
  <c r="BX80" i="17" s="1"/>
  <c r="DA76" i="17"/>
  <c r="BL80" i="17" s="1"/>
  <c r="CW76" i="17"/>
  <c r="AZ80" i="17" s="1"/>
  <c r="CS76" i="17"/>
  <c r="AN80" i="17" s="1"/>
  <c r="CO76" i="17"/>
  <c r="AB80" i="17" s="1"/>
  <c r="AA36" i="22" s="1"/>
  <c r="DP75" i="17"/>
  <c r="DE79" i="17" s="1"/>
  <c r="DH75" i="17"/>
  <c r="CG79" i="17" s="1"/>
  <c r="CZ75" i="17"/>
  <c r="BI79" i="17" s="1"/>
  <c r="CR75" i="17"/>
  <c r="AK79" i="17" s="1"/>
  <c r="CJ75" i="17"/>
  <c r="M79" i="17" s="1"/>
  <c r="L35" i="22" s="1"/>
  <c r="CG76" i="17"/>
  <c r="DS80" i="17" s="1"/>
  <c r="BY76" i="17"/>
  <c r="CU80" i="17" s="1"/>
  <c r="BQ76" i="17"/>
  <c r="BW80" i="17" s="1"/>
  <c r="Q83" i="17"/>
  <c r="AL87" i="17" s="1"/>
  <c r="AK35" i="51" s="1"/>
  <c r="AG83" i="17"/>
  <c r="CH87" i="17" s="1"/>
  <c r="CG35" i="51" s="1"/>
  <c r="CG33" i="51" s="1"/>
  <c r="CG44" i="51" s="1"/>
  <c r="J84" i="17"/>
  <c r="Q88" i="17" s="1"/>
  <c r="P36" i="51" s="1"/>
  <c r="AP84" i="17"/>
  <c r="DI88" i="17" s="1"/>
  <c r="DH36" i="51" s="1"/>
  <c r="CH84" i="17"/>
  <c r="G88" i="17" s="1"/>
  <c r="F36" i="51" s="1"/>
  <c r="DC83" i="17"/>
  <c r="BR87" i="17" s="1"/>
  <c r="BQ35" i="51" s="1"/>
  <c r="DG84" i="17"/>
  <c r="CD88" i="17" s="1"/>
  <c r="CC36" i="51" s="1"/>
  <c r="DP84" i="17"/>
  <c r="DE88" i="17" s="1"/>
  <c r="DD36" i="51" s="1"/>
  <c r="AN84" i="17"/>
  <c r="DC88" i="17" s="1"/>
  <c r="DB36" i="51" s="1"/>
  <c r="DT84" i="17"/>
  <c r="DQ88" i="17" s="1"/>
  <c r="DP36" i="51" s="1"/>
  <c r="AR84" i="17"/>
  <c r="DO88" i="17" s="1"/>
  <c r="DN36" i="51" s="1"/>
  <c r="G83" i="17"/>
  <c r="H87" i="17" s="1"/>
  <c r="G35" i="51" s="1"/>
  <c r="CI83" i="17"/>
  <c r="J87" i="17" s="1"/>
  <c r="I35" i="51" s="1"/>
  <c r="AT75" i="17"/>
  <c r="F79" i="17" s="1"/>
  <c r="E35" i="22" s="1"/>
  <c r="CL83" i="17"/>
  <c r="S87" i="17" s="1"/>
  <c r="R35" i="51" s="1"/>
  <c r="J83" i="17"/>
  <c r="Q87" i="17" s="1"/>
  <c r="P35" i="51" s="1"/>
  <c r="Y79" i="17"/>
  <c r="X35" i="22" s="1"/>
  <c r="AW79" i="17"/>
  <c r="BU79" i="17"/>
  <c r="CS79" i="17"/>
  <c r="DQ79" i="17"/>
  <c r="CN83" i="17"/>
  <c r="Y87" i="17" s="1"/>
  <c r="X35" i="51" s="1"/>
  <c r="L83" i="17"/>
  <c r="W87" i="17" s="1"/>
  <c r="V35" i="51" s="1"/>
  <c r="CQ83" i="17"/>
  <c r="AH87" i="17" s="1"/>
  <c r="AG35" i="51" s="1"/>
  <c r="O83" i="17"/>
  <c r="AF87" i="17" s="1"/>
  <c r="AE35" i="51" s="1"/>
  <c r="AE33" i="51" s="1"/>
  <c r="AE44" i="51" s="1"/>
  <c r="CU83" i="17"/>
  <c r="AT87" i="17" s="1"/>
  <c r="AS35" i="51" s="1"/>
  <c r="S83" i="17"/>
  <c r="AR87" i="17" s="1"/>
  <c r="AQ35" i="51" s="1"/>
  <c r="W83" i="17"/>
  <c r="BD87" i="17" s="1"/>
  <c r="BC35" i="51" s="1"/>
  <c r="CY83" i="17"/>
  <c r="BF87" i="17" s="1"/>
  <c r="BE35" i="51" s="1"/>
  <c r="DG83" i="17"/>
  <c r="CD87" i="17" s="1"/>
  <c r="CC35" i="51" s="1"/>
  <c r="AE83" i="17"/>
  <c r="CB87" i="17" s="1"/>
  <c r="CA35" i="51" s="1"/>
  <c r="CA33" i="51" s="1"/>
  <c r="CA44" i="51" s="1"/>
  <c r="DK83" i="17"/>
  <c r="CP87" i="17" s="1"/>
  <c r="CO35" i="51" s="1"/>
  <c r="AI83" i="17"/>
  <c r="CN87" i="17" s="1"/>
  <c r="CM35" i="51" s="1"/>
  <c r="AM83" i="17"/>
  <c r="CZ87" i="17" s="1"/>
  <c r="CY35" i="51" s="1"/>
  <c r="CY33" i="51" s="1"/>
  <c r="CY44" i="51" s="1"/>
  <c r="DO83" i="17"/>
  <c r="DB87" i="17" s="1"/>
  <c r="DA35" i="51" s="1"/>
  <c r="DT76" i="17"/>
  <c r="DQ80" i="17" s="1"/>
  <c r="DL76" i="17"/>
  <c r="CS80" i="17" s="1"/>
  <c r="DH76" i="17"/>
  <c r="CG80" i="17" s="1"/>
  <c r="DD76" i="17"/>
  <c r="BU80" i="17" s="1"/>
  <c r="CZ76" i="17"/>
  <c r="BI80" i="17" s="1"/>
  <c r="CR76" i="17"/>
  <c r="AK80" i="17" s="1"/>
  <c r="CN76" i="17"/>
  <c r="Y80" i="17" s="1"/>
  <c r="X36" i="22" s="1"/>
  <c r="DS75" i="17"/>
  <c r="DN79" i="17" s="1"/>
  <c r="DO75" i="17"/>
  <c r="DB79" i="17" s="1"/>
  <c r="DK75" i="17"/>
  <c r="CP79" i="17" s="1"/>
  <c r="DG75" i="17"/>
  <c r="CD79" i="17" s="1"/>
  <c r="DC75" i="17"/>
  <c r="BR79" i="17" s="1"/>
  <c r="CY75" i="17"/>
  <c r="BF79" i="17" s="1"/>
  <c r="CU75" i="17"/>
  <c r="CQ75" i="17"/>
  <c r="AH79" i="17" s="1"/>
  <c r="CM75" i="17"/>
  <c r="V79" i="17" s="1"/>
  <c r="U35" i="22" s="1"/>
  <c r="CI75" i="17"/>
  <c r="J79" i="17" s="1"/>
  <c r="I35" i="22" s="1"/>
  <c r="U83" i="17"/>
  <c r="AX87" i="17" s="1"/>
  <c r="AW35" i="51" s="1"/>
  <c r="AK83" i="17"/>
  <c r="CT87" i="17" s="1"/>
  <c r="CS35" i="51" s="1"/>
  <c r="N84" i="17"/>
  <c r="AC88" i="17" s="1"/>
  <c r="AB36" i="51" s="1"/>
  <c r="AD84" i="17"/>
  <c r="BY88" i="17" s="1"/>
  <c r="BX36" i="51" s="1"/>
  <c r="CM83" i="17"/>
  <c r="V87" i="17" s="1"/>
  <c r="U35" i="51" s="1"/>
  <c r="CQ84" i="17"/>
  <c r="AH88" i="17" s="1"/>
  <c r="AG36" i="51" s="1"/>
  <c r="DL84" i="17"/>
  <c r="CS88" i="17" s="1"/>
  <c r="CR36" i="51" s="1"/>
  <c r="AW80" i="17"/>
  <c r="DE80" i="17"/>
  <c r="P84" i="17"/>
  <c r="AI88" i="17" s="1"/>
  <c r="AH36" i="51" s="1"/>
  <c r="CR84" i="17"/>
  <c r="AK88" i="17" s="1"/>
  <c r="AJ36" i="51" s="1"/>
  <c r="CZ84" i="17"/>
  <c r="BI88" i="17" s="1"/>
  <c r="BH36" i="51" s="1"/>
  <c r="X84" i="17"/>
  <c r="BG88" i="17" s="1"/>
  <c r="BF36" i="51" s="1"/>
  <c r="DD84" i="17"/>
  <c r="BU88" i="17" s="1"/>
  <c r="BT36" i="51" s="1"/>
  <c r="AB84" i="17"/>
  <c r="BS88" i="17" s="1"/>
  <c r="BR36" i="51" s="1"/>
  <c r="AF84" i="17"/>
  <c r="CE88" i="17" s="1"/>
  <c r="CD36" i="51" s="1"/>
  <c r="DH84" i="17"/>
  <c r="CG88" i="17" s="1"/>
  <c r="CF36" i="51" s="1"/>
  <c r="AC83" i="17"/>
  <c r="BV87" i="17" s="1"/>
  <c r="BU35" i="51" s="1"/>
  <c r="AW76" i="17"/>
  <c r="O80" i="17" s="1"/>
  <c r="N36" i="22" s="1"/>
  <c r="CK83" i="17"/>
  <c r="P87" i="17" s="1"/>
  <c r="O35" i="51" s="1"/>
  <c r="CI84" i="17"/>
  <c r="J88" i="17" s="1"/>
  <c r="I36" i="51" s="1"/>
  <c r="G84" i="17"/>
  <c r="H88" i="17" s="1"/>
  <c r="G36" i="51" s="1"/>
  <c r="CM84" i="17"/>
  <c r="V88" i="17" s="1"/>
  <c r="U36" i="51" s="1"/>
  <c r="K84" i="17"/>
  <c r="T88" i="17" s="1"/>
  <c r="S36" i="51" s="1"/>
  <c r="AB79" i="17"/>
  <c r="AA35" i="22" s="1"/>
  <c r="AN79" i="17"/>
  <c r="AZ79" i="17"/>
  <c r="BL79" i="17"/>
  <c r="BX79" i="17"/>
  <c r="CJ79" i="17"/>
  <c r="CV79" i="17"/>
  <c r="DH79" i="17"/>
  <c r="DT79" i="17"/>
  <c r="CN84" i="17"/>
  <c r="Y88" i="17" s="1"/>
  <c r="X36" i="51" s="1"/>
  <c r="L84" i="17"/>
  <c r="W88" i="17" s="1"/>
  <c r="V36" i="51" s="1"/>
  <c r="CR83" i="17"/>
  <c r="AK87" i="17" s="1"/>
  <c r="AJ35" i="51" s="1"/>
  <c r="AJ33" i="51" s="1"/>
  <c r="AJ44" i="51" s="1"/>
  <c r="P83" i="17"/>
  <c r="AI87" i="17" s="1"/>
  <c r="AH35" i="51" s="1"/>
  <c r="CV83" i="17"/>
  <c r="AW87" i="17" s="1"/>
  <c r="AV35" i="51" s="1"/>
  <c r="T83" i="17"/>
  <c r="AU87" i="17" s="1"/>
  <c r="AT35" i="51" s="1"/>
  <c r="AT33" i="51" s="1"/>
  <c r="AT44" i="51" s="1"/>
  <c r="CZ83" i="17"/>
  <c r="BI87" i="17" s="1"/>
  <c r="BH35" i="51" s="1"/>
  <c r="X83" i="17"/>
  <c r="BG87" i="17" s="1"/>
  <c r="BF35" i="51" s="1"/>
  <c r="DD83" i="17"/>
  <c r="BU87" i="17" s="1"/>
  <c r="BT35" i="51" s="1"/>
  <c r="AB83" i="17"/>
  <c r="BS87" i="17" s="1"/>
  <c r="BR35" i="51" s="1"/>
  <c r="DH83" i="17"/>
  <c r="CG87" i="17" s="1"/>
  <c r="CF35" i="51" s="1"/>
  <c r="AF83" i="17"/>
  <c r="CE87" i="17" s="1"/>
  <c r="CD35" i="51" s="1"/>
  <c r="DL83" i="17"/>
  <c r="CS87" i="17" s="1"/>
  <c r="CR35" i="51" s="1"/>
  <c r="AJ83" i="17"/>
  <c r="CQ87" i="17" s="1"/>
  <c r="CP35" i="51" s="1"/>
  <c r="CP33" i="51" s="1"/>
  <c r="CP44" i="51" s="1"/>
  <c r="DP83" i="17"/>
  <c r="DE87" i="17" s="1"/>
  <c r="DD35" i="51" s="1"/>
  <c r="AN83" i="17"/>
  <c r="DC87" i="17" s="1"/>
  <c r="DB35" i="51" s="1"/>
  <c r="DT83" i="17"/>
  <c r="DQ87" i="17" s="1"/>
  <c r="DP35" i="51" s="1"/>
  <c r="AR83" i="17"/>
  <c r="DO87" i="17" s="1"/>
  <c r="DN35" i="51" s="1"/>
  <c r="CU84" i="17"/>
  <c r="AT88" i="17" s="1"/>
  <c r="AS36" i="51" s="1"/>
  <c r="S84" i="17"/>
  <c r="AR88" i="17" s="1"/>
  <c r="AQ36" i="51" s="1"/>
  <c r="CY84" i="17"/>
  <c r="BF88" i="17" s="1"/>
  <c r="BE36" i="51" s="1"/>
  <c r="W84" i="17"/>
  <c r="BD88" i="17" s="1"/>
  <c r="BC36" i="51" s="1"/>
  <c r="DC84" i="17"/>
  <c r="BR88" i="17" s="1"/>
  <c r="BQ36" i="51" s="1"/>
  <c r="AA84" i="17"/>
  <c r="BP88" i="17" s="1"/>
  <c r="BO36" i="51" s="1"/>
  <c r="BO33" i="51" s="1"/>
  <c r="BO44" i="51" s="1"/>
  <c r="DK84" i="17"/>
  <c r="CP88" i="17" s="1"/>
  <c r="CO36" i="51" s="1"/>
  <c r="AI84" i="17"/>
  <c r="CN88" i="17" s="1"/>
  <c r="CM36" i="51" s="1"/>
  <c r="DO84" i="17"/>
  <c r="DB88" i="17" s="1"/>
  <c r="DA36" i="51" s="1"/>
  <c r="AM84" i="17"/>
  <c r="CZ88" i="17" s="1"/>
  <c r="CY36" i="51" s="1"/>
  <c r="DS84" i="17"/>
  <c r="DN88" i="17" s="1"/>
  <c r="DM36" i="51" s="1"/>
  <c r="AQ84" i="17"/>
  <c r="DL88" i="17" s="1"/>
  <c r="DK36" i="51" s="1"/>
  <c r="DK33" i="51" s="1"/>
  <c r="DK44" i="51" s="1"/>
  <c r="G76" i="17"/>
  <c r="H80" i="17" s="1"/>
  <c r="G36" i="22" s="1"/>
  <c r="W76" i="17"/>
  <c r="BD80" i="17" s="1"/>
  <c r="AM76" i="17"/>
  <c r="CZ80" i="17" s="1"/>
  <c r="DS76" i="17"/>
  <c r="DN80" i="17" s="1"/>
  <c r="DO76" i="17"/>
  <c r="DB80" i="17" s="1"/>
  <c r="DK76" i="17"/>
  <c r="CP80" i="17" s="1"/>
  <c r="DG76" i="17"/>
  <c r="CD80" i="17" s="1"/>
  <c r="DC76" i="17"/>
  <c r="BR80" i="17" s="1"/>
  <c r="CY76" i="17"/>
  <c r="BF80" i="17" s="1"/>
  <c r="CU76" i="17"/>
  <c r="AT80" i="17" s="1"/>
  <c r="CQ76" i="17"/>
  <c r="AH80" i="17" s="1"/>
  <c r="CM76" i="17"/>
  <c r="V80" i="17" s="1"/>
  <c r="U36" i="22" s="1"/>
  <c r="CI76" i="17"/>
  <c r="J80" i="17" s="1"/>
  <c r="I36" i="22" s="1"/>
  <c r="CH76" i="17"/>
  <c r="G80" i="17" s="1"/>
  <c r="F36" i="22" s="1"/>
  <c r="I83" i="17"/>
  <c r="N87" i="17" s="1"/>
  <c r="M35" i="51" s="1"/>
  <c r="Y83" i="17"/>
  <c r="BJ87" i="17" s="1"/>
  <c r="BI35" i="51" s="1"/>
  <c r="AO83" i="17"/>
  <c r="DF87" i="17" s="1"/>
  <c r="DE35" i="51" s="1"/>
  <c r="R84" i="17"/>
  <c r="AO88" i="17" s="1"/>
  <c r="AN36" i="51" s="1"/>
  <c r="AH84" i="17"/>
  <c r="CK88" i="17" s="1"/>
  <c r="CJ36" i="51" s="1"/>
  <c r="DN83" i="17"/>
  <c r="CY87" i="17" s="1"/>
  <c r="CX35" i="51" s="1"/>
  <c r="CX33" i="51" s="1"/>
  <c r="CX44" i="51" s="1"/>
  <c r="CV84" i="17"/>
  <c r="AW88" i="17" s="1"/>
  <c r="AV36" i="51" s="1"/>
  <c r="AE79" i="17"/>
  <c r="AQ79" i="17"/>
  <c r="BC79" i="17"/>
  <c r="BO79" i="17"/>
  <c r="CA79" i="17"/>
  <c r="CM79" i="17"/>
  <c r="CY79" i="17"/>
  <c r="DK79" i="17"/>
  <c r="AE80" i="17"/>
  <c r="AQ80" i="17"/>
  <c r="BC80" i="17"/>
  <c r="BO80" i="17"/>
  <c r="CA80" i="17"/>
  <c r="CM80" i="17"/>
  <c r="CY80" i="17"/>
  <c r="DK80" i="17"/>
  <c r="K75" i="17"/>
  <c r="T79" i="17" s="1"/>
  <c r="S35" i="22" s="1"/>
  <c r="W75" i="17"/>
  <c r="BD79" i="17" s="1"/>
  <c r="AE75" i="17"/>
  <c r="CB79" i="17" s="1"/>
  <c r="AM75" i="17"/>
  <c r="CZ79" i="17" s="1"/>
  <c r="AG79" i="17"/>
  <c r="L75" i="17"/>
  <c r="W79" i="17" s="1"/>
  <c r="V35" i="22" s="1"/>
  <c r="T75" i="17"/>
  <c r="AU79" i="17" s="1"/>
  <c r="AB75" i="17"/>
  <c r="BS79" i="17" s="1"/>
  <c r="AJ75" i="17"/>
  <c r="CQ79" i="17" s="1"/>
  <c r="AR75" i="17"/>
  <c r="DO79" i="17" s="1"/>
  <c r="L76" i="17"/>
  <c r="W80" i="17" s="1"/>
  <c r="V36" i="22" s="1"/>
  <c r="T76" i="17"/>
  <c r="AU80" i="17" s="1"/>
  <c r="X76" i="17"/>
  <c r="BG80" i="17" s="1"/>
  <c r="AB76" i="17"/>
  <c r="BS80" i="17" s="1"/>
  <c r="AJ76" i="17"/>
  <c r="CQ80" i="17" s="1"/>
  <c r="AN76" i="17"/>
  <c r="DC80" i="17" s="1"/>
  <c r="AR76" i="17"/>
  <c r="DO80" i="17" s="1"/>
  <c r="X79" i="17"/>
  <c r="W35" i="22" s="1"/>
  <c r="AJ79" i="17"/>
  <c r="AV79" i="17"/>
  <c r="BH79" i="17"/>
  <c r="BT79" i="17"/>
  <c r="CF79" i="17"/>
  <c r="CR79" i="17"/>
  <c r="DD79" i="17"/>
  <c r="DP79" i="17"/>
  <c r="L80" i="17"/>
  <c r="K36" i="22" s="1"/>
  <c r="BB80" i="17"/>
  <c r="AT79" i="17"/>
  <c r="G75" i="17"/>
  <c r="H79" i="17" s="1"/>
  <c r="G35" i="22" s="1"/>
  <c r="CC79" i="17"/>
  <c r="DM79" i="17"/>
  <c r="AG80" i="17"/>
  <c r="AS80" i="17"/>
  <c r="BE80" i="17"/>
  <c r="BQ80" i="17"/>
  <c r="CC80" i="17"/>
  <c r="CO80" i="17"/>
  <c r="DA80" i="17"/>
  <c r="DM80" i="17"/>
  <c r="M75" i="17"/>
  <c r="Z79" i="17" s="1"/>
  <c r="Y35" i="22" s="1"/>
  <c r="Q75" i="17"/>
  <c r="AL79" i="17" s="1"/>
  <c r="U75" i="17"/>
  <c r="AX79" i="17" s="1"/>
  <c r="Y75" i="17"/>
  <c r="BJ79" i="17" s="1"/>
  <c r="AC75" i="17"/>
  <c r="BV79" i="17" s="1"/>
  <c r="AG75" i="17"/>
  <c r="CH79" i="17" s="1"/>
  <c r="AK75" i="17"/>
  <c r="CT79" i="17" s="1"/>
  <c r="AO75" i="17"/>
  <c r="DF79" i="17" s="1"/>
  <c r="AS75" i="17"/>
  <c r="DR79" i="17" s="1"/>
  <c r="I76" i="17"/>
  <c r="N80" i="17" s="1"/>
  <c r="M36" i="22" s="1"/>
  <c r="M76" i="17"/>
  <c r="Z80" i="17" s="1"/>
  <c r="Y36" i="22" s="1"/>
  <c r="Q76" i="17"/>
  <c r="AL80" i="17" s="1"/>
  <c r="U76" i="17"/>
  <c r="AX80" i="17" s="1"/>
  <c r="Y76" i="17"/>
  <c r="BJ80" i="17" s="1"/>
  <c r="AC76" i="17"/>
  <c r="BV80" i="17" s="1"/>
  <c r="AG76" i="17"/>
  <c r="CH80" i="17" s="1"/>
  <c r="AK76" i="17"/>
  <c r="CT80" i="17" s="1"/>
  <c r="AO76" i="17"/>
  <c r="DF80" i="17" s="1"/>
  <c r="AS76" i="17"/>
  <c r="DR80" i="17" s="1"/>
  <c r="O79" i="17"/>
  <c r="N35" i="22" s="1"/>
  <c r="AA79" i="17"/>
  <c r="Z35" i="22" s="1"/>
  <c r="AM79" i="17"/>
  <c r="AY79" i="17"/>
  <c r="BK79" i="17"/>
  <c r="BW79" i="17"/>
  <c r="CI79" i="17"/>
  <c r="CU79" i="17"/>
  <c r="DG79" i="17"/>
  <c r="DS79" i="17"/>
  <c r="AP80" i="17"/>
  <c r="BZ80" i="17"/>
  <c r="CX80" i="17"/>
  <c r="O75" i="17"/>
  <c r="AF79" i="17" s="1"/>
  <c r="BE79" i="17"/>
  <c r="CO79" i="17"/>
  <c r="I80" i="17"/>
  <c r="H36" i="22" s="1"/>
  <c r="U80" i="17"/>
  <c r="T36" i="22" s="1"/>
  <c r="G79" i="17"/>
  <c r="F35" i="22" s="1"/>
  <c r="BT80" i="17"/>
  <c r="CF80" i="17"/>
  <c r="CR80" i="17"/>
  <c r="DD80" i="17"/>
  <c r="DP80" i="17"/>
  <c r="F75" i="17"/>
  <c r="E79" i="17" s="1"/>
  <c r="D35" i="22" s="1"/>
  <c r="J75" i="17"/>
  <c r="Q79" i="17" s="1"/>
  <c r="P35" i="22" s="1"/>
  <c r="N75" i="17"/>
  <c r="AC79" i="17" s="1"/>
  <c r="R75" i="17"/>
  <c r="AO79" i="17" s="1"/>
  <c r="V75" i="17"/>
  <c r="BA79" i="17" s="1"/>
  <c r="Z75" i="17"/>
  <c r="BM79" i="17" s="1"/>
  <c r="AD75" i="17"/>
  <c r="BY79" i="17" s="1"/>
  <c r="AH75" i="17"/>
  <c r="CK79" i="17" s="1"/>
  <c r="AL75" i="17"/>
  <c r="CW79" i="17" s="1"/>
  <c r="AP75" i="17"/>
  <c r="DI79" i="17" s="1"/>
  <c r="F76" i="17"/>
  <c r="E80" i="17" s="1"/>
  <c r="D36" i="22" s="1"/>
  <c r="J76" i="17"/>
  <c r="Q80" i="17" s="1"/>
  <c r="P36" i="22" s="1"/>
  <c r="N76" i="17"/>
  <c r="AC80" i="17" s="1"/>
  <c r="R76" i="17"/>
  <c r="AO80" i="17" s="1"/>
  <c r="V76" i="17"/>
  <c r="BA80" i="17" s="1"/>
  <c r="Z76" i="17"/>
  <c r="BM80" i="17" s="1"/>
  <c r="AD76" i="17"/>
  <c r="BY80" i="17" s="1"/>
  <c r="AH76" i="17"/>
  <c r="CK80" i="17" s="1"/>
  <c r="AL76" i="17"/>
  <c r="CW80" i="17" s="1"/>
  <c r="AP76" i="17"/>
  <c r="DI80" i="17" s="1"/>
  <c r="R79" i="17"/>
  <c r="Q35" i="22" s="1"/>
  <c r="AD79" i="17"/>
  <c r="AP79" i="17"/>
  <c r="BB79" i="17"/>
  <c r="BN79" i="17"/>
  <c r="BZ79" i="17"/>
  <c r="CL79" i="17"/>
  <c r="CX79" i="17"/>
  <c r="DJ79" i="17"/>
  <c r="F80" i="17"/>
  <c r="E36" i="22" s="1"/>
  <c r="R80" i="17"/>
  <c r="Q36" i="22" s="1"/>
  <c r="AD80" i="17"/>
  <c r="AV80" i="17"/>
  <c r="BK80" i="17"/>
  <c r="CI80" i="17"/>
  <c r="DG80" i="17"/>
  <c r="CF33" i="51" l="1"/>
  <c r="CF44" i="51" s="1"/>
  <c r="CO33" i="51"/>
  <c r="CO44" i="51" s="1"/>
  <c r="DQ33" i="51"/>
  <c r="DQ44" i="51" s="1"/>
  <c r="BW33" i="51"/>
  <c r="BW44" i="51" s="1"/>
  <c r="AK33" i="51"/>
  <c r="AK44" i="51" s="1"/>
  <c r="BK33" i="51"/>
  <c r="BK44" i="51" s="1"/>
  <c r="BA67" i="51"/>
  <c r="AV33" i="51"/>
  <c r="AV44" i="51" s="1"/>
  <c r="AS33" i="51"/>
  <c r="AS44" i="51" s="1"/>
  <c r="CD33" i="51"/>
  <c r="CD44" i="51" s="1"/>
  <c r="AH33" i="51"/>
  <c r="AH44" i="51" s="1"/>
  <c r="CM33" i="51"/>
  <c r="CM44" i="51" s="1"/>
  <c r="BX33" i="51"/>
  <c r="BX44" i="51" s="1"/>
  <c r="CI33" i="51"/>
  <c r="CI44" i="51" s="1"/>
  <c r="DE33" i="51"/>
  <c r="DE44" i="51" s="1"/>
  <c r="BN33" i="51"/>
  <c r="BN44" i="51" s="1"/>
  <c r="BI33" i="51"/>
  <c r="BI44" i="51" s="1"/>
  <c r="DA33" i="51"/>
  <c r="DA44" i="51" s="1"/>
  <c r="AQ33" i="51"/>
  <c r="AQ44" i="51" s="1"/>
  <c r="CJ33" i="51"/>
  <c r="CJ44" i="51" s="1"/>
  <c r="AB33" i="51"/>
  <c r="AB44" i="51" s="1"/>
  <c r="DG33" i="51"/>
  <c r="DG44" i="51" s="1"/>
  <c r="CT67" i="51"/>
  <c r="BR33" i="51"/>
  <c r="BR44" i="51" s="1"/>
  <c r="DP33" i="51"/>
  <c r="DP44" i="51" s="1"/>
  <c r="BT33" i="51"/>
  <c r="BT44" i="51" s="1"/>
  <c r="BU33" i="51"/>
  <c r="BU44" i="51" s="1"/>
  <c r="CS33" i="51"/>
  <c r="CS44" i="51" s="1"/>
  <c r="CC33" i="51"/>
  <c r="CC44" i="51" s="1"/>
  <c r="BQ33" i="51"/>
  <c r="BQ44" i="51" s="1"/>
  <c r="AY33" i="51"/>
  <c r="AY44" i="51" s="1"/>
  <c r="CR33" i="51"/>
  <c r="CR44" i="51" s="1"/>
  <c r="AD35" i="51"/>
  <c r="AD33" i="51" s="1"/>
  <c r="AD44" i="51" s="1"/>
  <c r="DR67" i="51"/>
  <c r="DM33" i="51"/>
  <c r="DM44" i="51" s="1"/>
  <c r="AG33" i="51"/>
  <c r="AG44" i="51" s="1"/>
  <c r="DB33" i="51"/>
  <c r="DB44" i="51" s="1"/>
  <c r="BF33" i="51"/>
  <c r="BF44" i="51" s="1"/>
  <c r="AW33" i="51"/>
  <c r="AW44" i="51" s="1"/>
  <c r="BE33" i="51"/>
  <c r="BE44" i="51" s="1"/>
  <c r="DH33" i="51"/>
  <c r="DH44" i="51" s="1"/>
  <c r="AN33" i="51"/>
  <c r="AN44" i="51" s="1"/>
  <c r="AM33" i="51"/>
  <c r="AM44" i="51" s="1"/>
  <c r="BY67" i="51"/>
  <c r="CU33" i="51"/>
  <c r="CU44" i="51" s="1"/>
  <c r="DN33" i="51"/>
  <c r="DN44" i="51" s="1"/>
  <c r="BV67" i="51"/>
  <c r="DD33" i="51"/>
  <c r="DD44" i="51" s="1"/>
  <c r="BH33" i="51"/>
  <c r="BH44" i="51" s="1"/>
  <c r="BC33" i="51"/>
  <c r="BC44" i="51" s="1"/>
  <c r="AP35" i="51"/>
  <c r="AP33" i="51" s="1"/>
  <c r="AP44" i="51" s="1"/>
  <c r="DS33" i="51"/>
  <c r="DS44" i="51" s="1"/>
  <c r="AS67" i="22"/>
  <c r="P15" i="28" s="1"/>
  <c r="AV145" i="2"/>
  <c r="AV134" i="2"/>
  <c r="AV144" i="2"/>
  <c r="AV135" i="2"/>
  <c r="AN144" i="2"/>
  <c r="AN145" i="2"/>
  <c r="AN135" i="2"/>
  <c r="AN134" i="2"/>
  <c r="AB144" i="2"/>
  <c r="AB134" i="2"/>
  <c r="AB145" i="2"/>
  <c r="AB135" i="2"/>
  <c r="T144" i="2"/>
  <c r="T145" i="2"/>
  <c r="T134" i="2"/>
  <c r="T135" i="2"/>
  <c r="AQ144" i="2"/>
  <c r="AQ145" i="2"/>
  <c r="AQ135" i="2"/>
  <c r="AQ134" i="2"/>
  <c r="AI144" i="2"/>
  <c r="AI145" i="2"/>
  <c r="AI135" i="2"/>
  <c r="AI134" i="2"/>
  <c r="W144" i="2"/>
  <c r="W135" i="2"/>
  <c r="W145" i="2"/>
  <c r="W134" i="2"/>
  <c r="AE144" i="2"/>
  <c r="AE145" i="2"/>
  <c r="AE135" i="2"/>
  <c r="AE134" i="2"/>
  <c r="AP135" i="2"/>
  <c r="AP144" i="2"/>
  <c r="AP134" i="2"/>
  <c r="AP145" i="2"/>
  <c r="AH144" i="2"/>
  <c r="AH135" i="2"/>
  <c r="AH134" i="2"/>
  <c r="AH145" i="2"/>
  <c r="Z135" i="2"/>
  <c r="Z134" i="2"/>
  <c r="Z144" i="2"/>
  <c r="Z145" i="2"/>
  <c r="R144" i="2"/>
  <c r="R134" i="2"/>
  <c r="R145" i="2"/>
  <c r="R135" i="2"/>
  <c r="AS145" i="2"/>
  <c r="AS135" i="2"/>
  <c r="AS144" i="2"/>
  <c r="AS134" i="2"/>
  <c r="AK145" i="2"/>
  <c r="AK135" i="2"/>
  <c r="AK144" i="2"/>
  <c r="AK134" i="2"/>
  <c r="AC145" i="2"/>
  <c r="AC135" i="2"/>
  <c r="AC134" i="2"/>
  <c r="AC144" i="2"/>
  <c r="U145" i="2"/>
  <c r="U134" i="2"/>
  <c r="U135" i="2"/>
  <c r="U144" i="2"/>
  <c r="P145" i="2"/>
  <c r="P134" i="2"/>
  <c r="P144" i="2"/>
  <c r="P135" i="2"/>
  <c r="AR134" i="2"/>
  <c r="AR145" i="2"/>
  <c r="AR135" i="2"/>
  <c r="AR144" i="2"/>
  <c r="AF144" i="2"/>
  <c r="AF134" i="2"/>
  <c r="AF145" i="2"/>
  <c r="AF135" i="2"/>
  <c r="X144" i="2"/>
  <c r="X134" i="2"/>
  <c r="X145" i="2"/>
  <c r="X135" i="2"/>
  <c r="AU144" i="2"/>
  <c r="AU135" i="2"/>
  <c r="AU145" i="2"/>
  <c r="AU134" i="2"/>
  <c r="AM144" i="2"/>
  <c r="AM135" i="2"/>
  <c r="AM145" i="2"/>
  <c r="AM134" i="2"/>
  <c r="AA144" i="2"/>
  <c r="AA145" i="2"/>
  <c r="AA135" i="2"/>
  <c r="AA134" i="2"/>
  <c r="S144" i="2"/>
  <c r="S134" i="2"/>
  <c r="S145" i="2"/>
  <c r="S135" i="2"/>
  <c r="AT135" i="2"/>
  <c r="AT144" i="2"/>
  <c r="AT134" i="2"/>
  <c r="AT145" i="2"/>
  <c r="AL135" i="2"/>
  <c r="AL144" i="2"/>
  <c r="AL145" i="2"/>
  <c r="AL134" i="2"/>
  <c r="AD135" i="2"/>
  <c r="AD145" i="2"/>
  <c r="AD144" i="2"/>
  <c r="AD134" i="2"/>
  <c r="V135" i="2"/>
  <c r="V134" i="2"/>
  <c r="V145" i="2"/>
  <c r="V144" i="2"/>
  <c r="AW145" i="2"/>
  <c r="AW144" i="2"/>
  <c r="AW134" i="2"/>
  <c r="AW135" i="2"/>
  <c r="AO145" i="2"/>
  <c r="AO134" i="2"/>
  <c r="AO144" i="2"/>
  <c r="AO135" i="2"/>
  <c r="AG145" i="2"/>
  <c r="AG134" i="2"/>
  <c r="AG144" i="2"/>
  <c r="AG135" i="2"/>
  <c r="Y145" i="2"/>
  <c r="Y134" i="2"/>
  <c r="Y135" i="2"/>
  <c r="Y144" i="2"/>
  <c r="Q145" i="2"/>
  <c r="Q144" i="2"/>
  <c r="Q135" i="2"/>
  <c r="AJ144" i="2"/>
  <c r="AJ134" i="2"/>
  <c r="AJ145" i="2"/>
  <c r="AJ135" i="2"/>
  <c r="CT64" i="51"/>
  <c r="BS65" i="51"/>
  <c r="AU65" i="51"/>
  <c r="DO66" i="51"/>
  <c r="DF66" i="51"/>
  <c r="AO66" i="51"/>
  <c r="BS66" i="51"/>
  <c r="BJ66" i="51"/>
  <c r="CE64" i="51"/>
  <c r="BJ64" i="51"/>
  <c r="W66" i="51"/>
  <c r="DR66" i="51"/>
  <c r="BA65" i="51"/>
  <c r="W65" i="51"/>
  <c r="AD66" i="51"/>
  <c r="K20" i="28" s="1"/>
  <c r="AI64" i="51"/>
  <c r="BJ65" i="51"/>
  <c r="CQ65" i="51"/>
  <c r="AO65" i="51"/>
  <c r="DO64" i="51"/>
  <c r="DR65" i="51"/>
  <c r="DF64" i="51"/>
  <c r="AO64" i="51"/>
  <c r="CW67" i="51"/>
  <c r="CW64" i="51"/>
  <c r="CW65" i="51"/>
  <c r="CW66" i="51"/>
  <c r="K67" i="51"/>
  <c r="K66" i="51"/>
  <c r="K64" i="51"/>
  <c r="K65" i="51"/>
  <c r="CH67" i="51"/>
  <c r="CH64" i="51"/>
  <c r="CH65" i="51"/>
  <c r="CH66" i="51"/>
  <c r="DC67" i="51"/>
  <c r="DC64" i="51"/>
  <c r="DC66" i="51"/>
  <c r="DC65" i="51"/>
  <c r="BG67" i="51"/>
  <c r="BG66" i="51"/>
  <c r="BG64" i="51"/>
  <c r="BG65" i="51"/>
  <c r="Q67" i="51"/>
  <c r="Q65" i="51"/>
  <c r="Q64" i="51"/>
  <c r="Q66" i="51"/>
  <c r="AU66" i="51"/>
  <c r="BY66" i="51"/>
  <c r="E65" i="51"/>
  <c r="CQ64" i="51"/>
  <c r="AU64" i="51"/>
  <c r="BY64" i="51"/>
  <c r="CE65" i="51"/>
  <c r="AI65" i="51"/>
  <c r="DF65" i="51"/>
  <c r="BV65" i="51"/>
  <c r="DR64" i="51"/>
  <c r="CQ66" i="51"/>
  <c r="BV64" i="51"/>
  <c r="AI66" i="51"/>
  <c r="CT66" i="51"/>
  <c r="BV66" i="51"/>
  <c r="AD65" i="51"/>
  <c r="K19" i="28" s="1"/>
  <c r="BA66" i="51"/>
  <c r="E66" i="51"/>
  <c r="BY65" i="51"/>
  <c r="CE66" i="51"/>
  <c r="DO65" i="51"/>
  <c r="CT65" i="51"/>
  <c r="BS64" i="51"/>
  <c r="W64" i="51"/>
  <c r="BA64" i="51"/>
  <c r="E64" i="51"/>
  <c r="L33" i="22"/>
  <c r="L67" i="22" s="1"/>
  <c r="E15" i="28" s="1"/>
  <c r="CT65" i="22"/>
  <c r="AS66" i="22"/>
  <c r="P14" i="28" s="1"/>
  <c r="CT67" i="22"/>
  <c r="AS64" i="22"/>
  <c r="P12" i="28" s="1"/>
  <c r="AS65" i="22"/>
  <c r="P13" i="28" s="1"/>
  <c r="CT64" i="22"/>
  <c r="CT66" i="22"/>
  <c r="AS55" i="22"/>
  <c r="P14" i="59" s="1"/>
  <c r="CT55" i="22"/>
  <c r="CU67" i="22"/>
  <c r="AH15" i="28" s="1"/>
  <c r="CW55" i="51"/>
  <c r="CW52" i="51"/>
  <c r="CW54" i="51"/>
  <c r="CW53" i="51"/>
  <c r="K55" i="51"/>
  <c r="K52" i="51"/>
  <c r="K54" i="51"/>
  <c r="K53" i="51"/>
  <c r="CH55" i="51"/>
  <c r="CH53" i="51"/>
  <c r="CH52" i="51"/>
  <c r="CH54" i="51"/>
  <c r="DC55" i="51"/>
  <c r="DC52" i="51"/>
  <c r="DC54" i="51"/>
  <c r="DC53" i="51"/>
  <c r="BG55" i="51"/>
  <c r="BG52" i="51"/>
  <c r="BG54" i="51"/>
  <c r="BG53" i="51"/>
  <c r="Q55" i="51"/>
  <c r="Q53" i="51"/>
  <c r="Q52" i="51"/>
  <c r="Q54" i="51"/>
  <c r="BY55" i="51"/>
  <c r="BY53" i="51"/>
  <c r="BY52" i="51"/>
  <c r="BY54" i="51"/>
  <c r="DR55" i="51"/>
  <c r="DR53" i="51"/>
  <c r="DR52" i="51"/>
  <c r="DR54" i="51"/>
  <c r="BV55" i="51"/>
  <c r="BV53" i="51"/>
  <c r="BV52" i="51"/>
  <c r="BV54" i="51"/>
  <c r="CQ55" i="51"/>
  <c r="CQ53" i="51"/>
  <c r="CQ52" i="51"/>
  <c r="CQ54" i="51"/>
  <c r="AU55" i="51"/>
  <c r="AU53" i="51"/>
  <c r="AU52" i="51"/>
  <c r="AU54" i="51"/>
  <c r="E55" i="51"/>
  <c r="E52" i="51"/>
  <c r="E54" i="51"/>
  <c r="E53" i="51"/>
  <c r="BA55" i="51"/>
  <c r="BA52" i="51"/>
  <c r="BA54" i="51"/>
  <c r="BA53" i="51"/>
  <c r="DF55" i="51"/>
  <c r="DF52" i="51"/>
  <c r="DF54" i="51"/>
  <c r="DF53" i="51"/>
  <c r="BJ55" i="51"/>
  <c r="BJ52" i="51"/>
  <c r="BJ54" i="51"/>
  <c r="BJ53" i="51"/>
  <c r="CE55" i="51"/>
  <c r="CE53" i="51"/>
  <c r="CE52" i="51"/>
  <c r="CE54" i="51"/>
  <c r="AI55" i="51"/>
  <c r="AI53" i="51"/>
  <c r="AI52" i="51"/>
  <c r="AI54" i="51"/>
  <c r="AD52" i="51"/>
  <c r="K17" i="59" s="1"/>
  <c r="AD54" i="51"/>
  <c r="K19" i="59" s="1"/>
  <c r="AD53" i="51"/>
  <c r="K18" i="59" s="1"/>
  <c r="CT55" i="51"/>
  <c r="CT52" i="51"/>
  <c r="CT54" i="51"/>
  <c r="CT53" i="51"/>
  <c r="DO55" i="51"/>
  <c r="DO52" i="51"/>
  <c r="DO54" i="51"/>
  <c r="DO53" i="51"/>
  <c r="BS55" i="51"/>
  <c r="BS52" i="51"/>
  <c r="BS54" i="51"/>
  <c r="BS53" i="51"/>
  <c r="W55" i="51"/>
  <c r="W52" i="51"/>
  <c r="W54" i="51"/>
  <c r="W53" i="51"/>
  <c r="AO55" i="51"/>
  <c r="AO52" i="51"/>
  <c r="AO54" i="51"/>
  <c r="AO53" i="51"/>
  <c r="AS54" i="22"/>
  <c r="P13" i="59" s="1"/>
  <c r="AS53" i="22"/>
  <c r="P12" i="59" s="1"/>
  <c r="CT53" i="22"/>
  <c r="AS52" i="22"/>
  <c r="P11" i="59" s="1"/>
  <c r="CT52" i="22"/>
  <c r="CT54" i="22"/>
  <c r="E44" i="51"/>
  <c r="BK67" i="22"/>
  <c r="V15" i="28" s="1"/>
  <c r="AX67" i="22"/>
  <c r="AY67" i="22"/>
  <c r="R15" i="28" s="1"/>
  <c r="AA44" i="35"/>
  <c r="M44" i="35"/>
  <c r="M54" i="35" s="1"/>
  <c r="J44" i="35"/>
  <c r="J54" i="35" s="1"/>
  <c r="P44" i="35"/>
  <c r="P54" i="35" s="1"/>
  <c r="U44" i="35"/>
  <c r="H44" i="35"/>
  <c r="H54" i="35" s="1"/>
  <c r="E44" i="35"/>
  <c r="E54" i="35" s="1"/>
  <c r="Y44" i="35"/>
  <c r="Y54" i="35" s="1"/>
  <c r="N44" i="35"/>
  <c r="N54" i="35" s="1"/>
  <c r="V44" i="35"/>
  <c r="V54" i="35" s="1"/>
  <c r="L44" i="35"/>
  <c r="R44" i="35"/>
  <c r="T44" i="35"/>
  <c r="T54" i="35" s="1"/>
  <c r="G44" i="35"/>
  <c r="G54" i="35" s="1"/>
  <c r="Z44" i="35"/>
  <c r="Z54" i="35" s="1"/>
  <c r="X44" i="35"/>
  <c r="K44" i="35"/>
  <c r="K54" i="35" s="1"/>
  <c r="Q44" i="35"/>
  <c r="Q54" i="35" s="1"/>
  <c r="S44" i="35"/>
  <c r="S54" i="35" s="1"/>
  <c r="D44" i="35"/>
  <c r="D54" i="35" s="1"/>
  <c r="O44" i="35"/>
  <c r="W44" i="35"/>
  <c r="W54" i="35" s="1"/>
  <c r="I44" i="35"/>
  <c r="F44" i="35"/>
  <c r="DR54" i="34"/>
  <c r="BG54" i="34"/>
  <c r="DN54" i="34"/>
  <c r="X44" i="34"/>
  <c r="DL54" i="34"/>
  <c r="CY54" i="34"/>
  <c r="CB54" i="34"/>
  <c r="BC54" i="34"/>
  <c r="S44" i="34"/>
  <c r="S54" i="34" s="1"/>
  <c r="H44" i="34"/>
  <c r="H54" i="34" s="1"/>
  <c r="DF54" i="34"/>
  <c r="O44" i="34"/>
  <c r="CQ54" i="34"/>
  <c r="AT54" i="34"/>
  <c r="DI54" i="34"/>
  <c r="CJ54" i="34"/>
  <c r="BM54" i="34"/>
  <c r="AO54" i="34"/>
  <c r="CT54" i="34"/>
  <c r="BI54" i="34"/>
  <c r="BU54" i="34"/>
  <c r="E44" i="34"/>
  <c r="E54" i="34" s="1"/>
  <c r="DC54" i="34"/>
  <c r="BF54" i="34"/>
  <c r="W44" i="34"/>
  <c r="W54" i="34" s="1"/>
  <c r="DK54" i="34"/>
  <c r="BO54" i="34"/>
  <c r="T44" i="34"/>
  <c r="T54" i="34" s="1"/>
  <c r="Q44" i="34"/>
  <c r="Q54" i="34" s="1"/>
  <c r="DE54" i="34"/>
  <c r="AW54" i="34"/>
  <c r="N44" i="34"/>
  <c r="N54" i="34" s="1"/>
  <c r="CP54" i="34"/>
  <c r="L44" i="34"/>
  <c r="BY54" i="34"/>
  <c r="AZ54" i="34"/>
  <c r="CS54" i="34"/>
  <c r="Z44" i="34"/>
  <c r="Z54" i="34" s="1"/>
  <c r="CE54" i="34"/>
  <c r="DQ54" i="34"/>
  <c r="F44" i="34"/>
  <c r="DB54" i="34"/>
  <c r="BS54" i="34"/>
  <c r="V44" i="34"/>
  <c r="V54" i="34" s="1"/>
  <c r="CZ54" i="34"/>
  <c r="CN54" i="34"/>
  <c r="CA54" i="34"/>
  <c r="BD54" i="34"/>
  <c r="AR54" i="34"/>
  <c r="G44" i="34"/>
  <c r="G54" i="34" s="1"/>
  <c r="R44" i="34"/>
  <c r="CH54" i="34"/>
  <c r="AX54" i="34"/>
  <c r="M44" i="34"/>
  <c r="M54" i="34" s="1"/>
  <c r="K44" i="34"/>
  <c r="K54" i="34" s="1"/>
  <c r="DH54" i="34"/>
  <c r="CV54" i="34"/>
  <c r="CK54" i="34"/>
  <c r="BL54" i="34"/>
  <c r="AA44" i="34"/>
  <c r="CD54" i="34"/>
  <c r="BV54" i="34"/>
  <c r="D44" i="34"/>
  <c r="D54" i="34" s="1"/>
  <c r="DO54" i="34"/>
  <c r="BR54" i="34"/>
  <c r="CM54" i="34"/>
  <c r="BP54" i="34"/>
  <c r="AQ54" i="34"/>
  <c r="U44" i="34"/>
  <c r="I44" i="34"/>
  <c r="P44" i="34"/>
  <c r="P54" i="34" s="1"/>
  <c r="CG54" i="34"/>
  <c r="AU54" i="34"/>
  <c r="J44" i="34"/>
  <c r="J54" i="34" s="1"/>
  <c r="CW54" i="34"/>
  <c r="BX54" i="34"/>
  <c r="BA54" i="34"/>
  <c r="BJ54" i="34"/>
  <c r="Y44" i="34"/>
  <c r="Y54" i="34" s="1"/>
  <c r="K44" i="51"/>
  <c r="W44" i="51"/>
  <c r="Q44" i="51"/>
  <c r="BV67" i="22"/>
  <c r="Z33" i="22"/>
  <c r="Z67" i="22" s="1"/>
  <c r="BW67" i="22"/>
  <c r="Z15" i="28" s="1"/>
  <c r="AA33" i="22"/>
  <c r="AA67" i="22" s="1"/>
  <c r="J15" i="28" s="1"/>
  <c r="DF67" i="22"/>
  <c r="BJ67" i="22"/>
  <c r="DJ67" i="22"/>
  <c r="AM15" i="28" s="1"/>
  <c r="BN67" i="22"/>
  <c r="W15" i="28" s="1"/>
  <c r="I33" i="22"/>
  <c r="I67" i="22" s="1"/>
  <c r="D15" i="28" s="1"/>
  <c r="BE67" i="22"/>
  <c r="T15" i="28" s="1"/>
  <c r="DA67" i="22"/>
  <c r="AJ15" i="28" s="1"/>
  <c r="AJ67" i="22"/>
  <c r="M15" i="28" s="1"/>
  <c r="O33" i="22"/>
  <c r="O67" i="22" s="1"/>
  <c r="F15" i="28" s="1"/>
  <c r="CS67" i="22"/>
  <c r="CX67" i="22"/>
  <c r="AI15" i="28" s="1"/>
  <c r="BB67" i="22"/>
  <c r="S15" i="28" s="1"/>
  <c r="U33" i="22"/>
  <c r="U67" i="22" s="1"/>
  <c r="H15" i="28" s="1"/>
  <c r="BQ67" i="22"/>
  <c r="X15" i="28" s="1"/>
  <c r="DM67" i="22"/>
  <c r="AN15" i="28" s="1"/>
  <c r="BT67" i="22"/>
  <c r="Y15" i="28" s="1"/>
  <c r="BH67" i="22"/>
  <c r="U15" i="28" s="1"/>
  <c r="R33" i="22"/>
  <c r="R67" i="22" s="1"/>
  <c r="G15" i="28" s="1"/>
  <c r="DN67" i="22"/>
  <c r="CL67" i="22"/>
  <c r="AE15" i="28" s="1"/>
  <c r="AP67" i="22"/>
  <c r="O15" i="28" s="1"/>
  <c r="AG67" i="22"/>
  <c r="L15" i="28" s="1"/>
  <c r="CC67" i="22"/>
  <c r="AB15" i="28" s="1"/>
  <c r="DC67" i="22"/>
  <c r="BZ67" i="22"/>
  <c r="AA15" i="28" s="1"/>
  <c r="AD67" i="22"/>
  <c r="K15" i="28" s="1"/>
  <c r="CO67" i="22"/>
  <c r="AF15" i="28" s="1"/>
  <c r="DP67" i="22"/>
  <c r="AO15" i="28" s="1"/>
  <c r="X33" i="22"/>
  <c r="DD67" i="22"/>
  <c r="AK15" i="28" s="1"/>
  <c r="DO67" i="22"/>
  <c r="Y33" i="22"/>
  <c r="Y67" i="22" s="1"/>
  <c r="N33" i="22"/>
  <c r="N67" i="22" s="1"/>
  <c r="DE67" i="22"/>
  <c r="AA33" i="51"/>
  <c r="AA54" i="51" s="1"/>
  <c r="I33" i="51"/>
  <c r="F33" i="51"/>
  <c r="DB67" i="22"/>
  <c r="BI67" i="22"/>
  <c r="J33" i="51"/>
  <c r="DR67" i="22"/>
  <c r="CH67" i="22"/>
  <c r="D33" i="51"/>
  <c r="CP67" i="22"/>
  <c r="AL67" i="22"/>
  <c r="M33" i="22"/>
  <c r="M67" i="22" s="1"/>
  <c r="BU67" i="22"/>
  <c r="V33" i="51"/>
  <c r="AM67" i="22"/>
  <c r="N15" i="28" s="1"/>
  <c r="AW67" i="22"/>
  <c r="CG67" i="22"/>
  <c r="AK67" i="22"/>
  <c r="CI67" i="22"/>
  <c r="AD15" i="28" s="1"/>
  <c r="DQ67" i="22"/>
  <c r="M37" i="51"/>
  <c r="M33" i="51" s="1"/>
  <c r="N37" i="51"/>
  <c r="N33" i="51" s="1"/>
  <c r="O33" i="51"/>
  <c r="CD67" i="22"/>
  <c r="CE67" i="22"/>
  <c r="CF67" i="22"/>
  <c r="AC15" i="28" s="1"/>
  <c r="AH67" i="22"/>
  <c r="AI67" i="22"/>
  <c r="BR67" i="22"/>
  <c r="BS67" i="22"/>
  <c r="V37" i="22"/>
  <c r="V33" i="22" s="1"/>
  <c r="V67" i="22" s="1"/>
  <c r="W37" i="22"/>
  <c r="W33" i="22" s="1"/>
  <c r="W67" i="22" s="1"/>
  <c r="G37" i="51"/>
  <c r="G33" i="51" s="1"/>
  <c r="H37" i="51"/>
  <c r="H33" i="51" s="1"/>
  <c r="CA67" i="22"/>
  <c r="CB67" i="22"/>
  <c r="AE67" i="22"/>
  <c r="AF67" i="22"/>
  <c r="L33" i="51"/>
  <c r="CW67" i="22"/>
  <c r="CV67" i="22"/>
  <c r="BL67" i="22"/>
  <c r="BM67" i="22"/>
  <c r="P37" i="22"/>
  <c r="P33" i="22" s="1"/>
  <c r="P67" i="22" s="1"/>
  <c r="Q37" i="22"/>
  <c r="Q33" i="22" s="1"/>
  <c r="Q67" i="22" s="1"/>
  <c r="DG67" i="22"/>
  <c r="AL15" i="28" s="1"/>
  <c r="BP67" i="22"/>
  <c r="BO67" i="22"/>
  <c r="T37" i="22"/>
  <c r="T33" i="22" s="1"/>
  <c r="T67" i="22" s="1"/>
  <c r="S37" i="22"/>
  <c r="S33" i="22" s="1"/>
  <c r="S67" i="22" s="1"/>
  <c r="CQ67" i="22"/>
  <c r="CR67" i="22"/>
  <c r="AG15" i="28" s="1"/>
  <c r="BD67" i="22"/>
  <c r="BC67" i="22"/>
  <c r="H37" i="22"/>
  <c r="H33" i="22" s="1"/>
  <c r="H67" i="22" s="1"/>
  <c r="G37" i="22"/>
  <c r="G33" i="22" s="1"/>
  <c r="G67" i="22" s="1"/>
  <c r="CN67" i="22"/>
  <c r="CM67" i="22"/>
  <c r="AR67" i="22"/>
  <c r="AQ67" i="22"/>
  <c r="DI67" i="22"/>
  <c r="DH67" i="22"/>
  <c r="BF67" i="22"/>
  <c r="BG67" i="22"/>
  <c r="J37" i="22"/>
  <c r="J33" i="22" s="1"/>
  <c r="J67" i="22" s="1"/>
  <c r="K37" i="22"/>
  <c r="K33" i="22" s="1"/>
  <c r="K67" i="22" s="1"/>
  <c r="X33" i="51"/>
  <c r="DL67" i="22"/>
  <c r="DK67" i="22"/>
  <c r="BA67" i="22"/>
  <c r="AZ67" i="22"/>
  <c r="Z37" i="51"/>
  <c r="Z33" i="51" s="1"/>
  <c r="Y37" i="51"/>
  <c r="Y33" i="51" s="1"/>
  <c r="CK67" i="22"/>
  <c r="CJ67" i="22"/>
  <c r="AO67" i="22"/>
  <c r="AN67" i="22"/>
  <c r="D37" i="22"/>
  <c r="E37" i="22"/>
  <c r="BY67" i="22"/>
  <c r="BX67" i="22"/>
  <c r="AC67" i="22"/>
  <c r="AB67" i="22"/>
  <c r="DM64" i="51"/>
  <c r="AN18" i="28" s="1"/>
  <c r="S37" i="51"/>
  <c r="S33" i="51" s="1"/>
  <c r="T37" i="51"/>
  <c r="T33" i="51" s="1"/>
  <c r="U33" i="51"/>
  <c r="CY67" i="22"/>
  <c r="CZ67" i="22"/>
  <c r="DS67" i="22"/>
  <c r="AP15" i="28" s="1"/>
  <c r="R33" i="51"/>
  <c r="P37" i="51"/>
  <c r="P33" i="51" s="1"/>
  <c r="AT67" i="22"/>
  <c r="AU67" i="22"/>
  <c r="AV67" i="22"/>
  <c r="Q15" i="28" s="1"/>
  <c r="AP64" i="51" l="1"/>
  <c r="O18" i="28" s="1"/>
  <c r="AP54" i="51"/>
  <c r="O19" i="59" s="1"/>
  <c r="AP67" i="51"/>
  <c r="O21" i="28" s="1"/>
  <c r="O39" i="28" s="1"/>
  <c r="AP52" i="51"/>
  <c r="O17" i="59" s="1"/>
  <c r="AD55" i="51"/>
  <c r="K20" i="59" s="1"/>
  <c r="K16" i="59" s="1"/>
  <c r="AP55" i="51"/>
  <c r="O20" i="59" s="1"/>
  <c r="AP65" i="51"/>
  <c r="O19" i="28" s="1"/>
  <c r="O17" i="28" s="1"/>
  <c r="O45" i="28" s="1"/>
  <c r="AD67" i="51"/>
  <c r="K21" i="28" s="1"/>
  <c r="AD64" i="51"/>
  <c r="K18" i="28" s="1"/>
  <c r="AP66" i="51"/>
  <c r="O20" i="28" s="1"/>
  <c r="AP53" i="51"/>
  <c r="O18" i="59" s="1"/>
  <c r="S27" i="28"/>
  <c r="AI27" i="28"/>
  <c r="K27" i="28"/>
  <c r="R27" i="28"/>
  <c r="P11" i="28"/>
  <c r="P44" i="28" s="1"/>
  <c r="P24" i="28"/>
  <c r="L27" i="28"/>
  <c r="AD27" i="28"/>
  <c r="O27" i="28"/>
  <c r="AC27" i="28"/>
  <c r="W27" i="28"/>
  <c r="AF27" i="28"/>
  <c r="N27" i="28"/>
  <c r="AA27" i="28"/>
  <c r="U27" i="28"/>
  <c r="AK27" i="28"/>
  <c r="T27" i="28"/>
  <c r="AP27" i="28"/>
  <c r="AO27" i="28"/>
  <c r="P10" i="59"/>
  <c r="P27" i="59" s="1"/>
  <c r="AL27" i="28"/>
  <c r="Y27" i="28"/>
  <c r="M27" i="28"/>
  <c r="V27" i="28"/>
  <c r="AH27" i="28"/>
  <c r="P26" i="28"/>
  <c r="AG27" i="28"/>
  <c r="X27" i="28"/>
  <c r="AE27" i="28"/>
  <c r="AM27" i="28"/>
  <c r="P25" i="28"/>
  <c r="Q27" i="28"/>
  <c r="AB27" i="28"/>
  <c r="AN27" i="28"/>
  <c r="AJ27" i="28"/>
  <c r="Z27" i="28"/>
  <c r="P27" i="28"/>
  <c r="L44" i="22"/>
  <c r="X67" i="22"/>
  <c r="I15" i="28" s="1"/>
  <c r="X65" i="22"/>
  <c r="C24" i="62"/>
  <c r="D130" i="62"/>
  <c r="AR143" i="2"/>
  <c r="L54" i="22"/>
  <c r="E13" i="59" s="1"/>
  <c r="CU52" i="22"/>
  <c r="AH11" i="59" s="1"/>
  <c r="L52" i="22"/>
  <c r="E11" i="59" s="1"/>
  <c r="L53" i="22"/>
  <c r="E12" i="59" s="1"/>
  <c r="V143" i="2"/>
  <c r="AN143" i="2"/>
  <c r="Y143" i="2"/>
  <c r="U143" i="2"/>
  <c r="AG143" i="2"/>
  <c r="AO143" i="2"/>
  <c r="P143" i="2"/>
  <c r="AK143" i="2"/>
  <c r="AS143" i="2"/>
  <c r="AV143" i="2"/>
  <c r="AC143" i="2"/>
  <c r="AD143" i="2"/>
  <c r="DC65" i="22"/>
  <c r="L66" i="22"/>
  <c r="E14" i="28" s="1"/>
  <c r="AA143" i="2"/>
  <c r="AE143" i="2"/>
  <c r="AI143" i="2"/>
  <c r="AQ143" i="2"/>
  <c r="T143" i="2"/>
  <c r="Z143" i="2"/>
  <c r="BT65" i="22"/>
  <c r="Y13" i="28" s="1"/>
  <c r="AW143" i="2"/>
  <c r="AL143" i="2"/>
  <c r="AT143" i="2"/>
  <c r="AP143" i="2"/>
  <c r="L55" i="22"/>
  <c r="E14" i="59" s="1"/>
  <c r="L65" i="22"/>
  <c r="E13" i="28" s="1"/>
  <c r="L64" i="22"/>
  <c r="E12" i="28" s="1"/>
  <c r="AJ143" i="2"/>
  <c r="S143" i="2"/>
  <c r="AM143" i="2"/>
  <c r="AU143" i="2"/>
  <c r="X143" i="2"/>
  <c r="AF143" i="2"/>
  <c r="R143" i="2"/>
  <c r="AH143" i="2"/>
  <c r="W143" i="2"/>
  <c r="AB143" i="2"/>
  <c r="DO69" i="51"/>
  <c r="AO69" i="51"/>
  <c r="DF69" i="51"/>
  <c r="BJ69" i="51"/>
  <c r="AI69" i="51"/>
  <c r="DR69" i="51"/>
  <c r="CE69" i="51"/>
  <c r="BN67" i="51"/>
  <c r="W21" i="28" s="1"/>
  <c r="W39" i="28" s="1"/>
  <c r="BN65" i="51"/>
  <c r="W19" i="28" s="1"/>
  <c r="BN64" i="51"/>
  <c r="W18" i="28" s="1"/>
  <c r="BN66" i="51"/>
  <c r="W20" i="28" s="1"/>
  <c r="BW67" i="51"/>
  <c r="Z21" i="28" s="1"/>
  <c r="Z39" i="28" s="1"/>
  <c r="BW65" i="51"/>
  <c r="Z19" i="28" s="1"/>
  <c r="BW64" i="51"/>
  <c r="Z18" i="28" s="1"/>
  <c r="BW66" i="51"/>
  <c r="Z20" i="28" s="1"/>
  <c r="BO67" i="51"/>
  <c r="BO66" i="51"/>
  <c r="BO64" i="51"/>
  <c r="BO65" i="51"/>
  <c r="DL67" i="51"/>
  <c r="DL64" i="51"/>
  <c r="DL65" i="51"/>
  <c r="DL66" i="51"/>
  <c r="AC67" i="51"/>
  <c r="AC65" i="51"/>
  <c r="AC64" i="51"/>
  <c r="AC66" i="51"/>
  <c r="CI67" i="51"/>
  <c r="AD21" i="28" s="1"/>
  <c r="AD39" i="28" s="1"/>
  <c r="CI64" i="51"/>
  <c r="AD18" i="28" s="1"/>
  <c r="CI66" i="51"/>
  <c r="AD20" i="28" s="1"/>
  <c r="CI65" i="51"/>
  <c r="AD19" i="28" s="1"/>
  <c r="AE67" i="51"/>
  <c r="AE65" i="51"/>
  <c r="AE64" i="51"/>
  <c r="AE66" i="51"/>
  <c r="CA67" i="51"/>
  <c r="CA65" i="51"/>
  <c r="CA64" i="51"/>
  <c r="CA66" i="51"/>
  <c r="CL67" i="51"/>
  <c r="AE21" i="28" s="1"/>
  <c r="AE39" i="28" s="1"/>
  <c r="CL64" i="51"/>
  <c r="AE18" i="28" s="1"/>
  <c r="CL66" i="51"/>
  <c r="AE20" i="28" s="1"/>
  <c r="CL65" i="51"/>
  <c r="AE19" i="28" s="1"/>
  <c r="AR67" i="51"/>
  <c r="AR66" i="51"/>
  <c r="AR64" i="51"/>
  <c r="AR65" i="51"/>
  <c r="CM67" i="51"/>
  <c r="CM64" i="51"/>
  <c r="CM66" i="51"/>
  <c r="CM65" i="51"/>
  <c r="AJ67" i="51"/>
  <c r="M21" i="28" s="1"/>
  <c r="M39" i="28" s="1"/>
  <c r="AJ64" i="51"/>
  <c r="M18" i="28" s="1"/>
  <c r="AJ65" i="51"/>
  <c r="M19" i="28" s="1"/>
  <c r="AJ66" i="51"/>
  <c r="M20" i="28" s="1"/>
  <c r="CX67" i="51"/>
  <c r="AI21" i="28" s="1"/>
  <c r="AI39" i="28" s="1"/>
  <c r="CX64" i="51"/>
  <c r="AI18" i="28" s="1"/>
  <c r="CX65" i="51"/>
  <c r="AI19" i="28" s="1"/>
  <c r="CX66" i="51"/>
  <c r="AI20" i="28" s="1"/>
  <c r="G67" i="51"/>
  <c r="G64" i="51"/>
  <c r="G66" i="51"/>
  <c r="G65" i="51"/>
  <c r="CY67" i="51"/>
  <c r="CY64" i="51"/>
  <c r="CY65" i="51"/>
  <c r="CY66" i="51"/>
  <c r="V67" i="51"/>
  <c r="V64" i="51"/>
  <c r="V66" i="51"/>
  <c r="V65" i="51"/>
  <c r="CJ67" i="51"/>
  <c r="CJ64" i="51"/>
  <c r="CJ65" i="51"/>
  <c r="CJ66" i="51"/>
  <c r="DB67" i="51"/>
  <c r="DB64" i="51"/>
  <c r="DB65" i="51"/>
  <c r="DB66" i="51"/>
  <c r="D67" i="51"/>
  <c r="D64" i="51"/>
  <c r="D65" i="51"/>
  <c r="D66" i="51"/>
  <c r="DN67" i="51"/>
  <c r="DN66" i="51"/>
  <c r="DN64" i="51"/>
  <c r="DN65" i="51"/>
  <c r="J67" i="51"/>
  <c r="J66" i="51"/>
  <c r="J64" i="51"/>
  <c r="J65" i="51"/>
  <c r="F67" i="51"/>
  <c r="C21" i="28" s="1"/>
  <c r="F64" i="51"/>
  <c r="F65" i="51"/>
  <c r="C19" i="28" s="1"/>
  <c r="F66" i="51"/>
  <c r="C20" i="28" s="1"/>
  <c r="BS69" i="51"/>
  <c r="AU69" i="51"/>
  <c r="AV67" i="51"/>
  <c r="Q21" i="28" s="1"/>
  <c r="Q39" i="28" s="1"/>
  <c r="AV66" i="51"/>
  <c r="Q20" i="28" s="1"/>
  <c r="AV64" i="51"/>
  <c r="Q18" i="28" s="1"/>
  <c r="AV65" i="51"/>
  <c r="Q19" i="28" s="1"/>
  <c r="BM67" i="51"/>
  <c r="BM65" i="51"/>
  <c r="BM64" i="51"/>
  <c r="BM66" i="51"/>
  <c r="DS67" i="51"/>
  <c r="AP21" i="28" s="1"/>
  <c r="AP39" i="28" s="1"/>
  <c r="DS64" i="51"/>
  <c r="AP18" i="28" s="1"/>
  <c r="DS66" i="51"/>
  <c r="AP20" i="28" s="1"/>
  <c r="DS65" i="51"/>
  <c r="AP19" i="28" s="1"/>
  <c r="U67" i="51"/>
  <c r="H21" i="28" s="1"/>
  <c r="U64" i="51"/>
  <c r="U66" i="51"/>
  <c r="H20" i="28" s="1"/>
  <c r="U65" i="51"/>
  <c r="H19" i="28" s="1"/>
  <c r="BQ67" i="51"/>
  <c r="X21" i="28" s="1"/>
  <c r="X39" i="28" s="1"/>
  <c r="BQ64" i="51"/>
  <c r="X18" i="28" s="1"/>
  <c r="BQ66" i="51"/>
  <c r="X20" i="28" s="1"/>
  <c r="BQ65" i="51"/>
  <c r="X19" i="28" s="1"/>
  <c r="DM67" i="51"/>
  <c r="AN21" i="28" s="1"/>
  <c r="AN39" i="28" s="1"/>
  <c r="DM65" i="51"/>
  <c r="AN19" i="28" s="1"/>
  <c r="DM66" i="51"/>
  <c r="AN20" i="28" s="1"/>
  <c r="Y67" i="51"/>
  <c r="Y64" i="51"/>
  <c r="Y66" i="51"/>
  <c r="Y65" i="51"/>
  <c r="AB67" i="51"/>
  <c r="AB66" i="51"/>
  <c r="AB64" i="51"/>
  <c r="AB65" i="51"/>
  <c r="AG67" i="51"/>
  <c r="L21" i="28" s="1"/>
  <c r="L39" i="28" s="1"/>
  <c r="AG65" i="51"/>
  <c r="L19" i="28" s="1"/>
  <c r="AG64" i="51"/>
  <c r="L18" i="28" s="1"/>
  <c r="AG66" i="51"/>
  <c r="L20" i="28" s="1"/>
  <c r="BH67" i="51"/>
  <c r="U21" i="28" s="1"/>
  <c r="U39" i="28" s="1"/>
  <c r="BH66" i="51"/>
  <c r="U20" i="28" s="1"/>
  <c r="BH64" i="51"/>
  <c r="U18" i="28" s="1"/>
  <c r="BH65" i="51"/>
  <c r="U19" i="28" s="1"/>
  <c r="AL67" i="51"/>
  <c r="AL64" i="51"/>
  <c r="AL66" i="51"/>
  <c r="AL65" i="51"/>
  <c r="CK67" i="51"/>
  <c r="CK64" i="51"/>
  <c r="CK65" i="51"/>
  <c r="CK66" i="51"/>
  <c r="AQ67" i="51"/>
  <c r="AQ64" i="51"/>
  <c r="AQ65" i="51"/>
  <c r="AQ66" i="51"/>
  <c r="BT67" i="51"/>
  <c r="Y21" i="28" s="1"/>
  <c r="Y39" i="28" s="1"/>
  <c r="BT64" i="51"/>
  <c r="Y18" i="28" s="1"/>
  <c r="BT65" i="51"/>
  <c r="Y19" i="28" s="1"/>
  <c r="BT66" i="51"/>
  <c r="Y20" i="28" s="1"/>
  <c r="AY67" i="51"/>
  <c r="R21" i="28" s="1"/>
  <c r="R39" i="28" s="1"/>
  <c r="AY65" i="51"/>
  <c r="R19" i="28" s="1"/>
  <c r="AY66" i="51"/>
  <c r="R20" i="28" s="1"/>
  <c r="AY64" i="51"/>
  <c r="R18" i="28" s="1"/>
  <c r="AZ67" i="51"/>
  <c r="AZ64" i="51"/>
  <c r="AZ65" i="51"/>
  <c r="AZ66" i="51"/>
  <c r="BK67" i="51"/>
  <c r="V21" i="28" s="1"/>
  <c r="V39" i="28" s="1"/>
  <c r="BK64" i="51"/>
  <c r="V18" i="28" s="1"/>
  <c r="BK66" i="51"/>
  <c r="V20" i="28" s="1"/>
  <c r="BK65" i="51"/>
  <c r="V19" i="28" s="1"/>
  <c r="BE67" i="51"/>
  <c r="T21" i="28" s="1"/>
  <c r="T39" i="28" s="1"/>
  <c r="BE64" i="51"/>
  <c r="T18" i="28" s="1"/>
  <c r="BE66" i="51"/>
  <c r="T20" i="28" s="1"/>
  <c r="BE65" i="51"/>
  <c r="T19" i="28" s="1"/>
  <c r="DA67" i="51"/>
  <c r="AJ21" i="28" s="1"/>
  <c r="AJ39" i="28" s="1"/>
  <c r="DA64" i="51"/>
  <c r="AJ18" i="28" s="1"/>
  <c r="DA66" i="51"/>
  <c r="AJ20" i="28" s="1"/>
  <c r="DA65" i="51"/>
  <c r="AJ19" i="28" s="1"/>
  <c r="O67" i="51"/>
  <c r="F21" i="28" s="1"/>
  <c r="O66" i="51"/>
  <c r="F20" i="28" s="1"/>
  <c r="O64" i="51"/>
  <c r="O65" i="51"/>
  <c r="F19" i="28" s="1"/>
  <c r="AT67" i="51"/>
  <c r="AT66" i="51"/>
  <c r="AT65" i="51"/>
  <c r="AT64" i="51"/>
  <c r="BL67" i="51"/>
  <c r="BL66" i="51"/>
  <c r="BL64" i="51"/>
  <c r="BL65" i="51"/>
  <c r="CD67" i="51"/>
  <c r="CD66" i="51"/>
  <c r="CD65" i="51"/>
  <c r="CD64" i="51"/>
  <c r="AW67" i="51"/>
  <c r="AW65" i="51"/>
  <c r="AW64" i="51"/>
  <c r="AW66" i="51"/>
  <c r="BI67" i="51"/>
  <c r="BI65" i="51"/>
  <c r="BI64" i="51"/>
  <c r="BI66" i="51"/>
  <c r="BR67" i="51"/>
  <c r="BR64" i="51"/>
  <c r="BR65" i="51"/>
  <c r="BR66" i="51"/>
  <c r="I67" i="51"/>
  <c r="D21" i="28" s="1"/>
  <c r="I64" i="51"/>
  <c r="I66" i="51"/>
  <c r="D20" i="28" s="1"/>
  <c r="I65" i="51"/>
  <c r="D19" i="28" s="1"/>
  <c r="CH58" i="51"/>
  <c r="CT58" i="51"/>
  <c r="DF58" i="51"/>
  <c r="CQ58" i="51"/>
  <c r="BA58" i="51"/>
  <c r="E58" i="51"/>
  <c r="E69" i="51"/>
  <c r="CQ69" i="51"/>
  <c r="CT69" i="51"/>
  <c r="Q69" i="51"/>
  <c r="BG69" i="51"/>
  <c r="K69" i="51"/>
  <c r="P67" i="51"/>
  <c r="P66" i="51"/>
  <c r="P64" i="51"/>
  <c r="P65" i="51"/>
  <c r="DJ67" i="51"/>
  <c r="AM21" i="28" s="1"/>
  <c r="AM39" i="28" s="1"/>
  <c r="DJ65" i="51"/>
  <c r="AM19" i="28" s="1"/>
  <c r="DJ66" i="51"/>
  <c r="AM20" i="28" s="1"/>
  <c r="DJ64" i="51"/>
  <c r="AM18" i="28" s="1"/>
  <c r="T67" i="51"/>
  <c r="T64" i="51"/>
  <c r="T65" i="51"/>
  <c r="T66" i="51"/>
  <c r="BP67" i="51"/>
  <c r="BP64" i="51"/>
  <c r="BP65" i="51"/>
  <c r="BP66" i="51"/>
  <c r="CR67" i="51"/>
  <c r="AG21" i="28" s="1"/>
  <c r="AG39" i="28" s="1"/>
  <c r="CR66" i="51"/>
  <c r="AG20" i="28" s="1"/>
  <c r="CR64" i="51"/>
  <c r="AG18" i="28" s="1"/>
  <c r="CR65" i="51"/>
  <c r="AG19" i="28" s="1"/>
  <c r="Z67" i="51"/>
  <c r="Z64" i="51"/>
  <c r="Z66" i="51"/>
  <c r="Z65" i="51"/>
  <c r="BX67" i="51"/>
  <c r="BX66" i="51"/>
  <c r="BX64" i="51"/>
  <c r="BX65" i="51"/>
  <c r="CB67" i="51"/>
  <c r="CB66" i="51"/>
  <c r="CB64" i="51"/>
  <c r="CB65" i="51"/>
  <c r="DD67" i="51"/>
  <c r="AK21" i="28" s="1"/>
  <c r="AK39" i="28" s="1"/>
  <c r="DD66" i="51"/>
  <c r="AK20" i="28" s="1"/>
  <c r="DD64" i="51"/>
  <c r="AK18" i="28" s="1"/>
  <c r="DD65" i="51"/>
  <c r="AK19" i="28" s="1"/>
  <c r="AK67" i="51"/>
  <c r="AK64" i="51"/>
  <c r="AK66" i="51"/>
  <c r="AK65" i="51"/>
  <c r="CU67" i="51"/>
  <c r="AH21" i="28" s="1"/>
  <c r="AH39" i="28" s="1"/>
  <c r="CU65" i="51"/>
  <c r="AH19" i="28" s="1"/>
  <c r="CU66" i="51"/>
  <c r="AH20" i="28" s="1"/>
  <c r="CU64" i="51"/>
  <c r="AH18" i="28" s="1"/>
  <c r="CN67" i="51"/>
  <c r="CN66" i="51"/>
  <c r="CN64" i="51"/>
  <c r="CN65" i="51"/>
  <c r="DP67" i="51"/>
  <c r="AO21" i="28" s="1"/>
  <c r="AO39" i="28" s="1"/>
  <c r="DP65" i="51"/>
  <c r="AO19" i="28" s="1"/>
  <c r="DP64" i="51"/>
  <c r="AO18" i="28" s="1"/>
  <c r="DP66" i="51"/>
  <c r="AO20" i="28" s="1"/>
  <c r="AX67" i="51"/>
  <c r="AX66" i="51"/>
  <c r="AX65" i="51"/>
  <c r="AX64" i="51"/>
  <c r="BB67" i="51"/>
  <c r="S21" i="28" s="1"/>
  <c r="S39" i="28" s="1"/>
  <c r="BB64" i="51"/>
  <c r="S18" i="28" s="1"/>
  <c r="BB66" i="51"/>
  <c r="S20" i="28" s="1"/>
  <c r="BB65" i="51"/>
  <c r="S19" i="28" s="1"/>
  <c r="DG67" i="51"/>
  <c r="AL21" i="28" s="1"/>
  <c r="AL39" i="28" s="1"/>
  <c r="DG66" i="51"/>
  <c r="AL20" i="28" s="1"/>
  <c r="DG65" i="51"/>
  <c r="AL19" i="28" s="1"/>
  <c r="DG64" i="51"/>
  <c r="AL18" i="28" s="1"/>
  <c r="BD67" i="51"/>
  <c r="BD64" i="51"/>
  <c r="BD65" i="51"/>
  <c r="BD66" i="51"/>
  <c r="CZ67" i="51"/>
  <c r="CZ64" i="51"/>
  <c r="CZ65" i="51"/>
  <c r="CZ66" i="51"/>
  <c r="N67" i="51"/>
  <c r="N65" i="51"/>
  <c r="N66" i="51"/>
  <c r="N64" i="51"/>
  <c r="CP67" i="51"/>
  <c r="CP64" i="51"/>
  <c r="CP65" i="51"/>
  <c r="CP66" i="51"/>
  <c r="CG67" i="51"/>
  <c r="CG64" i="51"/>
  <c r="CG66" i="51"/>
  <c r="CG65" i="51"/>
  <c r="AN67" i="51"/>
  <c r="AN64" i="51"/>
  <c r="AN65" i="51"/>
  <c r="AN66" i="51"/>
  <c r="DE67" i="51"/>
  <c r="DE66" i="51"/>
  <c r="DE65" i="51"/>
  <c r="DE64" i="51"/>
  <c r="DQ67" i="51"/>
  <c r="DQ66" i="51"/>
  <c r="DQ64" i="51"/>
  <c r="DQ65" i="51"/>
  <c r="AA67" i="51"/>
  <c r="J21" i="28" s="1"/>
  <c r="AA65" i="51"/>
  <c r="J19" i="28" s="1"/>
  <c r="AA64" i="51"/>
  <c r="AA66" i="51"/>
  <c r="J20" i="28" s="1"/>
  <c r="AM67" i="51"/>
  <c r="N21" i="28" s="1"/>
  <c r="N39" i="28" s="1"/>
  <c r="AM64" i="51"/>
  <c r="N18" i="28" s="1"/>
  <c r="AM66" i="51"/>
  <c r="N20" i="28" s="1"/>
  <c r="AM65" i="51"/>
  <c r="N19" i="28" s="1"/>
  <c r="BA69" i="51"/>
  <c r="DC69" i="51"/>
  <c r="CH69" i="51"/>
  <c r="CW69" i="51"/>
  <c r="R67" i="51"/>
  <c r="G21" i="28" s="1"/>
  <c r="R66" i="51"/>
  <c r="G20" i="28" s="1"/>
  <c r="R65" i="51"/>
  <c r="G19" i="28" s="1"/>
  <c r="R64" i="51"/>
  <c r="DI67" i="51"/>
  <c r="DI65" i="51"/>
  <c r="DI66" i="51"/>
  <c r="DI64" i="51"/>
  <c r="S67" i="51"/>
  <c r="S66" i="51"/>
  <c r="S64" i="51"/>
  <c r="S65" i="51"/>
  <c r="DK67" i="51"/>
  <c r="DK66" i="51"/>
  <c r="DK65" i="51"/>
  <c r="DK64" i="51"/>
  <c r="X67" i="51"/>
  <c r="I21" i="28" s="1"/>
  <c r="X64" i="51"/>
  <c r="X65" i="51"/>
  <c r="I19" i="28" s="1"/>
  <c r="X66" i="51"/>
  <c r="I20" i="28" s="1"/>
  <c r="BZ67" i="51"/>
  <c r="AA21" i="28" s="1"/>
  <c r="AA39" i="28" s="1"/>
  <c r="BZ65" i="51"/>
  <c r="AA19" i="28" s="1"/>
  <c r="BZ66" i="51"/>
  <c r="AA20" i="28" s="1"/>
  <c r="BZ64" i="51"/>
  <c r="AA18" i="28" s="1"/>
  <c r="AF67" i="51"/>
  <c r="AF66" i="51"/>
  <c r="AF64" i="51"/>
  <c r="AF65" i="51"/>
  <c r="CC67" i="51"/>
  <c r="AB21" i="28" s="1"/>
  <c r="AB39" i="28" s="1"/>
  <c r="CC66" i="51"/>
  <c r="AB20" i="28" s="1"/>
  <c r="CC65" i="51"/>
  <c r="AB19" i="28" s="1"/>
  <c r="CC64" i="51"/>
  <c r="AB18" i="28" s="1"/>
  <c r="CO67" i="51"/>
  <c r="AF21" i="28" s="1"/>
  <c r="AF39" i="28" s="1"/>
  <c r="CO65" i="51"/>
  <c r="AF19" i="28" s="1"/>
  <c r="CO64" i="51"/>
  <c r="AF18" i="28" s="1"/>
  <c r="CO66" i="51"/>
  <c r="AF20" i="28" s="1"/>
  <c r="L67" i="51"/>
  <c r="E21" i="28" s="1"/>
  <c r="L66" i="51"/>
  <c r="E20" i="28" s="1"/>
  <c r="L64" i="51"/>
  <c r="L65" i="51"/>
  <c r="E19" i="28" s="1"/>
  <c r="CV67" i="51"/>
  <c r="CV64" i="51"/>
  <c r="CV65" i="51"/>
  <c r="CV66" i="51"/>
  <c r="H67" i="51"/>
  <c r="H64" i="51"/>
  <c r="H65" i="51"/>
  <c r="H66" i="51"/>
  <c r="BC67" i="51"/>
  <c r="BC64" i="51"/>
  <c r="BC65" i="51"/>
  <c r="BC66" i="51"/>
  <c r="CF67" i="51"/>
  <c r="AC21" i="28" s="1"/>
  <c r="AC39" i="28" s="1"/>
  <c r="CF64" i="51"/>
  <c r="AC18" i="28" s="1"/>
  <c r="CF65" i="51"/>
  <c r="AC19" i="28" s="1"/>
  <c r="CF66" i="51"/>
  <c r="AC20" i="28" s="1"/>
  <c r="M67" i="51"/>
  <c r="M65" i="51"/>
  <c r="M64" i="51"/>
  <c r="M66" i="51"/>
  <c r="CS67" i="51"/>
  <c r="CS66" i="51"/>
  <c r="CS65" i="51"/>
  <c r="CS64" i="51"/>
  <c r="DH67" i="51"/>
  <c r="DH66" i="51"/>
  <c r="DH64" i="51"/>
  <c r="DH65" i="51"/>
  <c r="AH67" i="51"/>
  <c r="AH66" i="51"/>
  <c r="AH64" i="51"/>
  <c r="AH65" i="51"/>
  <c r="BF67" i="51"/>
  <c r="BF64" i="51"/>
  <c r="BF66" i="51"/>
  <c r="BF65" i="51"/>
  <c r="BU67" i="51"/>
  <c r="BU64" i="51"/>
  <c r="BU66" i="51"/>
  <c r="BU65" i="51"/>
  <c r="AS67" i="51"/>
  <c r="P21" i="28" s="1"/>
  <c r="P39" i="28" s="1"/>
  <c r="AS65" i="51"/>
  <c r="P19" i="28" s="1"/>
  <c r="P37" i="28" s="1"/>
  <c r="AS64" i="51"/>
  <c r="P18" i="28" s="1"/>
  <c r="AS66" i="51"/>
  <c r="P20" i="28" s="1"/>
  <c r="P38" i="28" s="1"/>
  <c r="W69" i="51"/>
  <c r="BV69" i="51"/>
  <c r="BY69" i="51"/>
  <c r="BQ65" i="22"/>
  <c r="X13" i="28" s="1"/>
  <c r="CT58" i="22"/>
  <c r="AL64" i="22"/>
  <c r="AJ65" i="22"/>
  <c r="M13" i="28" s="1"/>
  <c r="H66" i="22"/>
  <c r="CO65" i="22"/>
  <c r="AF13" i="28" s="1"/>
  <c r="DJ66" i="22"/>
  <c r="AM14" i="28" s="1"/>
  <c r="CC64" i="22"/>
  <c r="AB12" i="28" s="1"/>
  <c r="DG65" i="22"/>
  <c r="AL13" i="28" s="1"/>
  <c r="BL66" i="22"/>
  <c r="AH64" i="22"/>
  <c r="CO66" i="22"/>
  <c r="AF14" i="28" s="1"/>
  <c r="S66" i="22"/>
  <c r="BA64" i="22"/>
  <c r="AD65" i="22"/>
  <c r="K13" i="28" s="1"/>
  <c r="K66" i="22"/>
  <c r="CV65" i="22"/>
  <c r="CJ66" i="22"/>
  <c r="BI65" i="22"/>
  <c r="V65" i="22"/>
  <c r="CJ65" i="22"/>
  <c r="DO64" i="22"/>
  <c r="CE65" i="22"/>
  <c r="DA66" i="22"/>
  <c r="AJ14" i="28" s="1"/>
  <c r="DO65" i="22"/>
  <c r="CU53" i="22"/>
  <c r="AH12" i="59" s="1"/>
  <c r="AW66" i="22"/>
  <c r="AB64" i="22"/>
  <c r="R64" i="22"/>
  <c r="G12" i="28" s="1"/>
  <c r="BF65" i="22"/>
  <c r="W66" i="22"/>
  <c r="CY65" i="22"/>
  <c r="AU64" i="22"/>
  <c r="V66" i="22"/>
  <c r="CB64" i="22"/>
  <c r="K65" i="22"/>
  <c r="CP65" i="22"/>
  <c r="CE66" i="22"/>
  <c r="V64" i="22"/>
  <c r="BJ66" i="22"/>
  <c r="BX65" i="22"/>
  <c r="AD64" i="22"/>
  <c r="K12" i="28" s="1"/>
  <c r="CS65" i="22"/>
  <c r="AU65" i="22"/>
  <c r="CI66" i="22"/>
  <c r="AD14" i="28" s="1"/>
  <c r="AX66" i="22"/>
  <c r="K64" i="22"/>
  <c r="DD64" i="22"/>
  <c r="AK12" i="28" s="1"/>
  <c r="AW64" i="22"/>
  <c r="DR65" i="22"/>
  <c r="DG66" i="22"/>
  <c r="AL14" i="28" s="1"/>
  <c r="S65" i="22"/>
  <c r="CG66" i="22"/>
  <c r="AI64" i="22"/>
  <c r="AF64" i="22"/>
  <c r="DA65" i="22"/>
  <c r="AJ13" i="28" s="1"/>
  <c r="CP64" i="22"/>
  <c r="CC65" i="22"/>
  <c r="AB13" i="28" s="1"/>
  <c r="CX64" i="22"/>
  <c r="AI12" i="28" s="1"/>
  <c r="DI66" i="22"/>
  <c r="BS64" i="22"/>
  <c r="O66" i="22"/>
  <c r="F14" i="28" s="1"/>
  <c r="BZ66" i="22"/>
  <c r="AA14" i="28" s="1"/>
  <c r="U66" i="22"/>
  <c r="H14" i="28" s="1"/>
  <c r="BH66" i="22"/>
  <c r="U14" i="28" s="1"/>
  <c r="CH64" i="22"/>
  <c r="CF64" i="22"/>
  <c r="AC12" i="28" s="1"/>
  <c r="AC65" i="22"/>
  <c r="BY66" i="22"/>
  <c r="BO64" i="22"/>
  <c r="AP64" i="22"/>
  <c r="O12" i="28" s="1"/>
  <c r="DS65" i="22"/>
  <c r="AP13" i="28" s="1"/>
  <c r="AI66" i="22"/>
  <c r="AP66" i="22"/>
  <c r="O14" i="28" s="1"/>
  <c r="DB66" i="22"/>
  <c r="AO66" i="22"/>
  <c r="DQ66" i="22"/>
  <c r="BK64" i="22"/>
  <c r="V12" i="28" s="1"/>
  <c r="BD64" i="22"/>
  <c r="AT66" i="22"/>
  <c r="DL65" i="22"/>
  <c r="DD65" i="22"/>
  <c r="AK13" i="28" s="1"/>
  <c r="BN66" i="22"/>
  <c r="W14" i="28" s="1"/>
  <c r="AN65" i="22"/>
  <c r="BM66" i="22"/>
  <c r="T66" i="22"/>
  <c r="CM64" i="22"/>
  <c r="CT69" i="22"/>
  <c r="AZ64" i="22"/>
  <c r="G64" i="22"/>
  <c r="CQ64" i="22"/>
  <c r="BV64" i="22"/>
  <c r="H64" i="22"/>
  <c r="AX64" i="22"/>
  <c r="CS64" i="22"/>
  <c r="BK65" i="22"/>
  <c r="V13" i="28" s="1"/>
  <c r="J65" i="22"/>
  <c r="BV65" i="22"/>
  <c r="U65" i="22"/>
  <c r="H13" i="28" s="1"/>
  <c r="CG65" i="22"/>
  <c r="CF65" i="22"/>
  <c r="AC13" i="28" s="1"/>
  <c r="CR66" i="22"/>
  <c r="AG14" i="28" s="1"/>
  <c r="AM66" i="22"/>
  <c r="N14" i="28" s="1"/>
  <c r="CV66" i="22"/>
  <c r="Q64" i="22"/>
  <c r="Y64" i="22"/>
  <c r="R65" i="22"/>
  <c r="G13" i="28" s="1"/>
  <c r="BP65" i="22"/>
  <c r="BK66" i="22"/>
  <c r="V14" i="28" s="1"/>
  <c r="DF66" i="22"/>
  <c r="AR66" i="22"/>
  <c r="P64" i="22"/>
  <c r="DG64" i="22"/>
  <c r="AL12" i="28" s="1"/>
  <c r="BR64" i="22"/>
  <c r="AL65" i="22"/>
  <c r="DI65" i="22"/>
  <c r="AY66" i="22"/>
  <c r="R14" i="28" s="1"/>
  <c r="AL66" i="22"/>
  <c r="CX66" i="22"/>
  <c r="AI14" i="28" s="1"/>
  <c r="AK66" i="22"/>
  <c r="CW66" i="22"/>
  <c r="CB66" i="22"/>
  <c r="BD65" i="22"/>
  <c r="DA64" i="22"/>
  <c r="AJ12" i="28" s="1"/>
  <c r="CR64" i="22"/>
  <c r="AG12" i="28" s="1"/>
  <c r="BC64" i="22"/>
  <c r="N64" i="22"/>
  <c r="AS69" i="22"/>
  <c r="AA65" i="22"/>
  <c r="J13" i="28" s="1"/>
  <c r="M64" i="22"/>
  <c r="AI65" i="22"/>
  <c r="CU65" i="22"/>
  <c r="AH13" i="28" s="1"/>
  <c r="AT65" i="22"/>
  <c r="DF65" i="22"/>
  <c r="BE65" i="22"/>
  <c r="T13" i="28" s="1"/>
  <c r="DQ65" i="22"/>
  <c r="AN66" i="22"/>
  <c r="AA66" i="22"/>
  <c r="J14" i="28" s="1"/>
  <c r="DK66" i="22"/>
  <c r="DC64" i="22"/>
  <c r="DR64" i="22"/>
  <c r="S64" i="22"/>
  <c r="CL64" i="22"/>
  <c r="AE12" i="28" s="1"/>
  <c r="BU64" i="22"/>
  <c r="AX65" i="22"/>
  <c r="BY65" i="22"/>
  <c r="AE66" i="22"/>
  <c r="CP66" i="22"/>
  <c r="BY64" i="22"/>
  <c r="CM66" i="22"/>
  <c r="AG64" i="22"/>
  <c r="L12" i="28" s="1"/>
  <c r="BB65" i="22"/>
  <c r="S13" i="28" s="1"/>
  <c r="T65" i="22"/>
  <c r="BO66" i="22"/>
  <c r="BF66" i="22"/>
  <c r="DR66" i="22"/>
  <c r="BE66" i="22"/>
  <c r="T14" i="28" s="1"/>
  <c r="AJ66" i="22"/>
  <c r="M14" i="28" s="1"/>
  <c r="BM64" i="22"/>
  <c r="BB64" i="22"/>
  <c r="S12" i="28" s="1"/>
  <c r="CI65" i="22"/>
  <c r="AD13" i="28" s="1"/>
  <c r="H65" i="22"/>
  <c r="AC66" i="22"/>
  <c r="AV64" i="22"/>
  <c r="Q12" i="28" s="1"/>
  <c r="AC64" i="22"/>
  <c r="BR65" i="22"/>
  <c r="CB65" i="22"/>
  <c r="U64" i="22"/>
  <c r="BM65" i="22"/>
  <c r="CH66" i="22"/>
  <c r="I64" i="22"/>
  <c r="AO65" i="22"/>
  <c r="R66" i="22"/>
  <c r="G14" i="28" s="1"/>
  <c r="CD66" i="22"/>
  <c r="Q66" i="22"/>
  <c r="CC66" i="22"/>
  <c r="AB14" i="28" s="1"/>
  <c r="AZ66" i="22"/>
  <c r="AF65" i="22"/>
  <c r="AO64" i="22"/>
  <c r="BX64" i="22"/>
  <c r="AE64" i="22"/>
  <c r="DK64" i="22"/>
  <c r="DJ64" i="22"/>
  <c r="AM12" i="28" s="1"/>
  <c r="G65" i="22"/>
  <c r="BZ64" i="22"/>
  <c r="AA12" i="28" s="1"/>
  <c r="X64" i="22"/>
  <c r="CA65" i="22"/>
  <c r="Z65" i="22"/>
  <c r="CL65" i="22"/>
  <c r="AE13" i="28" s="1"/>
  <c r="AK65" i="22"/>
  <c r="CW65" i="22"/>
  <c r="DP65" i="22"/>
  <c r="AO13" i="28" s="1"/>
  <c r="CY66" i="22"/>
  <c r="BC66" i="22"/>
  <c r="CV64" i="22"/>
  <c r="BI64" i="22"/>
  <c r="DQ64" i="22"/>
  <c r="BN65" i="22"/>
  <c r="W13" i="28" s="1"/>
  <c r="P66" i="22"/>
  <c r="BP66" i="22"/>
  <c r="M66" i="22"/>
  <c r="BW64" i="22"/>
  <c r="Z12" i="28" s="1"/>
  <c r="BT64" i="22"/>
  <c r="Y12" i="28" s="1"/>
  <c r="BJ64" i="22"/>
  <c r="CG64" i="22"/>
  <c r="CH65" i="22"/>
  <c r="DH65" i="22"/>
  <c r="CF66" i="22"/>
  <c r="AC14" i="28" s="1"/>
  <c r="BB66" i="22"/>
  <c r="S14" i="28" s="1"/>
  <c r="DN66" i="22"/>
  <c r="BA66" i="22"/>
  <c r="DM66" i="22"/>
  <c r="AN14" i="28" s="1"/>
  <c r="AA64" i="22"/>
  <c r="CN65" i="22"/>
  <c r="AN64" i="22"/>
  <c r="DH64" i="22"/>
  <c r="CA64" i="22"/>
  <c r="AT64" i="22"/>
  <c r="CK64" i="22"/>
  <c r="Z64" i="22"/>
  <c r="BE64" i="22"/>
  <c r="T12" i="28" s="1"/>
  <c r="AY65" i="22"/>
  <c r="R13" i="28" s="1"/>
  <c r="DK65" i="22"/>
  <c r="BJ65" i="22"/>
  <c r="I65" i="22"/>
  <c r="D13" i="28" s="1"/>
  <c r="BU65" i="22"/>
  <c r="BL65" i="22"/>
  <c r="BT66" i="22"/>
  <c r="Y14" i="28" s="1"/>
  <c r="AQ66" i="22"/>
  <c r="DL66" i="22"/>
  <c r="BG64" i="22"/>
  <c r="DI64" i="22"/>
  <c r="AM64" i="22"/>
  <c r="N12" i="28" s="1"/>
  <c r="AJ64" i="22"/>
  <c r="M12" i="28" s="1"/>
  <c r="AM65" i="22"/>
  <c r="N13" i="28" s="1"/>
  <c r="CD65" i="22"/>
  <c r="DE65" i="22"/>
  <c r="CQ66" i="22"/>
  <c r="AQ64" i="22"/>
  <c r="CJ64" i="22"/>
  <c r="DB64" i="22"/>
  <c r="BW66" i="22"/>
  <c r="Z14" i="28" s="1"/>
  <c r="CX65" i="22"/>
  <c r="AI13" i="28" s="1"/>
  <c r="X66" i="22"/>
  <c r="I14" i="28" s="1"/>
  <c r="J66" i="22"/>
  <c r="BV66" i="22"/>
  <c r="I66" i="22"/>
  <c r="D14" i="28" s="1"/>
  <c r="BU66" i="22"/>
  <c r="DD66" i="22"/>
  <c r="AK14" i="28" s="1"/>
  <c r="BP64" i="22"/>
  <c r="CW64" i="22"/>
  <c r="AH65" i="22"/>
  <c r="AV66" i="22"/>
  <c r="Q14" i="28" s="1"/>
  <c r="DE66" i="22"/>
  <c r="W64" i="22"/>
  <c r="BH64" i="22"/>
  <c r="U12" i="28" s="1"/>
  <c r="AQ65" i="22"/>
  <c r="DN65" i="22"/>
  <c r="BD66" i="22"/>
  <c r="I13" i="28"/>
  <c r="AH66" i="22"/>
  <c r="AG66" i="22"/>
  <c r="L14" i="28" s="1"/>
  <c r="CS66" i="22"/>
  <c r="BX66" i="22"/>
  <c r="AZ65" i="22"/>
  <c r="CO64" i="22"/>
  <c r="AF12" i="28" s="1"/>
  <c r="CN64" i="22"/>
  <c r="AY64" i="22"/>
  <c r="R12" i="28" s="1"/>
  <c r="DO66" i="22"/>
  <c r="AK64" i="22"/>
  <c r="W65" i="22"/>
  <c r="DN64" i="22"/>
  <c r="DC66" i="22"/>
  <c r="CQ65" i="22"/>
  <c r="AP65" i="22"/>
  <c r="O13" i="28" s="1"/>
  <c r="DB65" i="22"/>
  <c r="BA65" i="22"/>
  <c r="DM65" i="22"/>
  <c r="AN13" i="28" s="1"/>
  <c r="AF66" i="22"/>
  <c r="G66" i="22"/>
  <c r="CA66" i="22"/>
  <c r="CY64" i="22"/>
  <c r="O65" i="22"/>
  <c r="F13" i="28" s="1"/>
  <c r="BC65" i="22"/>
  <c r="DP66" i="22"/>
  <c r="AO14" i="28" s="1"/>
  <c r="AD66" i="22"/>
  <c r="K14" i="28" s="1"/>
  <c r="BI66" i="22"/>
  <c r="AV65" i="22"/>
  <c r="Q13" i="28" s="1"/>
  <c r="CZ64" i="22"/>
  <c r="BQ64" i="22"/>
  <c r="X12" i="28" s="1"/>
  <c r="BG65" i="22"/>
  <c r="Q65" i="22"/>
  <c r="CN66" i="22"/>
  <c r="DS66" i="22"/>
  <c r="AP14" i="28" s="1"/>
  <c r="BR66" i="22"/>
  <c r="BH65" i="22"/>
  <c r="U13" i="28" s="1"/>
  <c r="BQ66" i="22"/>
  <c r="X14" i="28" s="1"/>
  <c r="AB66" i="22"/>
  <c r="DS64" i="22"/>
  <c r="AP12" i="28" s="1"/>
  <c r="DF64" i="22"/>
  <c r="BL64" i="22"/>
  <c r="O64" i="22"/>
  <c r="CU64" i="22"/>
  <c r="AH12" i="28" s="1"/>
  <c r="CD64" i="22"/>
  <c r="T64" i="22"/>
  <c r="BF64" i="22"/>
  <c r="DE64" i="22"/>
  <c r="BO65" i="22"/>
  <c r="N65" i="22"/>
  <c r="BZ65" i="22"/>
  <c r="AA13" i="28" s="1"/>
  <c r="Y65" i="22"/>
  <c r="CK65" i="22"/>
  <c r="CR65" i="22"/>
  <c r="AG13" i="28" s="1"/>
  <c r="CZ66" i="22"/>
  <c r="BG66" i="22"/>
  <c r="AR65" i="22"/>
  <c r="AR64" i="22"/>
  <c r="CE64" i="22"/>
  <c r="AE65" i="22"/>
  <c r="BS65" i="22"/>
  <c r="M65" i="22"/>
  <c r="CZ65" i="22"/>
  <c r="N66" i="22"/>
  <c r="AB65" i="22"/>
  <c r="DP64" i="22"/>
  <c r="AO12" i="28" s="1"/>
  <c r="DM64" i="22"/>
  <c r="AN12" i="28" s="1"/>
  <c r="BW65" i="22"/>
  <c r="Z13" i="28" s="1"/>
  <c r="AG65" i="22"/>
  <c r="L13" i="28" s="1"/>
  <c r="BS66" i="22"/>
  <c r="Z66" i="22"/>
  <c r="CL66" i="22"/>
  <c r="AE14" i="28" s="1"/>
  <c r="Y66" i="22"/>
  <c r="CK66" i="22"/>
  <c r="P65" i="22"/>
  <c r="DL64" i="22"/>
  <c r="BN64" i="22"/>
  <c r="W12" i="28" s="1"/>
  <c r="DJ65" i="22"/>
  <c r="AM13" i="28" s="1"/>
  <c r="AU66" i="22"/>
  <c r="DH66" i="22"/>
  <c r="CI64" i="22"/>
  <c r="AD12" i="28" s="1"/>
  <c r="J64" i="22"/>
  <c r="CM65" i="22"/>
  <c r="AW65" i="22"/>
  <c r="CU66" i="22"/>
  <c r="AH14" i="28" s="1"/>
  <c r="CE58" i="51"/>
  <c r="AO58" i="51"/>
  <c r="K58" i="51"/>
  <c r="AI58" i="51"/>
  <c r="BV58" i="51"/>
  <c r="DO58" i="51"/>
  <c r="CW58" i="51"/>
  <c r="DR58" i="51"/>
  <c r="Q58" i="51"/>
  <c r="W58" i="51"/>
  <c r="AS58" i="22"/>
  <c r="BG58" i="51"/>
  <c r="BY58" i="51"/>
  <c r="BS58" i="51"/>
  <c r="BJ58" i="51"/>
  <c r="AU58" i="51"/>
  <c r="DC58" i="51"/>
  <c r="BK55" i="22"/>
  <c r="V14" i="59" s="1"/>
  <c r="BK53" i="22"/>
  <c r="V12" i="59" s="1"/>
  <c r="CU55" i="22"/>
  <c r="AH14" i="59" s="1"/>
  <c r="AU55" i="22"/>
  <c r="AB55" i="22"/>
  <c r="BG55" i="22"/>
  <c r="DG55" i="22"/>
  <c r="AL14" i="59" s="1"/>
  <c r="AF55" i="22"/>
  <c r="AW55" i="22"/>
  <c r="BI55" i="22"/>
  <c r="DP55" i="22"/>
  <c r="AO14" i="59" s="1"/>
  <c r="CL55" i="22"/>
  <c r="AE14" i="59" s="1"/>
  <c r="BB55" i="22"/>
  <c r="S14" i="59" s="1"/>
  <c r="BN55" i="22"/>
  <c r="W14" i="59" s="1"/>
  <c r="CK55" i="22"/>
  <c r="AR55" i="22"/>
  <c r="AI55" i="22"/>
  <c r="DQ55" i="22"/>
  <c r="AK55" i="22"/>
  <c r="AM55" i="22"/>
  <c r="N14" i="59" s="1"/>
  <c r="CP55" i="22"/>
  <c r="DB55" i="22"/>
  <c r="DE55" i="22"/>
  <c r="DO55" i="22"/>
  <c r="CO55" i="22"/>
  <c r="AF14" i="59" s="1"/>
  <c r="CC55" i="22"/>
  <c r="AB14" i="59" s="1"/>
  <c r="DN55" i="22"/>
  <c r="DM55" i="22"/>
  <c r="AN14" i="59" s="1"/>
  <c r="CX55" i="22"/>
  <c r="AI14" i="59" s="1"/>
  <c r="DA55" i="22"/>
  <c r="AJ14" i="59" s="1"/>
  <c r="DJ55" i="22"/>
  <c r="AM14" i="59" s="1"/>
  <c r="AA55" i="22"/>
  <c r="J14" i="59" s="1"/>
  <c r="CJ55" i="22"/>
  <c r="AQ55" i="22"/>
  <c r="CR55" i="22"/>
  <c r="AG14" i="59" s="1"/>
  <c r="BL55" i="22"/>
  <c r="BR55" i="22"/>
  <c r="AL55" i="22"/>
  <c r="BV55" i="22"/>
  <c r="CY55" i="22"/>
  <c r="AC55" i="22"/>
  <c r="BA55" i="22"/>
  <c r="BF55" i="22"/>
  <c r="H55" i="22"/>
  <c r="S55" i="22"/>
  <c r="AE55" i="22"/>
  <c r="W55" i="22"/>
  <c r="CD55" i="22"/>
  <c r="BX55" i="22"/>
  <c r="AN55" i="22"/>
  <c r="DK55" i="22"/>
  <c r="K55" i="22"/>
  <c r="DH55" i="22"/>
  <c r="CM55" i="22"/>
  <c r="BC55" i="22"/>
  <c r="T55" i="22"/>
  <c r="P55" i="22"/>
  <c r="CB55" i="22"/>
  <c r="V55" i="22"/>
  <c r="AH55" i="22"/>
  <c r="CG55" i="22"/>
  <c r="N55" i="22"/>
  <c r="DD55" i="22"/>
  <c r="AK14" i="59" s="1"/>
  <c r="AD55" i="22"/>
  <c r="K14" i="59" s="1"/>
  <c r="AG55" i="22"/>
  <c r="L14" i="59" s="1"/>
  <c r="R55" i="22"/>
  <c r="G14" i="59" s="1"/>
  <c r="BQ55" i="22"/>
  <c r="X14" i="59" s="1"/>
  <c r="CS55" i="22"/>
  <c r="BE55" i="22"/>
  <c r="T14" i="59" s="1"/>
  <c r="BJ55" i="22"/>
  <c r="BW55" i="22"/>
  <c r="Z14" i="59" s="1"/>
  <c r="AY55" i="22"/>
  <c r="R14" i="59" s="1"/>
  <c r="CU54" i="22"/>
  <c r="AH13" i="59" s="1"/>
  <c r="CZ55" i="22"/>
  <c r="AZ55" i="22"/>
  <c r="G55" i="22"/>
  <c r="BP55" i="22"/>
  <c r="CV55" i="22"/>
  <c r="CE55" i="22"/>
  <c r="CI55" i="22"/>
  <c r="AD14" i="59" s="1"/>
  <c r="DR55" i="22"/>
  <c r="Y55" i="22"/>
  <c r="DC55" i="22"/>
  <c r="BT55" i="22"/>
  <c r="Y14" i="59" s="1"/>
  <c r="AJ55" i="22"/>
  <c r="M14" i="59" s="1"/>
  <c r="AT55" i="22"/>
  <c r="CQ55" i="22"/>
  <c r="Q55" i="22"/>
  <c r="CW55" i="22"/>
  <c r="AV55" i="22"/>
  <c r="Q14" i="59" s="1"/>
  <c r="DS55" i="22"/>
  <c r="AP14" i="59" s="1"/>
  <c r="BY55" i="22"/>
  <c r="AO55" i="22"/>
  <c r="DL55" i="22"/>
  <c r="J55" i="22"/>
  <c r="DI55" i="22"/>
  <c r="CN55" i="22"/>
  <c r="BD55" i="22"/>
  <c r="BO55" i="22"/>
  <c r="BM55" i="22"/>
  <c r="CA55" i="22"/>
  <c r="BS55" i="22"/>
  <c r="CF55" i="22"/>
  <c r="AC14" i="59" s="1"/>
  <c r="BU55" i="22"/>
  <c r="M55" i="22"/>
  <c r="CH55" i="22"/>
  <c r="X55" i="22"/>
  <c r="I14" i="59" s="1"/>
  <c r="BZ55" i="22"/>
  <c r="AA14" i="59" s="1"/>
  <c r="AP55" i="22"/>
  <c r="O14" i="59" s="1"/>
  <c r="BH55" i="22"/>
  <c r="U14" i="59" s="1"/>
  <c r="U55" i="22"/>
  <c r="H14" i="59" s="1"/>
  <c r="O55" i="22"/>
  <c r="F14" i="59" s="1"/>
  <c r="I55" i="22"/>
  <c r="D14" i="59" s="1"/>
  <c r="DF55" i="22"/>
  <c r="Z55" i="22"/>
  <c r="AX55" i="22"/>
  <c r="Z55" i="51"/>
  <c r="Z53" i="51"/>
  <c r="Z52" i="51"/>
  <c r="Z54" i="51"/>
  <c r="DI55" i="51"/>
  <c r="DI53" i="51"/>
  <c r="DI52" i="51"/>
  <c r="DI54" i="51"/>
  <c r="DK55" i="51"/>
  <c r="DK53" i="51"/>
  <c r="DK52" i="51"/>
  <c r="DK54" i="51"/>
  <c r="BZ55" i="51"/>
  <c r="AA20" i="59" s="1"/>
  <c r="BZ52" i="51"/>
  <c r="AA17" i="59" s="1"/>
  <c r="BZ54" i="51"/>
  <c r="AA19" i="59" s="1"/>
  <c r="BZ53" i="51"/>
  <c r="AA18" i="59" s="1"/>
  <c r="BN55" i="51"/>
  <c r="W20" i="59" s="1"/>
  <c r="BN52" i="51"/>
  <c r="W17" i="59" s="1"/>
  <c r="BN54" i="51"/>
  <c r="W19" i="59" s="1"/>
  <c r="BN53" i="51"/>
  <c r="W18" i="59" s="1"/>
  <c r="BW55" i="51"/>
  <c r="Z20" i="59" s="1"/>
  <c r="BW52" i="51"/>
  <c r="Z17" i="59" s="1"/>
  <c r="BW54" i="51"/>
  <c r="Z19" i="59" s="1"/>
  <c r="BW53" i="51"/>
  <c r="Z18" i="59" s="1"/>
  <c r="BO55" i="51"/>
  <c r="BO53" i="51"/>
  <c r="BO52" i="51"/>
  <c r="BO54" i="51"/>
  <c r="DL55" i="51"/>
  <c r="DL53" i="51"/>
  <c r="DL52" i="51"/>
  <c r="DL54" i="51"/>
  <c r="AC55" i="51"/>
  <c r="AC53" i="51"/>
  <c r="AC52" i="51"/>
  <c r="AC54" i="51"/>
  <c r="CI55" i="51"/>
  <c r="AD20" i="59" s="1"/>
  <c r="CI52" i="51"/>
  <c r="AD17" i="59" s="1"/>
  <c r="CI54" i="51"/>
  <c r="AD19" i="59" s="1"/>
  <c r="CI53" i="51"/>
  <c r="AD18" i="59" s="1"/>
  <c r="AE55" i="51"/>
  <c r="AE53" i="51"/>
  <c r="AE52" i="51"/>
  <c r="AE54" i="51"/>
  <c r="CA55" i="51"/>
  <c r="CA53" i="51"/>
  <c r="CA52" i="51"/>
  <c r="CA54" i="51"/>
  <c r="CL55" i="51"/>
  <c r="AE20" i="59" s="1"/>
  <c r="CL53" i="51"/>
  <c r="AE18" i="59" s="1"/>
  <c r="CL52" i="51"/>
  <c r="AE17" i="59" s="1"/>
  <c r="CL54" i="51"/>
  <c r="AE19" i="59" s="1"/>
  <c r="AR55" i="51"/>
  <c r="AR52" i="51"/>
  <c r="AR54" i="51"/>
  <c r="AR53" i="51"/>
  <c r="CM55" i="51"/>
  <c r="CM52" i="51"/>
  <c r="CM54" i="51"/>
  <c r="CM53" i="51"/>
  <c r="AJ55" i="51"/>
  <c r="M20" i="59" s="1"/>
  <c r="AJ53" i="51"/>
  <c r="M18" i="59" s="1"/>
  <c r="AJ52" i="51"/>
  <c r="M17" i="59" s="1"/>
  <c r="AJ54" i="51"/>
  <c r="M19" i="59" s="1"/>
  <c r="CX55" i="51"/>
  <c r="AI20" i="59" s="1"/>
  <c r="CX53" i="51"/>
  <c r="AI18" i="59" s="1"/>
  <c r="CX52" i="51"/>
  <c r="AI17" i="59" s="1"/>
  <c r="CX54" i="51"/>
  <c r="AI19" i="59" s="1"/>
  <c r="G55" i="51"/>
  <c r="G52" i="51"/>
  <c r="G54" i="51"/>
  <c r="G53" i="51"/>
  <c r="CY55" i="51"/>
  <c r="CY52" i="51"/>
  <c r="CY54" i="51"/>
  <c r="CY53" i="51"/>
  <c r="V55" i="51"/>
  <c r="V53" i="51"/>
  <c r="V52" i="51"/>
  <c r="V54" i="51"/>
  <c r="DH55" i="51"/>
  <c r="DH52" i="51"/>
  <c r="DH54" i="51"/>
  <c r="DH53" i="51"/>
  <c r="AH55" i="51"/>
  <c r="AH52" i="51"/>
  <c r="AH54" i="51"/>
  <c r="AH53" i="51"/>
  <c r="BF55" i="51"/>
  <c r="BF53" i="51"/>
  <c r="BF52" i="51"/>
  <c r="BF54" i="51"/>
  <c r="BU55" i="51"/>
  <c r="BU52" i="51"/>
  <c r="BU54" i="51"/>
  <c r="BU53" i="51"/>
  <c r="AS55" i="51"/>
  <c r="P20" i="59" s="1"/>
  <c r="P26" i="59" s="1"/>
  <c r="AS53" i="51"/>
  <c r="P18" i="59" s="1"/>
  <c r="P24" i="59" s="1"/>
  <c r="AS52" i="51"/>
  <c r="P17" i="59" s="1"/>
  <c r="AS54" i="51"/>
  <c r="P19" i="59" s="1"/>
  <c r="P25" i="59" s="1"/>
  <c r="AX54" i="22"/>
  <c r="DJ54" i="22"/>
  <c r="AM13" i="59" s="1"/>
  <c r="AW54" i="22"/>
  <c r="DI54" i="22"/>
  <c r="K52" i="22"/>
  <c r="CJ53" i="22"/>
  <c r="AB52" i="22"/>
  <c r="DD52" i="22"/>
  <c r="AK11" i="59" s="1"/>
  <c r="BS52" i="22"/>
  <c r="AL52" i="22"/>
  <c r="CC52" i="22"/>
  <c r="AB11" i="59" s="1"/>
  <c r="R52" i="22"/>
  <c r="G11" i="59" s="1"/>
  <c r="AW52" i="22"/>
  <c r="AU53" i="22"/>
  <c r="DG53" i="22"/>
  <c r="AL12" i="59" s="1"/>
  <c r="DS54" i="22"/>
  <c r="AP13" i="59" s="1"/>
  <c r="BR54" i="22"/>
  <c r="BH53" i="22"/>
  <c r="U12" i="59" s="1"/>
  <c r="BQ54" i="22"/>
  <c r="X13" i="59" s="1"/>
  <c r="AB54" i="22"/>
  <c r="DS52" i="22"/>
  <c r="AP11" i="59" s="1"/>
  <c r="DF52" i="22"/>
  <c r="BL52" i="22"/>
  <c r="O52" i="22"/>
  <c r="F11" i="59" s="1"/>
  <c r="CD52" i="22"/>
  <c r="T52" i="22"/>
  <c r="AP54" i="22"/>
  <c r="O13" i="59" s="1"/>
  <c r="DB54" i="22"/>
  <c r="AO54" i="22"/>
  <c r="DA54" i="22"/>
  <c r="AJ13" i="59" s="1"/>
  <c r="DD54" i="22"/>
  <c r="AK13" i="59" s="1"/>
  <c r="BT53" i="22"/>
  <c r="Y12" i="59" s="1"/>
  <c r="DI52" i="22"/>
  <c r="CV52" i="22"/>
  <c r="BK52" i="22"/>
  <c r="V11" i="59" s="1"/>
  <c r="V52" i="22"/>
  <c r="BI52" i="22"/>
  <c r="AE53" i="22"/>
  <c r="Y52" i="22"/>
  <c r="AM53" i="22"/>
  <c r="N12" i="59" s="1"/>
  <c r="CY53" i="22"/>
  <c r="AX53" i="22"/>
  <c r="DJ53" i="22"/>
  <c r="AM12" i="59" s="1"/>
  <c r="BI53" i="22"/>
  <c r="H53" i="22"/>
  <c r="AV54" i="22"/>
  <c r="Q13" i="59" s="1"/>
  <c r="AT54" i="22"/>
  <c r="DF54" i="22"/>
  <c r="DE54" i="22"/>
  <c r="DH54" i="22"/>
  <c r="BX53" i="22"/>
  <c r="P52" i="22"/>
  <c r="CZ52" i="22"/>
  <c r="BO52" i="22"/>
  <c r="AD52" i="22"/>
  <c r="K11" i="59" s="1"/>
  <c r="BQ52" i="22"/>
  <c r="X11" i="59" s="1"/>
  <c r="J52" i="22"/>
  <c r="AG52" i="22"/>
  <c r="L11" i="59" s="1"/>
  <c r="AQ53" i="22"/>
  <c r="DC53" i="22"/>
  <c r="BB53" i="22"/>
  <c r="S12" i="59" s="1"/>
  <c r="DN53" i="22"/>
  <c r="BM53" i="22"/>
  <c r="T53" i="22"/>
  <c r="BD54" i="22"/>
  <c r="CL53" i="22"/>
  <c r="AE12" i="59" s="1"/>
  <c r="AK53" i="22"/>
  <c r="CW53" i="22"/>
  <c r="DP53" i="22"/>
  <c r="AO12" i="59" s="1"/>
  <c r="CY54" i="22"/>
  <c r="BC54" i="22"/>
  <c r="AA53" i="22"/>
  <c r="J12" i="59" s="1"/>
  <c r="M52" i="22"/>
  <c r="AI53" i="22"/>
  <c r="AT53" i="22"/>
  <c r="DF53" i="22"/>
  <c r="BE53" i="22"/>
  <c r="T12" i="59" s="1"/>
  <c r="DQ53" i="22"/>
  <c r="AN54" i="22"/>
  <c r="AA54" i="22"/>
  <c r="J13" i="59" s="1"/>
  <c r="DK54" i="22"/>
  <c r="AE54" i="22"/>
  <c r="BP54" i="22"/>
  <c r="AY54" i="22"/>
  <c r="R13" i="59" s="1"/>
  <c r="P55" i="51"/>
  <c r="P52" i="51"/>
  <c r="P54" i="51"/>
  <c r="P53" i="51"/>
  <c r="BP55" i="51"/>
  <c r="BP53" i="51"/>
  <c r="BP52" i="51"/>
  <c r="BP54" i="51"/>
  <c r="R55" i="51"/>
  <c r="G20" i="59" s="1"/>
  <c r="R52" i="51"/>
  <c r="G17" i="59" s="1"/>
  <c r="R54" i="51"/>
  <c r="G19" i="59" s="1"/>
  <c r="R53" i="51"/>
  <c r="G18" i="59" s="1"/>
  <c r="CC55" i="51"/>
  <c r="AB20" i="59" s="1"/>
  <c r="CC53" i="51"/>
  <c r="AB18" i="59" s="1"/>
  <c r="CC52" i="51"/>
  <c r="AB17" i="59" s="1"/>
  <c r="CC54" i="51"/>
  <c r="AB19" i="59" s="1"/>
  <c r="AV55" i="51"/>
  <c r="Q20" i="59" s="1"/>
  <c r="AV52" i="51"/>
  <c r="Q17" i="59" s="1"/>
  <c r="AV54" i="51"/>
  <c r="Q19" i="59" s="1"/>
  <c r="AV53" i="51"/>
  <c r="Q18" i="59" s="1"/>
  <c r="BM55" i="51"/>
  <c r="BM53" i="51"/>
  <c r="BM52" i="51"/>
  <c r="BM54" i="51"/>
  <c r="DS55" i="51"/>
  <c r="AP20" i="59" s="1"/>
  <c r="DS52" i="51"/>
  <c r="AP17" i="59" s="1"/>
  <c r="DS54" i="51"/>
  <c r="AP19" i="59" s="1"/>
  <c r="DS53" i="51"/>
  <c r="AP18" i="59" s="1"/>
  <c r="U55" i="51"/>
  <c r="H20" i="59" s="1"/>
  <c r="U52" i="51"/>
  <c r="H17" i="59" s="1"/>
  <c r="U54" i="51"/>
  <c r="H19" i="59" s="1"/>
  <c r="U53" i="51"/>
  <c r="H18" i="59" s="1"/>
  <c r="BQ55" i="51"/>
  <c r="X20" i="59" s="1"/>
  <c r="BQ52" i="51"/>
  <c r="X17" i="59" s="1"/>
  <c r="BQ54" i="51"/>
  <c r="X19" i="59" s="1"/>
  <c r="BQ53" i="51"/>
  <c r="X18" i="59" s="1"/>
  <c r="DM55" i="51"/>
  <c r="AN20" i="59" s="1"/>
  <c r="DM52" i="51"/>
  <c r="AN17" i="59" s="1"/>
  <c r="DM54" i="51"/>
  <c r="AN19" i="59" s="1"/>
  <c r="DM53" i="51"/>
  <c r="AN18" i="59" s="1"/>
  <c r="Y55" i="51"/>
  <c r="Y52" i="51"/>
  <c r="Y54" i="51"/>
  <c r="Y53" i="51"/>
  <c r="AB55" i="51"/>
  <c r="AB52" i="51"/>
  <c r="AB54" i="51"/>
  <c r="AB53" i="51"/>
  <c r="AG55" i="51"/>
  <c r="L20" i="59" s="1"/>
  <c r="AG53" i="51"/>
  <c r="L18" i="59" s="1"/>
  <c r="AG52" i="51"/>
  <c r="L17" i="59" s="1"/>
  <c r="AG54" i="51"/>
  <c r="L19" i="59" s="1"/>
  <c r="BH55" i="51"/>
  <c r="U20" i="59" s="1"/>
  <c r="BH52" i="51"/>
  <c r="U17" i="59" s="1"/>
  <c r="BH54" i="51"/>
  <c r="U19" i="59" s="1"/>
  <c r="BH53" i="51"/>
  <c r="U18" i="59" s="1"/>
  <c r="AL55" i="51"/>
  <c r="AL53" i="51"/>
  <c r="AL52" i="51"/>
  <c r="AL54" i="51"/>
  <c r="CK55" i="51"/>
  <c r="CK52" i="51"/>
  <c r="CK54" i="51"/>
  <c r="CK53" i="51"/>
  <c r="AQ55" i="51"/>
  <c r="AQ52" i="51"/>
  <c r="AQ54" i="51"/>
  <c r="AQ53" i="51"/>
  <c r="BT55" i="51"/>
  <c r="Y20" i="59" s="1"/>
  <c r="BT53" i="51"/>
  <c r="Y18" i="59" s="1"/>
  <c r="BT52" i="51"/>
  <c r="Y17" i="59" s="1"/>
  <c r="BT54" i="51"/>
  <c r="Y19" i="59" s="1"/>
  <c r="AY55" i="51"/>
  <c r="R20" i="59" s="1"/>
  <c r="AY53" i="51"/>
  <c r="R18" i="59" s="1"/>
  <c r="AY52" i="51"/>
  <c r="R17" i="59" s="1"/>
  <c r="AY54" i="51"/>
  <c r="R19" i="59" s="1"/>
  <c r="AZ55" i="51"/>
  <c r="AZ53" i="51"/>
  <c r="AZ52" i="51"/>
  <c r="AZ54" i="51"/>
  <c r="BK55" i="51"/>
  <c r="V20" i="59" s="1"/>
  <c r="BK53" i="51"/>
  <c r="V18" i="59" s="1"/>
  <c r="BK52" i="51"/>
  <c r="V17" i="59" s="1"/>
  <c r="BK54" i="51"/>
  <c r="V19" i="59" s="1"/>
  <c r="BE55" i="51"/>
  <c r="T20" i="59" s="1"/>
  <c r="BE52" i="51"/>
  <c r="T17" i="59" s="1"/>
  <c r="BE54" i="51"/>
  <c r="T19" i="59" s="1"/>
  <c r="BE53" i="51"/>
  <c r="T18" i="59" s="1"/>
  <c r="DA55" i="51"/>
  <c r="AJ20" i="59" s="1"/>
  <c r="DA52" i="51"/>
  <c r="AJ17" i="59" s="1"/>
  <c r="DA54" i="51"/>
  <c r="AJ19" i="59" s="1"/>
  <c r="DA53" i="51"/>
  <c r="AJ18" i="59" s="1"/>
  <c r="O55" i="51"/>
  <c r="F20" i="59" s="1"/>
  <c r="O53" i="51"/>
  <c r="F18" i="59" s="1"/>
  <c r="O52" i="51"/>
  <c r="F17" i="59" s="1"/>
  <c r="O54" i="51"/>
  <c r="F19" i="59" s="1"/>
  <c r="AT55" i="51"/>
  <c r="AT52" i="51"/>
  <c r="AT54" i="51"/>
  <c r="AT53" i="51"/>
  <c r="BL55" i="51"/>
  <c r="BL52" i="51"/>
  <c r="BL54" i="51"/>
  <c r="BL53" i="51"/>
  <c r="CD55" i="51"/>
  <c r="CD52" i="51"/>
  <c r="CD54" i="51"/>
  <c r="CD53" i="51"/>
  <c r="CJ55" i="51"/>
  <c r="CJ53" i="51"/>
  <c r="CJ52" i="51"/>
  <c r="CJ54" i="51"/>
  <c r="DB55" i="51"/>
  <c r="DB53" i="51"/>
  <c r="DB52" i="51"/>
  <c r="DB54" i="51"/>
  <c r="D55" i="51"/>
  <c r="D53" i="51"/>
  <c r="D52" i="51"/>
  <c r="D54" i="51"/>
  <c r="DN55" i="51"/>
  <c r="DN53" i="51"/>
  <c r="DN52" i="51"/>
  <c r="DN54" i="51"/>
  <c r="J55" i="51"/>
  <c r="J53" i="51"/>
  <c r="J52" i="51"/>
  <c r="J54" i="51"/>
  <c r="F55" i="51"/>
  <c r="C20" i="59" s="1"/>
  <c r="F53" i="51"/>
  <c r="C18" i="59" s="1"/>
  <c r="F52" i="51"/>
  <c r="C17" i="59" s="1"/>
  <c r="F54" i="51"/>
  <c r="C19" i="59" s="1"/>
  <c r="DD53" i="22"/>
  <c r="AK12" i="59" s="1"/>
  <c r="BN54" i="22"/>
  <c r="W13" i="59" s="1"/>
  <c r="AN53" i="22"/>
  <c r="BM54" i="22"/>
  <c r="T54" i="22"/>
  <c r="CM52" i="22"/>
  <c r="AZ52" i="22"/>
  <c r="G52" i="22"/>
  <c r="CQ52" i="22"/>
  <c r="BV52" i="22"/>
  <c r="H52" i="22"/>
  <c r="AX52" i="22"/>
  <c r="CS52" i="22"/>
  <c r="J53" i="22"/>
  <c r="V54" i="22"/>
  <c r="CH54" i="22"/>
  <c r="U54" i="22"/>
  <c r="H13" i="59" s="1"/>
  <c r="CG54" i="22"/>
  <c r="BH54" i="22"/>
  <c r="U13" i="59" s="1"/>
  <c r="U25" i="59" s="1"/>
  <c r="AJ53" i="22"/>
  <c r="M12" i="59" s="1"/>
  <c r="BA52" i="22"/>
  <c r="CB52" i="22"/>
  <c r="AI52" i="22"/>
  <c r="DO52" i="22"/>
  <c r="I52" i="22"/>
  <c r="D11" i="59" s="1"/>
  <c r="K53" i="22"/>
  <c r="BF54" i="22"/>
  <c r="DR54" i="22"/>
  <c r="BE54" i="22"/>
  <c r="T13" i="59" s="1"/>
  <c r="DQ54" i="22"/>
  <c r="BG52" i="22"/>
  <c r="CV53" i="22"/>
  <c r="AR52" i="22"/>
  <c r="DL52" i="22"/>
  <c r="CE52" i="22"/>
  <c r="BB52" i="22"/>
  <c r="S11" i="59" s="1"/>
  <c r="CW52" i="22"/>
  <c r="AH52" i="22"/>
  <c r="BU52" i="22"/>
  <c r="BC53" i="22"/>
  <c r="DO53" i="22"/>
  <c r="BN53" i="22"/>
  <c r="W12" i="59" s="1"/>
  <c r="M53" i="22"/>
  <c r="BY53" i="22"/>
  <c r="BP53" i="22"/>
  <c r="CJ54" i="22"/>
  <c r="BJ54" i="22"/>
  <c r="BI54" i="22"/>
  <c r="BW52" i="22"/>
  <c r="Z11" i="59" s="1"/>
  <c r="DL53" i="22"/>
  <c r="AV52" i="22"/>
  <c r="Q11" i="59" s="1"/>
  <c r="DP52" i="22"/>
  <c r="AO11" i="59" s="1"/>
  <c r="CI52" i="22"/>
  <c r="AD11" i="59" s="1"/>
  <c r="BJ52" i="22"/>
  <c r="DM52" i="22"/>
  <c r="AN11" i="59" s="1"/>
  <c r="AP52" i="22"/>
  <c r="O11" i="59" s="1"/>
  <c r="CG52" i="22"/>
  <c r="BG53" i="22"/>
  <c r="DS53" i="22"/>
  <c r="AP12" i="59" s="1"/>
  <c r="BR53" i="22"/>
  <c r="Q53" i="22"/>
  <c r="CC53" i="22"/>
  <c r="AB12" i="59" s="1"/>
  <c r="CB53" i="22"/>
  <c r="CN54" i="22"/>
  <c r="DB53" i="22"/>
  <c r="BA53" i="22"/>
  <c r="DM53" i="22"/>
  <c r="AN12" i="59" s="1"/>
  <c r="AF54" i="22"/>
  <c r="G54" i="22"/>
  <c r="CA54" i="22"/>
  <c r="Z52" i="22"/>
  <c r="BE52" i="22"/>
  <c r="T11" i="59" s="1"/>
  <c r="AY53" i="22"/>
  <c r="R12" i="59" s="1"/>
  <c r="DK53" i="22"/>
  <c r="BJ53" i="22"/>
  <c r="I53" i="22"/>
  <c r="D12" i="59" s="1"/>
  <c r="BU53" i="22"/>
  <c r="BL53" i="22"/>
  <c r="BT54" i="22"/>
  <c r="Y13" i="59" s="1"/>
  <c r="AQ54" i="22"/>
  <c r="DL54" i="22"/>
  <c r="AU54" i="22"/>
  <c r="BS54" i="22"/>
  <c r="BO54" i="22"/>
  <c r="BX55" i="51"/>
  <c r="BX52" i="51"/>
  <c r="BX54" i="51"/>
  <c r="BX53" i="51"/>
  <c r="CB55" i="51"/>
  <c r="CB52" i="51"/>
  <c r="CB54" i="51"/>
  <c r="CB53" i="51"/>
  <c r="DD55" i="51"/>
  <c r="AK20" i="59" s="1"/>
  <c r="DD52" i="51"/>
  <c r="AK17" i="59" s="1"/>
  <c r="DD54" i="51"/>
  <c r="AK19" i="59" s="1"/>
  <c r="DD53" i="51"/>
  <c r="AK18" i="59" s="1"/>
  <c r="AK55" i="51"/>
  <c r="AK52" i="51"/>
  <c r="AK54" i="51"/>
  <c r="AK53" i="51"/>
  <c r="CU55" i="51"/>
  <c r="AH20" i="59" s="1"/>
  <c r="CU53" i="51"/>
  <c r="AH18" i="59" s="1"/>
  <c r="CU52" i="51"/>
  <c r="AH17" i="59" s="1"/>
  <c r="CU54" i="51"/>
  <c r="AH19" i="59" s="1"/>
  <c r="CN55" i="51"/>
  <c r="CN52" i="51"/>
  <c r="CN54" i="51"/>
  <c r="CN53" i="51"/>
  <c r="DP55" i="51"/>
  <c r="AO20" i="59" s="1"/>
  <c r="DP53" i="51"/>
  <c r="AO18" i="59" s="1"/>
  <c r="DP52" i="51"/>
  <c r="AO17" i="59" s="1"/>
  <c r="DP54" i="51"/>
  <c r="AO19" i="59" s="1"/>
  <c r="AX55" i="51"/>
  <c r="AX52" i="51"/>
  <c r="AX54" i="51"/>
  <c r="AX53" i="51"/>
  <c r="BB55" i="51"/>
  <c r="S20" i="59" s="1"/>
  <c r="BB53" i="51"/>
  <c r="S18" i="59" s="1"/>
  <c r="BB52" i="51"/>
  <c r="S17" i="59" s="1"/>
  <c r="BB54" i="51"/>
  <c r="S19" i="59" s="1"/>
  <c r="DG55" i="51"/>
  <c r="AL20" i="59" s="1"/>
  <c r="DG53" i="51"/>
  <c r="AL18" i="59" s="1"/>
  <c r="DG52" i="51"/>
  <c r="AL17" i="59" s="1"/>
  <c r="DG54" i="51"/>
  <c r="AL19" i="59" s="1"/>
  <c r="BD55" i="51"/>
  <c r="BD53" i="51"/>
  <c r="BD52" i="51"/>
  <c r="BD54" i="51"/>
  <c r="CZ55" i="51"/>
  <c r="CZ53" i="51"/>
  <c r="CZ52" i="51"/>
  <c r="CZ54" i="51"/>
  <c r="N55" i="51"/>
  <c r="N52" i="51"/>
  <c r="N54" i="51"/>
  <c r="N53" i="51"/>
  <c r="CP55" i="51"/>
  <c r="CP52" i="51"/>
  <c r="CP54" i="51"/>
  <c r="CP53" i="51"/>
  <c r="CG55" i="51"/>
  <c r="CG52" i="51"/>
  <c r="CG54" i="51"/>
  <c r="CG53" i="51"/>
  <c r="AN55" i="51"/>
  <c r="AN53" i="51"/>
  <c r="AN52" i="51"/>
  <c r="AN54" i="51"/>
  <c r="AW55" i="51"/>
  <c r="AW53" i="51"/>
  <c r="AW52" i="51"/>
  <c r="AW54" i="51"/>
  <c r="BI55" i="51"/>
  <c r="BI53" i="51"/>
  <c r="BI52" i="51"/>
  <c r="BI54" i="51"/>
  <c r="BR55" i="51"/>
  <c r="BR53" i="51"/>
  <c r="BR52" i="51"/>
  <c r="BR54" i="51"/>
  <c r="I55" i="51"/>
  <c r="D20" i="59" s="1"/>
  <c r="I52" i="51"/>
  <c r="D17" i="59" s="1"/>
  <c r="I54" i="51"/>
  <c r="D19" i="59" s="1"/>
  <c r="I53" i="51"/>
  <c r="D18" i="59" s="1"/>
  <c r="R54" i="22"/>
  <c r="G13" i="59" s="1"/>
  <c r="CD54" i="22"/>
  <c r="Q54" i="22"/>
  <c r="CC54" i="22"/>
  <c r="AB13" i="59" s="1"/>
  <c r="AZ54" i="22"/>
  <c r="AF53" i="22"/>
  <c r="AO52" i="22"/>
  <c r="BX52" i="22"/>
  <c r="AE52" i="22"/>
  <c r="DK52" i="22"/>
  <c r="DJ52" i="22"/>
  <c r="AM11" i="59" s="1"/>
  <c r="G53" i="22"/>
  <c r="BZ52" i="22"/>
  <c r="AA11" i="59" s="1"/>
  <c r="X52" i="22"/>
  <c r="I11" i="59" s="1"/>
  <c r="CA53" i="22"/>
  <c r="Z53" i="22"/>
  <c r="AL54" i="22"/>
  <c r="CX54" i="22"/>
  <c r="AI13" i="59" s="1"/>
  <c r="AK54" i="22"/>
  <c r="CW54" i="22"/>
  <c r="CB54" i="22"/>
  <c r="BD53" i="22"/>
  <c r="DA52" i="22"/>
  <c r="AJ11" i="59" s="1"/>
  <c r="CR52" i="22"/>
  <c r="AG11" i="59" s="1"/>
  <c r="BC52" i="22"/>
  <c r="N52" i="22"/>
  <c r="J54" i="22"/>
  <c r="BV54" i="22"/>
  <c r="I54" i="22"/>
  <c r="D13" i="59" s="1"/>
  <c r="BU54" i="22"/>
  <c r="AJ54" i="22"/>
  <c r="M13" i="59" s="1"/>
  <c r="P53" i="22"/>
  <c r="DR52" i="22"/>
  <c r="BP52" i="22"/>
  <c r="S52" i="22"/>
  <c r="CY52" i="22"/>
  <c r="CL52" i="22"/>
  <c r="AE11" i="59" s="1"/>
  <c r="AJ52" i="22"/>
  <c r="M11" i="59" s="1"/>
  <c r="BN52" i="22"/>
  <c r="W11" i="59" s="1"/>
  <c r="DQ52" i="22"/>
  <c r="BS53" i="22"/>
  <c r="R53" i="22"/>
  <c r="G12" i="59" s="1"/>
  <c r="CD53" i="22"/>
  <c r="AC53" i="22"/>
  <c r="CO53" i="22"/>
  <c r="AF12" i="59" s="1"/>
  <c r="CZ53" i="22"/>
  <c r="N54" i="22"/>
  <c r="BZ54" i="22"/>
  <c r="AA13" i="59" s="1"/>
  <c r="M54" i="22"/>
  <c r="BY54" i="22"/>
  <c r="AR54" i="22"/>
  <c r="AB53" i="22"/>
  <c r="U52" i="22"/>
  <c r="H11" i="59" s="1"/>
  <c r="BT52" i="22"/>
  <c r="Y11" i="59" s="1"/>
  <c r="W52" i="22"/>
  <c r="DG52" i="22"/>
  <c r="AL11" i="59" s="1"/>
  <c r="DB52" i="22"/>
  <c r="BH52" i="22"/>
  <c r="U11" i="59" s="1"/>
  <c r="BR52" i="22"/>
  <c r="BW53" i="22"/>
  <c r="Z12" i="59" s="1"/>
  <c r="V53" i="22"/>
  <c r="CH53" i="22"/>
  <c r="AG53" i="22"/>
  <c r="L12" i="59" s="1"/>
  <c r="CS53" i="22"/>
  <c r="DH53" i="22"/>
  <c r="BF53" i="22"/>
  <c r="DR53" i="22"/>
  <c r="BQ53" i="22"/>
  <c r="X12" i="59" s="1"/>
  <c r="X24" i="59" s="1"/>
  <c r="X53" i="22"/>
  <c r="I12" i="59" s="1"/>
  <c r="BL54" i="22"/>
  <c r="W54" i="22"/>
  <c r="DG54" i="22"/>
  <c r="AL13" i="59" s="1"/>
  <c r="BF52" i="22"/>
  <c r="DE52" i="22"/>
  <c r="BO53" i="22"/>
  <c r="N53" i="22"/>
  <c r="BZ53" i="22"/>
  <c r="AA12" i="59" s="1"/>
  <c r="Y53" i="22"/>
  <c r="CK53" i="22"/>
  <c r="CR53" i="22"/>
  <c r="AG12" i="59" s="1"/>
  <c r="CZ54" i="22"/>
  <c r="BG54" i="22"/>
  <c r="DP54" i="22"/>
  <c r="AO13" i="59" s="1"/>
  <c r="BK54" i="22"/>
  <c r="V13" i="59" s="1"/>
  <c r="V25" i="59" s="1"/>
  <c r="S54" i="22"/>
  <c r="DJ55" i="51"/>
  <c r="AM20" i="59" s="1"/>
  <c r="DJ52" i="51"/>
  <c r="AM17" i="59" s="1"/>
  <c r="DJ54" i="51"/>
  <c r="AM19" i="59" s="1"/>
  <c r="DJ53" i="51"/>
  <c r="AM18" i="59" s="1"/>
  <c r="T55" i="51"/>
  <c r="T53" i="51"/>
  <c r="T52" i="51"/>
  <c r="T54" i="51"/>
  <c r="CR55" i="51"/>
  <c r="AG20" i="59" s="1"/>
  <c r="CR52" i="51"/>
  <c r="AG17" i="59" s="1"/>
  <c r="CR54" i="51"/>
  <c r="AG19" i="59" s="1"/>
  <c r="CR53" i="51"/>
  <c r="AG18" i="59" s="1"/>
  <c r="S55" i="51"/>
  <c r="S53" i="51"/>
  <c r="S52" i="51"/>
  <c r="S54" i="51"/>
  <c r="X55" i="51"/>
  <c r="I20" i="59" s="1"/>
  <c r="X53" i="51"/>
  <c r="I18" i="59" s="1"/>
  <c r="X52" i="51"/>
  <c r="I17" i="59" s="1"/>
  <c r="X54" i="51"/>
  <c r="I19" i="59" s="1"/>
  <c r="AF55" i="51"/>
  <c r="AF52" i="51"/>
  <c r="AF54" i="51"/>
  <c r="AF53" i="51"/>
  <c r="CO55" i="51"/>
  <c r="AF20" i="59" s="1"/>
  <c r="CO53" i="51"/>
  <c r="AF18" i="59" s="1"/>
  <c r="CO52" i="51"/>
  <c r="AF17" i="59" s="1"/>
  <c r="CO54" i="51"/>
  <c r="AF19" i="59" s="1"/>
  <c r="L55" i="51"/>
  <c r="E20" i="59" s="1"/>
  <c r="L52" i="51"/>
  <c r="E17" i="59" s="1"/>
  <c r="L54" i="51"/>
  <c r="E19" i="59" s="1"/>
  <c r="L53" i="51"/>
  <c r="E18" i="59" s="1"/>
  <c r="CV55" i="51"/>
  <c r="CV53" i="51"/>
  <c r="CV52" i="51"/>
  <c r="CV54" i="51"/>
  <c r="H55" i="51"/>
  <c r="H53" i="51"/>
  <c r="H52" i="51"/>
  <c r="H54" i="51"/>
  <c r="BC55" i="51"/>
  <c r="BC52" i="51"/>
  <c r="BC54" i="51"/>
  <c r="BC53" i="51"/>
  <c r="CF55" i="51"/>
  <c r="AC20" i="59" s="1"/>
  <c r="CF53" i="51"/>
  <c r="AC18" i="59" s="1"/>
  <c r="CF52" i="51"/>
  <c r="AC17" i="59" s="1"/>
  <c r="CF54" i="51"/>
  <c r="AC19" i="59" s="1"/>
  <c r="M55" i="51"/>
  <c r="M53" i="51"/>
  <c r="M52" i="51"/>
  <c r="M54" i="51"/>
  <c r="CS55" i="51"/>
  <c r="CS53" i="51"/>
  <c r="CS52" i="51"/>
  <c r="CS54" i="51"/>
  <c r="DE55" i="51"/>
  <c r="DE53" i="51"/>
  <c r="DE52" i="51"/>
  <c r="DE54" i="51"/>
  <c r="DQ55" i="51"/>
  <c r="DQ52" i="51"/>
  <c r="DQ54" i="51"/>
  <c r="DQ53" i="51"/>
  <c r="AA55" i="51"/>
  <c r="J20" i="59" s="1"/>
  <c r="AA52" i="51"/>
  <c r="J17" i="59" s="1"/>
  <c r="J19" i="59"/>
  <c r="AA53" i="51"/>
  <c r="J18" i="59" s="1"/>
  <c r="AM55" i="51"/>
  <c r="N20" i="59" s="1"/>
  <c r="AM52" i="51"/>
  <c r="N17" i="59" s="1"/>
  <c r="AM54" i="51"/>
  <c r="N19" i="59" s="1"/>
  <c r="AM53" i="51"/>
  <c r="N18" i="59" s="1"/>
  <c r="AH54" i="22"/>
  <c r="AG54" i="22"/>
  <c r="L13" i="59" s="1"/>
  <c r="CS54" i="22"/>
  <c r="BX54" i="22"/>
  <c r="AZ53" i="22"/>
  <c r="CO52" i="22"/>
  <c r="AF11" i="59" s="1"/>
  <c r="CN52" i="22"/>
  <c r="AY52" i="22"/>
  <c r="R11" i="59" s="1"/>
  <c r="DO54" i="22"/>
  <c r="AK52" i="22"/>
  <c r="W53" i="22"/>
  <c r="DN52" i="22"/>
  <c r="DC54" i="22"/>
  <c r="CQ53" i="22"/>
  <c r="AP53" i="22"/>
  <c r="O12" i="59" s="1"/>
  <c r="O24" i="59" s="1"/>
  <c r="BB54" i="22"/>
  <c r="S13" i="59" s="1"/>
  <c r="DN54" i="22"/>
  <c r="BA54" i="22"/>
  <c r="DM54" i="22"/>
  <c r="AN13" i="59" s="1"/>
  <c r="AA52" i="22"/>
  <c r="J11" i="59" s="1"/>
  <c r="CN53" i="22"/>
  <c r="AN52" i="22"/>
  <c r="DH52" i="22"/>
  <c r="CA52" i="22"/>
  <c r="AT52" i="22"/>
  <c r="CK52" i="22"/>
  <c r="Z54" i="22"/>
  <c r="CL54" i="22"/>
  <c r="AE13" i="59" s="1"/>
  <c r="Y54" i="22"/>
  <c r="CK54" i="22"/>
  <c r="DC52" i="22"/>
  <c r="AR53" i="22"/>
  <c r="BM52" i="22"/>
  <c r="CF52" i="22"/>
  <c r="AC11" i="59" s="1"/>
  <c r="AM52" i="22"/>
  <c r="N11" i="59" s="1"/>
  <c r="CI54" i="22"/>
  <c r="AD13" i="59" s="1"/>
  <c r="Q52" i="22"/>
  <c r="O53" i="22"/>
  <c r="F12" i="59" s="1"/>
  <c r="CP52" i="22"/>
  <c r="BD52" i="22"/>
  <c r="CI53" i="22"/>
  <c r="AD12" i="59" s="1"/>
  <c r="AH53" i="22"/>
  <c r="DE53" i="22"/>
  <c r="P54" i="22"/>
  <c r="AD54" i="22"/>
  <c r="K13" i="59" s="1"/>
  <c r="K25" i="59" s="1"/>
  <c r="CP54" i="22"/>
  <c r="AC54" i="22"/>
  <c r="CO54" i="22"/>
  <c r="AF13" i="59" s="1"/>
  <c r="AQ52" i="22"/>
  <c r="AV53" i="22"/>
  <c r="Q12" i="59" s="1"/>
  <c r="BY52" i="22"/>
  <c r="CJ52" i="22"/>
  <c r="AU52" i="22"/>
  <c r="CM54" i="22"/>
  <c r="AC52" i="22"/>
  <c r="S53" i="22"/>
  <c r="CX52" i="22"/>
  <c r="AI11" i="59" s="1"/>
  <c r="BW54" i="22"/>
  <c r="Z13" i="59" s="1"/>
  <c r="Z25" i="59" s="1"/>
  <c r="CM53" i="22"/>
  <c r="AL53" i="22"/>
  <c r="CX53" i="22"/>
  <c r="AI12" i="59" s="1"/>
  <c r="AI24" i="59" s="1"/>
  <c r="AW53" i="22"/>
  <c r="DI53" i="22"/>
  <c r="X54" i="22"/>
  <c r="I13" i="59" s="1"/>
  <c r="BV53" i="22"/>
  <c r="U53" i="22"/>
  <c r="H12" i="59" s="1"/>
  <c r="CG53" i="22"/>
  <c r="CF53" i="22"/>
  <c r="AC12" i="59" s="1"/>
  <c r="CR54" i="22"/>
  <c r="AG13" i="59" s="1"/>
  <c r="AM54" i="22"/>
  <c r="N13" i="59" s="1"/>
  <c r="CV54" i="22"/>
  <c r="CH52" i="22"/>
  <c r="AF52" i="22"/>
  <c r="CE53" i="22"/>
  <c r="AD53" i="22"/>
  <c r="K12" i="59" s="1"/>
  <c r="K24" i="59" s="1"/>
  <c r="CP53" i="22"/>
  <c r="AO53" i="22"/>
  <c r="DA53" i="22"/>
  <c r="AJ12" i="59" s="1"/>
  <c r="H54" i="22"/>
  <c r="K54" i="22"/>
  <c r="CE54" i="22"/>
  <c r="O54" i="22"/>
  <c r="F13" i="59" s="1"/>
  <c r="CQ54" i="22"/>
  <c r="AI54" i="22"/>
  <c r="CF54" i="22"/>
  <c r="AC13" i="59" s="1"/>
  <c r="CL54" i="34"/>
  <c r="CC54" i="34"/>
  <c r="BT54" i="34"/>
  <c r="DD54" i="34"/>
  <c r="Z44" i="22"/>
  <c r="DJ54" i="34"/>
  <c r="AY54" i="34"/>
  <c r="D15" i="56"/>
  <c r="I54" i="34"/>
  <c r="BK54" i="34"/>
  <c r="AV54" i="34"/>
  <c r="G15" i="56"/>
  <c r="R54" i="34"/>
  <c r="C15" i="56"/>
  <c r="F54" i="34"/>
  <c r="AP54" i="34"/>
  <c r="CX54" i="34"/>
  <c r="CO54" i="34"/>
  <c r="DS54" i="34"/>
  <c r="BZ54" i="34"/>
  <c r="BQ54" i="34"/>
  <c r="I15" i="56"/>
  <c r="X54" i="34"/>
  <c r="C21" i="56"/>
  <c r="F54" i="35"/>
  <c r="G21" i="56"/>
  <c r="R54" i="35"/>
  <c r="E21" i="56"/>
  <c r="L54" i="35"/>
  <c r="H21" i="56"/>
  <c r="U54" i="35"/>
  <c r="BE54" i="34"/>
  <c r="J21" i="56"/>
  <c r="AA54" i="35"/>
  <c r="BN54" i="34"/>
  <c r="H15" i="56"/>
  <c r="U54" i="34"/>
  <c r="E15" i="56"/>
  <c r="L54" i="34"/>
  <c r="AS54" i="34"/>
  <c r="F15" i="56"/>
  <c r="O54" i="34"/>
  <c r="BW54" i="34"/>
  <c r="D21" i="56"/>
  <c r="I54" i="35"/>
  <c r="CR54" i="34"/>
  <c r="DM54" i="34"/>
  <c r="J15" i="56"/>
  <c r="AA54" i="34"/>
  <c r="CU54" i="34"/>
  <c r="DG54" i="34"/>
  <c r="DA54" i="34"/>
  <c r="BH54" i="34"/>
  <c r="BB54" i="34"/>
  <c r="DP54" i="34"/>
  <c r="CF54" i="34"/>
  <c r="CI54" i="34"/>
  <c r="F21" i="56"/>
  <c r="O54" i="35"/>
  <c r="I21" i="56"/>
  <c r="X54" i="35"/>
  <c r="D20" i="56"/>
  <c r="D19" i="56"/>
  <c r="D18" i="56"/>
  <c r="J20" i="56"/>
  <c r="J19" i="56"/>
  <c r="J18" i="56"/>
  <c r="C20" i="56"/>
  <c r="C19" i="56"/>
  <c r="C18" i="56"/>
  <c r="F20" i="56"/>
  <c r="F18" i="56"/>
  <c r="F19" i="56"/>
  <c r="I20" i="56"/>
  <c r="I19" i="56"/>
  <c r="I18" i="56"/>
  <c r="G20" i="56"/>
  <c r="G19" i="56"/>
  <c r="G18" i="56"/>
  <c r="E20" i="56"/>
  <c r="E19" i="56"/>
  <c r="E18" i="56"/>
  <c r="H20" i="56"/>
  <c r="H19" i="56"/>
  <c r="H18" i="56"/>
  <c r="H14" i="56"/>
  <c r="H13" i="56"/>
  <c r="H12" i="56"/>
  <c r="J14" i="56"/>
  <c r="J13" i="56"/>
  <c r="J12" i="56"/>
  <c r="E14" i="56"/>
  <c r="E13" i="56"/>
  <c r="E12" i="56"/>
  <c r="F14" i="56"/>
  <c r="F13" i="56"/>
  <c r="F12" i="56"/>
  <c r="D14" i="56"/>
  <c r="D13" i="56"/>
  <c r="D12" i="56"/>
  <c r="G14" i="56"/>
  <c r="G13" i="56"/>
  <c r="G12" i="56"/>
  <c r="C14" i="56"/>
  <c r="C13" i="56"/>
  <c r="C12" i="56"/>
  <c r="I14" i="56"/>
  <c r="I13" i="56"/>
  <c r="I12" i="56"/>
  <c r="R44" i="51"/>
  <c r="S44" i="51"/>
  <c r="N44" i="51"/>
  <c r="I44" i="51"/>
  <c r="AW165" i="2"/>
  <c r="AD165" i="2"/>
  <c r="AL165" i="2"/>
  <c r="AT165" i="2"/>
  <c r="AK165" i="2"/>
  <c r="W165" i="2"/>
  <c r="AQ165" i="2"/>
  <c r="T165" i="2"/>
  <c r="AB165" i="2"/>
  <c r="X44" i="51"/>
  <c r="L44" i="51"/>
  <c r="H44" i="51"/>
  <c r="M44" i="51"/>
  <c r="AA44" i="51"/>
  <c r="Q165" i="2"/>
  <c r="Y165" i="2"/>
  <c r="V165" i="2"/>
  <c r="AA165" i="2"/>
  <c r="AM165" i="2"/>
  <c r="AI165" i="2"/>
  <c r="AN165" i="2"/>
  <c r="Y44" i="51"/>
  <c r="V44" i="51"/>
  <c r="AG165" i="2"/>
  <c r="AO165" i="2"/>
  <c r="AU165" i="2"/>
  <c r="AF165" i="2"/>
  <c r="AR165" i="2"/>
  <c r="Z165" i="2"/>
  <c r="AE165" i="2"/>
  <c r="AV165" i="2"/>
  <c r="U44" i="51"/>
  <c r="G44" i="51"/>
  <c r="P44" i="51"/>
  <c r="T44" i="51"/>
  <c r="Z44" i="51"/>
  <c r="O44" i="51"/>
  <c r="D44" i="51"/>
  <c r="J44" i="51"/>
  <c r="F44" i="51"/>
  <c r="AJ165" i="2"/>
  <c r="S165" i="2"/>
  <c r="X165" i="2"/>
  <c r="P165" i="2"/>
  <c r="U165" i="2"/>
  <c r="AC165" i="2"/>
  <c r="AS165" i="2"/>
  <c r="R165" i="2"/>
  <c r="AH165" i="2"/>
  <c r="AP165" i="2"/>
  <c r="V44" i="22"/>
  <c r="P44" i="22"/>
  <c r="U44" i="22"/>
  <c r="I44" i="22"/>
  <c r="J44" i="22"/>
  <c r="N44" i="22"/>
  <c r="AA44" i="22"/>
  <c r="Y44" i="22"/>
  <c r="T44" i="22"/>
  <c r="G44" i="22"/>
  <c r="O44" i="22"/>
  <c r="M44" i="22"/>
  <c r="K44" i="22"/>
  <c r="H44" i="22"/>
  <c r="S44" i="22"/>
  <c r="Q44" i="22"/>
  <c r="W44" i="22"/>
  <c r="X44" i="22"/>
  <c r="R44" i="22"/>
  <c r="O25" i="59" l="1"/>
  <c r="AN25" i="59"/>
  <c r="AA25" i="59"/>
  <c r="M24" i="59"/>
  <c r="AP69" i="51"/>
  <c r="S25" i="59"/>
  <c r="AD58" i="51"/>
  <c r="R25" i="59"/>
  <c r="AA26" i="59"/>
  <c r="Y26" i="59"/>
  <c r="AN26" i="59"/>
  <c r="Q24" i="59"/>
  <c r="L25" i="59"/>
  <c r="AP24" i="59"/>
  <c r="O16" i="59"/>
  <c r="W24" i="59"/>
  <c r="AE33" i="28"/>
  <c r="K17" i="28"/>
  <c r="K45" i="28" s="1"/>
  <c r="AH33" i="28"/>
  <c r="AD69" i="51"/>
  <c r="AL25" i="59"/>
  <c r="K33" i="28"/>
  <c r="Q33" i="28"/>
  <c r="AK33" i="28"/>
  <c r="AB33" i="28"/>
  <c r="X33" i="28"/>
  <c r="K39" i="28"/>
  <c r="S16" i="59"/>
  <c r="Y25" i="59"/>
  <c r="V16" i="59"/>
  <c r="R16" i="59"/>
  <c r="L16" i="59"/>
  <c r="AL24" i="59"/>
  <c r="P16" i="59"/>
  <c r="AI16" i="59"/>
  <c r="AE16" i="59"/>
  <c r="AC26" i="59"/>
  <c r="Z26" i="59"/>
  <c r="AK26" i="59"/>
  <c r="AM26" i="59"/>
  <c r="AL26" i="59"/>
  <c r="AB17" i="28"/>
  <c r="AB45" i="28" s="1"/>
  <c r="AA17" i="28"/>
  <c r="AA45" i="28" s="1"/>
  <c r="AP58" i="51"/>
  <c r="T17" i="28"/>
  <c r="T45" i="28" s="1"/>
  <c r="Y17" i="28"/>
  <c r="Y45" i="28" s="1"/>
  <c r="Z17" i="28"/>
  <c r="Z45" i="28" s="1"/>
  <c r="P33" i="28"/>
  <c r="AC33" i="28"/>
  <c r="K26" i="59"/>
  <c r="AJ24" i="59"/>
  <c r="N25" i="59"/>
  <c r="AO25" i="59"/>
  <c r="AO16" i="59"/>
  <c r="AC25" i="59"/>
  <c r="AG25" i="59"/>
  <c r="AI25" i="59"/>
  <c r="AB24" i="59"/>
  <c r="U26" i="59"/>
  <c r="AJ26" i="59"/>
  <c r="W26" i="59"/>
  <c r="AH17" i="28"/>
  <c r="AH45" i="28" s="1"/>
  <c r="AA33" i="28"/>
  <c r="V33" i="28"/>
  <c r="L33" i="28"/>
  <c r="N16" i="59"/>
  <c r="AH16" i="59"/>
  <c r="AD25" i="59"/>
  <c r="AE25" i="59"/>
  <c r="T25" i="59"/>
  <c r="T24" i="59"/>
  <c r="O26" i="59"/>
  <c r="M26" i="59"/>
  <c r="T26" i="59"/>
  <c r="R17" i="28"/>
  <c r="R45" i="28" s="1"/>
  <c r="O33" i="28"/>
  <c r="R33" i="28"/>
  <c r="AK38" i="28"/>
  <c r="AK26" i="28"/>
  <c r="AK32" i="28" s="1"/>
  <c r="AA36" i="28"/>
  <c r="AA11" i="28"/>
  <c r="AA44" i="28" s="1"/>
  <c r="AA24" i="28"/>
  <c r="U38" i="28"/>
  <c r="U26" i="28"/>
  <c r="U32" i="28" s="1"/>
  <c r="AH10" i="59"/>
  <c r="AH27" i="59" s="1"/>
  <c r="AH22" i="59" s="1"/>
  <c r="AH23" i="59"/>
  <c r="AK16" i="59"/>
  <c r="X16" i="59"/>
  <c r="Q16" i="59"/>
  <c r="Q25" i="59"/>
  <c r="W16" i="59"/>
  <c r="AH38" i="28"/>
  <c r="AH26" i="28"/>
  <c r="AH32" i="28" s="1"/>
  <c r="L37" i="28"/>
  <c r="L25" i="28"/>
  <c r="L31" i="28" s="1"/>
  <c r="S11" i="28"/>
  <c r="S44" i="28" s="1"/>
  <c r="S36" i="28"/>
  <c r="S24" i="28"/>
  <c r="AO24" i="59"/>
  <c r="Z37" i="28"/>
  <c r="Z25" i="28"/>
  <c r="Z31" i="28" s="1"/>
  <c r="AM36" i="28"/>
  <c r="AM11" i="28"/>
  <c r="AM44" i="28" s="1"/>
  <c r="AM24" i="28"/>
  <c r="AI38" i="28"/>
  <c r="AI26" i="28"/>
  <c r="AI32" i="28" s="1"/>
  <c r="AM38" i="28"/>
  <c r="AM26" i="28"/>
  <c r="AM32" i="28" s="1"/>
  <c r="N10" i="59"/>
  <c r="N27" i="59" s="1"/>
  <c r="N22" i="59" s="1"/>
  <c r="N23" i="59"/>
  <c r="AF16" i="59"/>
  <c r="AG24" i="59"/>
  <c r="AN36" i="28"/>
  <c r="AN11" i="28"/>
  <c r="AN44" i="28" s="1"/>
  <c r="AN24" i="28"/>
  <c r="K38" i="28"/>
  <c r="K26" i="28"/>
  <c r="K32" i="28" s="1"/>
  <c r="W37" i="28"/>
  <c r="W25" i="28"/>
  <c r="W31" i="28" s="1"/>
  <c r="V11" i="28"/>
  <c r="V44" i="28" s="1"/>
  <c r="V36" i="28"/>
  <c r="V24" i="28"/>
  <c r="S17" i="28"/>
  <c r="S45" i="28" s="1"/>
  <c r="X17" i="28"/>
  <c r="X45" i="28" s="1"/>
  <c r="P23" i="59"/>
  <c r="AC10" i="59"/>
  <c r="AC27" i="59" s="1"/>
  <c r="AC22" i="59" s="1"/>
  <c r="AC23" i="59"/>
  <c r="AG16" i="59"/>
  <c r="AM16" i="59"/>
  <c r="L24" i="59"/>
  <c r="W10" i="59"/>
  <c r="W27" i="59" s="1"/>
  <c r="W22" i="59" s="1"/>
  <c r="W23" i="59"/>
  <c r="M25" i="59"/>
  <c r="AJ10" i="59"/>
  <c r="AJ27" i="59" s="1"/>
  <c r="AJ22" i="59" s="1"/>
  <c r="AJ23" i="59"/>
  <c r="AL16" i="59"/>
  <c r="AN24" i="59"/>
  <c r="Q10" i="59"/>
  <c r="Q27" i="59" s="1"/>
  <c r="Q22" i="59" s="1"/>
  <c r="Q23" i="59"/>
  <c r="Y16" i="59"/>
  <c r="AB16" i="59"/>
  <c r="AM24" i="59"/>
  <c r="V10" i="59"/>
  <c r="V27" i="59" s="1"/>
  <c r="V22" i="59" s="1"/>
  <c r="V23" i="59"/>
  <c r="X25" i="59"/>
  <c r="AB10" i="59"/>
  <c r="AB27" i="59" s="1"/>
  <c r="AB22" i="59" s="1"/>
  <c r="AB23" i="59"/>
  <c r="M16" i="59"/>
  <c r="AP26" i="59"/>
  <c r="X26" i="59"/>
  <c r="AG26" i="59"/>
  <c r="AO26" i="59"/>
  <c r="AH26" i="59"/>
  <c r="AO36" i="28"/>
  <c r="AO11" i="28"/>
  <c r="AO44" i="28" s="1"/>
  <c r="AO24" i="28"/>
  <c r="AO38" i="28"/>
  <c r="AO26" i="28"/>
  <c r="AO32" i="28" s="1"/>
  <c r="Q38" i="28"/>
  <c r="Q26" i="28"/>
  <c r="Q32" i="28" s="1"/>
  <c r="T36" i="28"/>
  <c r="T11" i="28"/>
  <c r="T44" i="28" s="1"/>
  <c r="T24" i="28"/>
  <c r="AE37" i="28"/>
  <c r="AE25" i="28"/>
  <c r="AE31" i="28" s="1"/>
  <c r="T38" i="28"/>
  <c r="T26" i="28"/>
  <c r="T32" i="28" s="1"/>
  <c r="AG36" i="28"/>
  <c r="AG11" i="28"/>
  <c r="AG44" i="28" s="1"/>
  <c r="AG24" i="28"/>
  <c r="R38" i="28"/>
  <c r="R26" i="28"/>
  <c r="R32" i="28" s="1"/>
  <c r="V38" i="28"/>
  <c r="V26" i="28"/>
  <c r="V32" i="28" s="1"/>
  <c r="AC37" i="28"/>
  <c r="AC25" i="28"/>
  <c r="AC31" i="28" s="1"/>
  <c r="AD38" i="28"/>
  <c r="AD26" i="28"/>
  <c r="AD32" i="28" s="1"/>
  <c r="AJ17" i="28"/>
  <c r="AJ45" i="28" s="1"/>
  <c r="V17" i="28"/>
  <c r="V45" i="28" s="1"/>
  <c r="W17" i="28"/>
  <c r="W45" i="28" s="1"/>
  <c r="AJ33" i="28"/>
  <c r="P31" i="28"/>
  <c r="AG33" i="28"/>
  <c r="P22" i="59"/>
  <c r="AI33" i="28"/>
  <c r="AF10" i="59"/>
  <c r="AF27" i="59" s="1"/>
  <c r="AF22" i="59" s="1"/>
  <c r="AF23" i="59"/>
  <c r="AN10" i="59"/>
  <c r="AN27" i="59" s="1"/>
  <c r="AN22" i="59" s="1"/>
  <c r="AN23" i="59"/>
  <c r="AK25" i="59"/>
  <c r="AM37" i="28"/>
  <c r="AM25" i="28"/>
  <c r="AM31" i="28" s="1"/>
  <c r="AD37" i="28"/>
  <c r="AD25" i="28"/>
  <c r="AD31" i="28" s="1"/>
  <c r="X37" i="28"/>
  <c r="X25" i="28"/>
  <c r="X31" i="28" s="1"/>
  <c r="U10" i="59"/>
  <c r="U27" i="59" s="1"/>
  <c r="U22" i="59" s="1"/>
  <c r="U23" i="59"/>
  <c r="AJ25" i="59"/>
  <c r="W36" i="28"/>
  <c r="W11" i="28"/>
  <c r="W44" i="28" s="1"/>
  <c r="W24" i="28"/>
  <c r="U37" i="28"/>
  <c r="U25" i="28"/>
  <c r="U31" i="28" s="1"/>
  <c r="Q37" i="28"/>
  <c r="Q25" i="28"/>
  <c r="Q31" i="28" s="1"/>
  <c r="U11" i="28"/>
  <c r="U44" i="28" s="1"/>
  <c r="U36" i="28"/>
  <c r="U24" i="28"/>
  <c r="AC38" i="28"/>
  <c r="AC26" i="28"/>
  <c r="AC32" i="28" s="1"/>
  <c r="AO37" i="28"/>
  <c r="AO25" i="28"/>
  <c r="AO31" i="28" s="1"/>
  <c r="AB38" i="28"/>
  <c r="AB26" i="28"/>
  <c r="AB32" i="28" s="1"/>
  <c r="S37" i="28"/>
  <c r="S25" i="28"/>
  <c r="S31" i="28" s="1"/>
  <c r="V37" i="28"/>
  <c r="V25" i="28"/>
  <c r="V31" i="28" s="1"/>
  <c r="AP37" i="28"/>
  <c r="AP25" i="28"/>
  <c r="AP31" i="28" s="1"/>
  <c r="AJ38" i="28"/>
  <c r="AJ26" i="28"/>
  <c r="AJ32" i="28" s="1"/>
  <c r="Y37" i="28"/>
  <c r="Y25" i="28"/>
  <c r="Y31" i="28" s="1"/>
  <c r="AD10" i="59"/>
  <c r="AD27" i="59" s="1"/>
  <c r="AD22" i="59" s="1"/>
  <c r="AD23" i="59"/>
  <c r="S26" i="59"/>
  <c r="AE36" i="28"/>
  <c r="AE11" i="28"/>
  <c r="AE44" i="28" s="1"/>
  <c r="AE24" i="28"/>
  <c r="AA38" i="28"/>
  <c r="AA26" i="28"/>
  <c r="AA32" i="28" s="1"/>
  <c r="AO17" i="28"/>
  <c r="AO45" i="28" s="1"/>
  <c r="AG17" i="28"/>
  <c r="AG45" i="28" s="1"/>
  <c r="Z33" i="28"/>
  <c r="AN17" i="28"/>
  <c r="AN45" i="28" s="1"/>
  <c r="AG10" i="59"/>
  <c r="AG27" i="59" s="1"/>
  <c r="AG22" i="59" s="1"/>
  <c r="AG23" i="59"/>
  <c r="AO10" i="59"/>
  <c r="AO27" i="59" s="1"/>
  <c r="AO22" i="59" s="1"/>
  <c r="AO23" i="59"/>
  <c r="N26" i="59"/>
  <c r="AP38" i="28"/>
  <c r="AP26" i="28"/>
  <c r="AP32" i="28" s="1"/>
  <c r="R37" i="28"/>
  <c r="R25" i="28"/>
  <c r="R31" i="28" s="1"/>
  <c r="AG38" i="28"/>
  <c r="AG26" i="28"/>
  <c r="AG32" i="28" s="1"/>
  <c r="AF37" i="28"/>
  <c r="AF25" i="28"/>
  <c r="AF31" i="28" s="1"/>
  <c r="AP17" i="28"/>
  <c r="AP45" i="28" s="1"/>
  <c r="AI10" i="59"/>
  <c r="AI27" i="59" s="1"/>
  <c r="AI22" i="59" s="1"/>
  <c r="AI23" i="59"/>
  <c r="AD24" i="59"/>
  <c r="Y10" i="59"/>
  <c r="Y27" i="59" s="1"/>
  <c r="Y22" i="59" s="1"/>
  <c r="Y23" i="59"/>
  <c r="M10" i="59"/>
  <c r="M27" i="59" s="1"/>
  <c r="M22" i="59" s="1"/>
  <c r="M23" i="59"/>
  <c r="W25" i="59"/>
  <c r="T16" i="59"/>
  <c r="U16" i="59"/>
  <c r="AN16" i="59"/>
  <c r="AE24" i="59"/>
  <c r="L10" i="59"/>
  <c r="L27" i="59" s="1"/>
  <c r="L22" i="59" s="1"/>
  <c r="L23" i="59"/>
  <c r="U24" i="59"/>
  <c r="AM25" i="59"/>
  <c r="AD16" i="59"/>
  <c r="Z16" i="59"/>
  <c r="AA16" i="59"/>
  <c r="Q26" i="59"/>
  <c r="AB26" i="59"/>
  <c r="V24" i="59"/>
  <c r="AD36" i="28"/>
  <c r="AD11" i="28"/>
  <c r="AD44" i="28" s="1"/>
  <c r="AD24" i="28"/>
  <c r="R36" i="28"/>
  <c r="R11" i="28"/>
  <c r="R44" i="28" s="1"/>
  <c r="R24" i="28"/>
  <c r="Y38" i="28"/>
  <c r="Y26" i="28"/>
  <c r="Y32" i="28" s="1"/>
  <c r="AN38" i="28"/>
  <c r="AN26" i="28"/>
  <c r="AN32" i="28" s="1"/>
  <c r="Q36" i="28"/>
  <c r="Q11" i="28"/>
  <c r="Q44" i="28" s="1"/>
  <c r="Q24" i="28"/>
  <c r="AH37" i="28"/>
  <c r="AH25" i="28"/>
  <c r="AH31" i="28" s="1"/>
  <c r="AJ36" i="28"/>
  <c r="AJ11" i="28"/>
  <c r="AJ44" i="28" s="1"/>
  <c r="AJ24" i="28"/>
  <c r="AF38" i="28"/>
  <c r="AF26" i="28"/>
  <c r="AF32" i="28" s="1"/>
  <c r="M37" i="28"/>
  <c r="M25" i="28"/>
  <c r="M31" i="28" s="1"/>
  <c r="P17" i="28"/>
  <c r="P45" i="28" s="1"/>
  <c r="AF17" i="28"/>
  <c r="AF45" i="28" s="1"/>
  <c r="AL17" i="28"/>
  <c r="AL45" i="28" s="1"/>
  <c r="AM17" i="28"/>
  <c r="AM45" i="28" s="1"/>
  <c r="AI17" i="28"/>
  <c r="AI45" i="28" s="1"/>
  <c r="AE17" i="28"/>
  <c r="AE45" i="28" s="1"/>
  <c r="M33" i="28"/>
  <c r="AO33" i="28"/>
  <c r="AF33" i="28"/>
  <c r="AD33" i="28"/>
  <c r="P36" i="28"/>
  <c r="P35" i="28" s="1"/>
  <c r="AM10" i="59"/>
  <c r="AM27" i="59" s="1"/>
  <c r="AM22" i="59" s="1"/>
  <c r="AM23" i="59"/>
  <c r="K10" i="59"/>
  <c r="K27" i="59" s="1"/>
  <c r="K22" i="59" s="1"/>
  <c r="K23" i="59"/>
  <c r="X38" i="28"/>
  <c r="X26" i="28"/>
  <c r="X32" i="28" s="1"/>
  <c r="S38" i="28"/>
  <c r="S26" i="28"/>
  <c r="S32" i="28" s="1"/>
  <c r="AL11" i="28"/>
  <c r="AL44" i="28" s="1"/>
  <c r="AL36" i="28"/>
  <c r="AL24" i="28"/>
  <c r="AJ37" i="28"/>
  <c r="AJ25" i="28"/>
  <c r="AJ31" i="28" s="1"/>
  <c r="AB36" i="28"/>
  <c r="AB11" i="28"/>
  <c r="AB44" i="28" s="1"/>
  <c r="AB24" i="28"/>
  <c r="AD17" i="28"/>
  <c r="AD45" i="28" s="1"/>
  <c r="AL33" i="28"/>
  <c r="T33" i="28"/>
  <c r="AP10" i="59"/>
  <c r="AP27" i="59" s="1"/>
  <c r="AP22" i="59" s="1"/>
  <c r="AP23" i="59"/>
  <c r="AI26" i="59"/>
  <c r="AH36" i="28"/>
  <c r="AH11" i="28"/>
  <c r="AH44" i="28" s="1"/>
  <c r="AH24" i="28"/>
  <c r="T37" i="28"/>
  <c r="T25" i="28"/>
  <c r="T31" i="28" s="1"/>
  <c r="O36" i="28"/>
  <c r="O11" i="28"/>
  <c r="O44" i="28" s="1"/>
  <c r="O24" i="28"/>
  <c r="AC17" i="28"/>
  <c r="AC45" i="28" s="1"/>
  <c r="AK17" i="28"/>
  <c r="AK45" i="28" s="1"/>
  <c r="AL10" i="59"/>
  <c r="AL27" i="59" s="1"/>
  <c r="AL22" i="59" s="1"/>
  <c r="AL23" i="59"/>
  <c r="S10" i="59"/>
  <c r="S27" i="59" s="1"/>
  <c r="S22" i="59" s="1"/>
  <c r="S23" i="59"/>
  <c r="AA37" i="28"/>
  <c r="AA25" i="28"/>
  <c r="AA31" i="28" s="1"/>
  <c r="L38" i="28"/>
  <c r="L26" i="28"/>
  <c r="L32" i="28" s="1"/>
  <c r="P30" i="28"/>
  <c r="P23" i="28"/>
  <c r="P46" i="28" s="1"/>
  <c r="D37" i="56"/>
  <c r="AF25" i="59"/>
  <c r="R10" i="59"/>
  <c r="R27" i="59" s="1"/>
  <c r="R22" i="59" s="1"/>
  <c r="R23" i="59"/>
  <c r="AA24" i="59"/>
  <c r="AF24" i="59"/>
  <c r="AE10" i="59"/>
  <c r="AE27" i="59" s="1"/>
  <c r="AE22" i="59" s="1"/>
  <c r="AE23" i="59"/>
  <c r="AA10" i="59"/>
  <c r="AA27" i="59" s="1"/>
  <c r="AA22" i="59" s="1"/>
  <c r="AA23" i="59"/>
  <c r="R24" i="59"/>
  <c r="Z10" i="59"/>
  <c r="Z27" i="59" s="1"/>
  <c r="Z22" i="59" s="1"/>
  <c r="Z23" i="59"/>
  <c r="AK24" i="59"/>
  <c r="AH25" i="59"/>
  <c r="L26" i="59"/>
  <c r="AF26" i="59"/>
  <c r="V26" i="59"/>
  <c r="AE38" i="28"/>
  <c r="AE26" i="28"/>
  <c r="AE32" i="28" s="1"/>
  <c r="AP36" i="28"/>
  <c r="AP11" i="28"/>
  <c r="AP44" i="28" s="1"/>
  <c r="AP24" i="28"/>
  <c r="O37" i="28"/>
  <c r="O25" i="28"/>
  <c r="O31" i="28" s="1"/>
  <c r="AI37" i="28"/>
  <c r="AI25" i="28"/>
  <c r="AI31" i="28" s="1"/>
  <c r="N37" i="28"/>
  <c r="N25" i="28"/>
  <c r="N31" i="28" s="1"/>
  <c r="Y36" i="28"/>
  <c r="Y11" i="28"/>
  <c r="Y44" i="28" s="1"/>
  <c r="Y24" i="28"/>
  <c r="W38" i="28"/>
  <c r="W26" i="28"/>
  <c r="W32" i="28" s="1"/>
  <c r="AC36" i="28"/>
  <c r="AC11" i="28"/>
  <c r="AC44" i="28" s="1"/>
  <c r="AC24" i="28"/>
  <c r="AI11" i="28"/>
  <c r="AI44" i="28" s="1"/>
  <c r="AI36" i="28"/>
  <c r="AI24" i="28"/>
  <c r="AL38" i="28"/>
  <c r="AL26" i="28"/>
  <c r="AL32" i="28" s="1"/>
  <c r="AN33" i="28"/>
  <c r="AM33" i="28"/>
  <c r="U33" i="28"/>
  <c r="S33" i="28"/>
  <c r="AG37" i="28"/>
  <c r="AG25" i="28"/>
  <c r="AG31" i="28" s="1"/>
  <c r="N36" i="28"/>
  <c r="N11" i="28"/>
  <c r="N44" i="28" s="1"/>
  <c r="N24" i="28"/>
  <c r="AL37" i="28"/>
  <c r="AL25" i="28"/>
  <c r="AL31" i="28" s="1"/>
  <c r="AJ16" i="59"/>
  <c r="AP16" i="59"/>
  <c r="AK11" i="28"/>
  <c r="AK44" i="28" s="1"/>
  <c r="AK36" i="28"/>
  <c r="AK24" i="28"/>
  <c r="M17" i="28"/>
  <c r="M45" i="28" s="1"/>
  <c r="AC24" i="59"/>
  <c r="S24" i="59"/>
  <c r="L36" i="28"/>
  <c r="L11" i="28"/>
  <c r="L44" i="28" s="1"/>
  <c r="L24" i="28"/>
  <c r="N38" i="28"/>
  <c r="N26" i="28"/>
  <c r="N32" i="28" s="1"/>
  <c r="K37" i="28"/>
  <c r="K25" i="28"/>
  <c r="K31" i="28" s="1"/>
  <c r="Q17" i="28"/>
  <c r="Q45" i="28" s="1"/>
  <c r="N33" i="28"/>
  <c r="AE26" i="59"/>
  <c r="AN37" i="28"/>
  <c r="AN25" i="28"/>
  <c r="AN31" i="28" s="1"/>
  <c r="M38" i="28"/>
  <c r="M26" i="28"/>
  <c r="M32" i="28" s="1"/>
  <c r="L17" i="28"/>
  <c r="L45" i="28" s="1"/>
  <c r="AC16" i="59"/>
  <c r="Z24" i="59"/>
  <c r="AB25" i="59"/>
  <c r="T10" i="59"/>
  <c r="T27" i="59" s="1"/>
  <c r="T22" i="59" s="1"/>
  <c r="T23" i="59"/>
  <c r="O10" i="59"/>
  <c r="O27" i="59" s="1"/>
  <c r="O22" i="59" s="1"/>
  <c r="O23" i="59"/>
  <c r="X10" i="59"/>
  <c r="X27" i="59" s="1"/>
  <c r="X22" i="59" s="1"/>
  <c r="X23" i="59"/>
  <c r="N24" i="59"/>
  <c r="Y24" i="59"/>
  <c r="AP25" i="59"/>
  <c r="AK10" i="59"/>
  <c r="AK27" i="59" s="1"/>
  <c r="AK22" i="59" s="1"/>
  <c r="AK23" i="59"/>
  <c r="AD26" i="59"/>
  <c r="R26" i="59"/>
  <c r="X36" i="28"/>
  <c r="X11" i="28"/>
  <c r="X44" i="28" s="1"/>
  <c r="X24" i="28"/>
  <c r="AF36" i="28"/>
  <c r="AF11" i="28"/>
  <c r="AF44" i="28" s="1"/>
  <c r="AF24" i="28"/>
  <c r="Z38" i="28"/>
  <c r="Z26" i="28"/>
  <c r="Z32" i="28" s="1"/>
  <c r="M36" i="28"/>
  <c r="M11" i="28"/>
  <c r="M44" i="28" s="1"/>
  <c r="M24" i="28"/>
  <c r="Z36" i="28"/>
  <c r="Z11" i="28"/>
  <c r="Z44" i="28" s="1"/>
  <c r="Z24" i="28"/>
  <c r="AK37" i="28"/>
  <c r="AK25" i="28"/>
  <c r="AK31" i="28" s="1"/>
  <c r="O38" i="28"/>
  <c r="O26" i="28"/>
  <c r="O32" i="28" s="1"/>
  <c r="AB37" i="28"/>
  <c r="AB25" i="28"/>
  <c r="AB31" i="28" s="1"/>
  <c r="K36" i="28"/>
  <c r="K11" i="28"/>
  <c r="K44" i="28" s="1"/>
  <c r="K24" i="28"/>
  <c r="AH24" i="59"/>
  <c r="N17" i="28"/>
  <c r="N45" i="28" s="1"/>
  <c r="U17" i="28"/>
  <c r="U45" i="28" s="1"/>
  <c r="P32" i="28"/>
  <c r="Y33" i="28"/>
  <c r="AP33" i="28"/>
  <c r="W33" i="28"/>
  <c r="F21" i="62"/>
  <c r="F134" i="62"/>
  <c r="F22" i="62"/>
  <c r="F135" i="62"/>
  <c r="F23" i="62"/>
  <c r="F136" i="62"/>
  <c r="D21" i="62"/>
  <c r="D134" i="62"/>
  <c r="D135" i="62"/>
  <c r="D22" i="62"/>
  <c r="D136" i="62"/>
  <c r="D23" i="62"/>
  <c r="I23" i="59"/>
  <c r="D137" i="62"/>
  <c r="D24" i="62"/>
  <c r="F24" i="62"/>
  <c r="F137" i="62"/>
  <c r="F130" i="62"/>
  <c r="E24" i="62"/>
  <c r="E23" i="62"/>
  <c r="F129" i="62"/>
  <c r="E22" i="62"/>
  <c r="F128" i="62"/>
  <c r="C22" i="62"/>
  <c r="D128" i="62"/>
  <c r="I24" i="59"/>
  <c r="D129" i="62"/>
  <c r="C23" i="62"/>
  <c r="C38" i="56"/>
  <c r="G38" i="56"/>
  <c r="I16" i="59"/>
  <c r="J10" i="59"/>
  <c r="J16" i="59"/>
  <c r="I10" i="59"/>
  <c r="G16" i="59"/>
  <c r="G10" i="59"/>
  <c r="F16" i="59"/>
  <c r="E16" i="59"/>
  <c r="F10" i="59"/>
  <c r="D16" i="59"/>
  <c r="E10" i="59"/>
  <c r="D10" i="59"/>
  <c r="C16" i="59"/>
  <c r="H16" i="59"/>
  <c r="H10" i="59"/>
  <c r="D39" i="56"/>
  <c r="C37" i="56"/>
  <c r="D38" i="56"/>
  <c r="L58" i="22"/>
  <c r="L69" i="22"/>
  <c r="BU69" i="51"/>
  <c r="BC69" i="51"/>
  <c r="H69" i="51"/>
  <c r="CV69" i="51"/>
  <c r="DE69" i="51"/>
  <c r="AX69" i="51"/>
  <c r="D69" i="51"/>
  <c r="D58" i="51"/>
  <c r="C18" i="57"/>
  <c r="D18" i="57" s="1"/>
  <c r="C20" i="57"/>
  <c r="D20" i="57" s="1"/>
  <c r="C17" i="57"/>
  <c r="D17" i="57" s="1"/>
  <c r="C19" i="57"/>
  <c r="D19" i="57" s="1"/>
  <c r="BF69" i="51"/>
  <c r="CU69" i="51"/>
  <c r="F58" i="51"/>
  <c r="DB58" i="51"/>
  <c r="BK58" i="51"/>
  <c r="AG58" i="51"/>
  <c r="G58" i="51"/>
  <c r="AE58" i="51"/>
  <c r="AH58" i="51"/>
  <c r="Y58" i="51"/>
  <c r="DE58" i="51"/>
  <c r="CO58" i="51"/>
  <c r="I58" i="51"/>
  <c r="CZ58" i="51"/>
  <c r="AK58" i="51"/>
  <c r="CF69" i="51"/>
  <c r="X69" i="51"/>
  <c r="I18" i="28"/>
  <c r="N69" i="51"/>
  <c r="DG69" i="51"/>
  <c r="DJ69" i="51"/>
  <c r="AT58" i="51"/>
  <c r="AQ58" i="51"/>
  <c r="BP58" i="51"/>
  <c r="BM58" i="51"/>
  <c r="AJ58" i="51"/>
  <c r="DL58" i="51"/>
  <c r="BC58" i="51"/>
  <c r="X58" i="51"/>
  <c r="AN58" i="51"/>
  <c r="AX58" i="51"/>
  <c r="J18" i="28"/>
  <c r="AA69" i="51"/>
  <c r="DQ69" i="51"/>
  <c r="DP69" i="51"/>
  <c r="CN69" i="51"/>
  <c r="DD69" i="51"/>
  <c r="CB69" i="51"/>
  <c r="BX69" i="51"/>
  <c r="CR69" i="51"/>
  <c r="P69" i="51"/>
  <c r="CD69" i="51"/>
  <c r="AT69" i="51"/>
  <c r="AY69" i="51"/>
  <c r="BM69" i="51"/>
  <c r="AV69" i="51"/>
  <c r="DM69" i="51"/>
  <c r="J69" i="51"/>
  <c r="DN69" i="51"/>
  <c r="AR69" i="51"/>
  <c r="CA69" i="51"/>
  <c r="AE69" i="51"/>
  <c r="AC69" i="51"/>
  <c r="BO69" i="51"/>
  <c r="BW69" i="51"/>
  <c r="BN69" i="51"/>
  <c r="CS69" i="51"/>
  <c r="CC69" i="51"/>
  <c r="BZ69" i="51"/>
  <c r="DK69" i="51"/>
  <c r="DI69" i="51"/>
  <c r="G18" i="28"/>
  <c r="R69" i="51"/>
  <c r="AM69" i="51"/>
  <c r="AN69" i="51"/>
  <c r="CG69" i="51"/>
  <c r="CP69" i="51"/>
  <c r="CZ69" i="51"/>
  <c r="BD69" i="51"/>
  <c r="BB69" i="51"/>
  <c r="AK69" i="51"/>
  <c r="Z69" i="51"/>
  <c r="BP69" i="51"/>
  <c r="T69" i="51"/>
  <c r="BI69" i="51"/>
  <c r="AW69" i="51"/>
  <c r="BL69" i="51"/>
  <c r="F18" i="28"/>
  <c r="O69" i="51"/>
  <c r="BH69" i="51"/>
  <c r="AG69" i="51"/>
  <c r="AB69" i="51"/>
  <c r="BQ69" i="51"/>
  <c r="U69" i="51"/>
  <c r="H18" i="28"/>
  <c r="DS69" i="51"/>
  <c r="C18" i="28"/>
  <c r="F69" i="51"/>
  <c r="DB69" i="51"/>
  <c r="CJ69" i="51"/>
  <c r="V69" i="51"/>
  <c r="CY69" i="51"/>
  <c r="G69" i="51"/>
  <c r="CX69" i="51"/>
  <c r="AJ69" i="51"/>
  <c r="CM69" i="51"/>
  <c r="CL69" i="51"/>
  <c r="CI69" i="51"/>
  <c r="DL69" i="51"/>
  <c r="AS69" i="51"/>
  <c r="AH69" i="51"/>
  <c r="DH69" i="51"/>
  <c r="M69" i="51"/>
  <c r="L69" i="51"/>
  <c r="E18" i="28"/>
  <c r="CO69" i="51"/>
  <c r="AF69" i="51"/>
  <c r="S69" i="51"/>
  <c r="I69" i="51"/>
  <c r="D18" i="28"/>
  <c r="BR69" i="51"/>
  <c r="DA69" i="51"/>
  <c r="BE69" i="51"/>
  <c r="BK69" i="51"/>
  <c r="AZ69" i="51"/>
  <c r="BT69" i="51"/>
  <c r="AQ69" i="51"/>
  <c r="CK69" i="51"/>
  <c r="AL69" i="51"/>
  <c r="Y69" i="51"/>
  <c r="CS58" i="22"/>
  <c r="AM58" i="22"/>
  <c r="AL69" i="22"/>
  <c r="Y58" i="22"/>
  <c r="AH69" i="22"/>
  <c r="BA69" i="22"/>
  <c r="DO69" i="22"/>
  <c r="U58" i="22"/>
  <c r="AG58" i="22"/>
  <c r="AB69" i="22"/>
  <c r="CD69" i="22"/>
  <c r="DF69" i="22"/>
  <c r="CW69" i="22"/>
  <c r="AQ69" i="22"/>
  <c r="BG69" i="22"/>
  <c r="AN69" i="22"/>
  <c r="AF69" i="22"/>
  <c r="CU58" i="22"/>
  <c r="AW69" i="22"/>
  <c r="DL69" i="22"/>
  <c r="DE69" i="22"/>
  <c r="CN69" i="22"/>
  <c r="BP69" i="22"/>
  <c r="AT69" i="22"/>
  <c r="CP69" i="22"/>
  <c r="DC69" i="22"/>
  <c r="H69" i="22"/>
  <c r="AZ69" i="22"/>
  <c r="X58" i="22"/>
  <c r="CB69" i="22"/>
  <c r="CG58" i="22"/>
  <c r="CL58" i="22"/>
  <c r="DB58" i="22"/>
  <c r="V69" i="22"/>
  <c r="CC69" i="22"/>
  <c r="AK58" i="22"/>
  <c r="DA58" i="22"/>
  <c r="BL58" i="22"/>
  <c r="AQ58" i="22"/>
  <c r="AJ58" i="22"/>
  <c r="CF58" i="22"/>
  <c r="BO58" i="22"/>
  <c r="BH58" i="22"/>
  <c r="AH58" i="22"/>
  <c r="BV58" i="22"/>
  <c r="AU69" i="22"/>
  <c r="AI69" i="22"/>
  <c r="CI69" i="22"/>
  <c r="BN69" i="22"/>
  <c r="DN69" i="22"/>
  <c r="AY69" i="22"/>
  <c r="CK69" i="22"/>
  <c r="BT69" i="22"/>
  <c r="CV69" i="22"/>
  <c r="AO69" i="22"/>
  <c r="AV69" i="22"/>
  <c r="BU69" i="22"/>
  <c r="DG69" i="22"/>
  <c r="BO69" i="22"/>
  <c r="BQ58" i="22"/>
  <c r="CQ58" i="22"/>
  <c r="BA58" i="22"/>
  <c r="K58" i="22"/>
  <c r="DO58" i="22"/>
  <c r="AC58" i="22"/>
  <c r="CZ58" i="22"/>
  <c r="AX58" i="22"/>
  <c r="BW69" i="22"/>
  <c r="DK69" i="22"/>
  <c r="BM69" i="22"/>
  <c r="AG69" i="22"/>
  <c r="CL69" i="22"/>
  <c r="BV69" i="22"/>
  <c r="CX69" i="22"/>
  <c r="CF69" i="22"/>
  <c r="R58" i="22"/>
  <c r="CW58" i="22"/>
  <c r="DK58" i="22"/>
  <c r="CY58" i="22"/>
  <c r="AA58" i="22"/>
  <c r="AI58" i="22"/>
  <c r="DM69" i="22"/>
  <c r="CE69" i="22"/>
  <c r="BF69" i="22"/>
  <c r="O69" i="22"/>
  <c r="F12" i="28"/>
  <c r="BQ69" i="22"/>
  <c r="CY69" i="22"/>
  <c r="AK69" i="22"/>
  <c r="CO69" i="22"/>
  <c r="DB69" i="22"/>
  <c r="AM69" i="22"/>
  <c r="BE69" i="22"/>
  <c r="CA69" i="22"/>
  <c r="AA69" i="22"/>
  <c r="J12" i="28"/>
  <c r="CG69" i="22"/>
  <c r="DQ69" i="22"/>
  <c r="BZ69" i="22"/>
  <c r="AE69" i="22"/>
  <c r="H12" i="28"/>
  <c r="U69" i="22"/>
  <c r="S69" i="22"/>
  <c r="M69" i="22"/>
  <c r="N69" i="22"/>
  <c r="CS69" i="22"/>
  <c r="CQ69" i="22"/>
  <c r="CM69" i="22"/>
  <c r="CH69" i="22"/>
  <c r="BS69" i="22"/>
  <c r="K69" i="22"/>
  <c r="W69" i="22"/>
  <c r="DJ69" i="22"/>
  <c r="BB69" i="22"/>
  <c r="CR69" i="22"/>
  <c r="Q69" i="22"/>
  <c r="BK69" i="22"/>
  <c r="BI58" i="22"/>
  <c r="AE58" i="22"/>
  <c r="AW58" i="22"/>
  <c r="T58" i="22"/>
  <c r="J58" i="22"/>
  <c r="BC58" i="22"/>
  <c r="CU69" i="22"/>
  <c r="DS69" i="22"/>
  <c r="AJ69" i="22"/>
  <c r="I12" i="28"/>
  <c r="X69" i="22"/>
  <c r="D12" i="28"/>
  <c r="I69" i="22"/>
  <c r="DA69" i="22"/>
  <c r="P69" i="22"/>
  <c r="DQ58" i="22"/>
  <c r="DP58" i="22"/>
  <c r="C39" i="56"/>
  <c r="BE58" i="22"/>
  <c r="AL58" i="22"/>
  <c r="CJ58" i="22"/>
  <c r="I58" i="22"/>
  <c r="CM58" i="22"/>
  <c r="CP58" i="22"/>
  <c r="J69" i="22"/>
  <c r="DP69" i="22"/>
  <c r="AR69" i="22"/>
  <c r="T69" i="22"/>
  <c r="BL69" i="22"/>
  <c r="CZ69" i="22"/>
  <c r="R69" i="22"/>
  <c r="BH69" i="22"/>
  <c r="CJ69" i="22"/>
  <c r="DI69" i="22"/>
  <c r="Z69" i="22"/>
  <c r="DH69" i="22"/>
  <c r="BJ69" i="22"/>
  <c r="BI69" i="22"/>
  <c r="BX69" i="22"/>
  <c r="AC69" i="22"/>
  <c r="BY69" i="22"/>
  <c r="DR69" i="22"/>
  <c r="BC69" i="22"/>
  <c r="BR69" i="22"/>
  <c r="Y69" i="22"/>
  <c r="AX69" i="22"/>
  <c r="G69" i="22"/>
  <c r="AD69" i="22"/>
  <c r="BD69" i="22"/>
  <c r="AP69" i="22"/>
  <c r="DD69" i="22"/>
  <c r="Q58" i="22"/>
  <c r="BX58" i="22"/>
  <c r="M58" i="22"/>
  <c r="CR58" i="22"/>
  <c r="AT58" i="22"/>
  <c r="N58" i="22"/>
  <c r="CN58" i="22"/>
  <c r="DN58" i="51"/>
  <c r="DA58" i="51"/>
  <c r="AL58" i="51"/>
  <c r="DJ58" i="51"/>
  <c r="BU58" i="51"/>
  <c r="AA58" i="51"/>
  <c r="DD58" i="22"/>
  <c r="CD58" i="22"/>
  <c r="AR58" i="22"/>
  <c r="AV58" i="22"/>
  <c r="DM58" i="22"/>
  <c r="BR58" i="22"/>
  <c r="AZ58" i="22"/>
  <c r="DS58" i="22"/>
  <c r="BT58" i="22"/>
  <c r="CA58" i="22"/>
  <c r="DE58" i="22"/>
  <c r="CD58" i="51"/>
  <c r="AY58" i="51"/>
  <c r="Z58" i="51"/>
  <c r="AR58" i="51"/>
  <c r="DM58" i="51"/>
  <c r="V58" i="51"/>
  <c r="CA58" i="51"/>
  <c r="DS58" i="51"/>
  <c r="M58" i="51"/>
  <c r="CV58" i="51"/>
  <c r="AF58" i="51"/>
  <c r="BW58" i="51"/>
  <c r="BI58" i="51"/>
  <c r="CP58" i="51"/>
  <c r="DG58" i="51"/>
  <c r="CN58" i="51"/>
  <c r="CB58" i="51"/>
  <c r="DI58" i="51"/>
  <c r="W58" i="22"/>
  <c r="S58" i="22"/>
  <c r="BF58" i="22"/>
  <c r="CB58" i="22"/>
  <c r="DJ58" i="22"/>
  <c r="CO58" i="22"/>
  <c r="O58" i="22"/>
  <c r="AF58" i="22"/>
  <c r="G58" i="22"/>
  <c r="CK58" i="22"/>
  <c r="BN58" i="22"/>
  <c r="BU58" i="22"/>
  <c r="BM58" i="22"/>
  <c r="DI58" i="22"/>
  <c r="AB58" i="22"/>
  <c r="AO58" i="22"/>
  <c r="V58" i="22"/>
  <c r="BL58" i="51"/>
  <c r="BE58" i="51"/>
  <c r="BT58" i="51"/>
  <c r="BH58" i="51"/>
  <c r="CR58" i="51"/>
  <c r="P58" i="51"/>
  <c r="CL58" i="51"/>
  <c r="U58" i="51"/>
  <c r="BF58" i="51"/>
  <c r="CY58" i="51"/>
  <c r="AC58" i="51"/>
  <c r="AV58" i="51"/>
  <c r="DQ58" i="51"/>
  <c r="CF58" i="51"/>
  <c r="L58" i="51"/>
  <c r="BZ58" i="51"/>
  <c r="AW58" i="51"/>
  <c r="N58" i="51"/>
  <c r="BB58" i="51"/>
  <c r="CU58" i="51"/>
  <c r="BX58" i="51"/>
  <c r="R58" i="51"/>
  <c r="DK58" i="51"/>
  <c r="DN58" i="22"/>
  <c r="CV58" i="22"/>
  <c r="AP58" i="22"/>
  <c r="BJ58" i="22"/>
  <c r="DR58" i="22"/>
  <c r="H58" i="22"/>
  <c r="AN58" i="22"/>
  <c r="CX58" i="22"/>
  <c r="CH58" i="22"/>
  <c r="CI58" i="22"/>
  <c r="BP58" i="22"/>
  <c r="BG58" i="22"/>
  <c r="DH58" i="22"/>
  <c r="BB58" i="22"/>
  <c r="BS58" i="22"/>
  <c r="BD58" i="22"/>
  <c r="DL58" i="22"/>
  <c r="AU58" i="22"/>
  <c r="BZ58" i="22"/>
  <c r="P58" i="22"/>
  <c r="DF58" i="22"/>
  <c r="BY58" i="22"/>
  <c r="J58" i="51"/>
  <c r="CJ58" i="51"/>
  <c r="O58" i="51"/>
  <c r="AZ58" i="51"/>
  <c r="CK58" i="51"/>
  <c r="AB58" i="51"/>
  <c r="T58" i="51"/>
  <c r="CX58" i="51"/>
  <c r="CI58" i="51"/>
  <c r="AS58" i="51"/>
  <c r="DH58" i="51"/>
  <c r="CM58" i="51"/>
  <c r="BQ58" i="51"/>
  <c r="BN58" i="51"/>
  <c r="AM58" i="51"/>
  <c r="CS58" i="51"/>
  <c r="H58" i="51"/>
  <c r="CC58" i="51"/>
  <c r="BO58" i="51"/>
  <c r="BR58" i="51"/>
  <c r="CG58" i="51"/>
  <c r="BD58" i="51"/>
  <c r="DP58" i="51"/>
  <c r="DD58" i="51"/>
  <c r="S58" i="51"/>
  <c r="CC58" i="22"/>
  <c r="DC58" i="22"/>
  <c r="AD58" i="22"/>
  <c r="I39" i="56"/>
  <c r="BW58" i="22"/>
  <c r="Z58" i="22"/>
  <c r="H39" i="56"/>
  <c r="F39" i="56"/>
  <c r="CE58" i="22"/>
  <c r="BK58" i="22"/>
  <c r="E39" i="56"/>
  <c r="DG58" i="22"/>
  <c r="AY58" i="22"/>
  <c r="G39" i="56"/>
  <c r="J39" i="56"/>
  <c r="E38" i="56"/>
  <c r="F38" i="56"/>
  <c r="I17" i="56"/>
  <c r="H37" i="56"/>
  <c r="G37" i="56"/>
  <c r="F37" i="56"/>
  <c r="D17" i="56"/>
  <c r="H38" i="56"/>
  <c r="E37" i="56"/>
  <c r="J17" i="56"/>
  <c r="E17" i="56"/>
  <c r="C17" i="56"/>
  <c r="H17" i="56"/>
  <c r="G17" i="56"/>
  <c r="F17" i="56"/>
  <c r="E36" i="56"/>
  <c r="E11" i="56"/>
  <c r="C11" i="56"/>
  <c r="C36" i="56"/>
  <c r="D11" i="56"/>
  <c r="D36" i="56"/>
  <c r="J36" i="56"/>
  <c r="J11" i="56"/>
  <c r="I36" i="56"/>
  <c r="I11" i="56"/>
  <c r="I37" i="56"/>
  <c r="J37" i="56"/>
  <c r="H11" i="56"/>
  <c r="H36" i="56"/>
  <c r="F36" i="56"/>
  <c r="F11" i="56"/>
  <c r="I38" i="56"/>
  <c r="G11" i="56"/>
  <c r="G36" i="56"/>
  <c r="J38" i="56"/>
  <c r="D27" i="29"/>
  <c r="O24" i="2"/>
  <c r="M24" i="2"/>
  <c r="L24" i="2"/>
  <c r="K24" i="2"/>
  <c r="O23" i="2"/>
  <c r="N23" i="2"/>
  <c r="M23" i="2"/>
  <c r="L23" i="2"/>
  <c r="K23" i="2"/>
  <c r="J23" i="2"/>
  <c r="A2" i="48"/>
  <c r="N24" i="2"/>
  <c r="E97" i="65" l="1"/>
  <c r="I97" i="65"/>
  <c r="C96" i="65"/>
  <c r="J97" i="65"/>
  <c r="I96" i="65"/>
  <c r="E96" i="65"/>
  <c r="G96" i="65"/>
  <c r="F96" i="65"/>
  <c r="J96" i="65"/>
  <c r="F97" i="65"/>
  <c r="D97" i="65"/>
  <c r="G97" i="65"/>
  <c r="H97" i="65"/>
  <c r="H96" i="65"/>
  <c r="D96" i="65"/>
  <c r="C97" i="65"/>
  <c r="Y35" i="28"/>
  <c r="AD35" i="28"/>
  <c r="AI35" i="28"/>
  <c r="L35" i="28"/>
  <c r="M35" i="28"/>
  <c r="AJ35" i="28"/>
  <c r="AK35" i="28"/>
  <c r="Z35" i="28"/>
  <c r="AF35" i="28"/>
  <c r="AL35" i="28"/>
  <c r="Q35" i="28"/>
  <c r="M30" i="28"/>
  <c r="M29" i="28" s="1"/>
  <c r="M23" i="28"/>
  <c r="M46" i="28" s="1"/>
  <c r="AC30" i="28"/>
  <c r="AC29" i="28" s="1"/>
  <c r="AC23" i="28"/>
  <c r="AC46" i="28" s="1"/>
  <c r="U30" i="28"/>
  <c r="U29" i="28" s="1"/>
  <c r="U23" i="28"/>
  <c r="U46" i="28" s="1"/>
  <c r="AG30" i="28"/>
  <c r="AG29" i="28" s="1"/>
  <c r="AG23" i="28"/>
  <c r="AG46" i="28" s="1"/>
  <c r="AO35" i="28"/>
  <c r="V30" i="28"/>
  <c r="V29" i="28" s="1"/>
  <c r="V23" i="28"/>
  <c r="V46" i="28" s="1"/>
  <c r="S30" i="28"/>
  <c r="S29" i="28" s="1"/>
  <c r="S23" i="28"/>
  <c r="S46" i="28" s="1"/>
  <c r="O30" i="28"/>
  <c r="O29" i="28" s="1"/>
  <c r="O23" i="28"/>
  <c r="O46" i="28" s="1"/>
  <c r="AB35" i="28"/>
  <c r="U35" i="28"/>
  <c r="W35" i="28"/>
  <c r="T35" i="28"/>
  <c r="V35" i="28"/>
  <c r="AN35" i="28"/>
  <c r="S35" i="28"/>
  <c r="L30" i="28"/>
  <c r="L29" i="28" s="1"/>
  <c r="L23" i="28"/>
  <c r="L46" i="28" s="1"/>
  <c r="Y30" i="28"/>
  <c r="Y29" i="28" s="1"/>
  <c r="Y23" i="28"/>
  <c r="Y46" i="28" s="1"/>
  <c r="AD30" i="28"/>
  <c r="AD29" i="28" s="1"/>
  <c r="AD23" i="28"/>
  <c r="AD46" i="28" s="1"/>
  <c r="X30" i="28"/>
  <c r="X29" i="28" s="1"/>
  <c r="X23" i="28"/>
  <c r="X46" i="28" s="1"/>
  <c r="P29" i="28"/>
  <c r="AH30" i="28"/>
  <c r="AH29" i="28" s="1"/>
  <c r="AH23" i="28"/>
  <c r="AH46" i="28" s="1"/>
  <c r="AO30" i="28"/>
  <c r="AO29" i="28" s="1"/>
  <c r="AO23" i="28"/>
  <c r="AO46" i="28" s="1"/>
  <c r="AP35" i="28"/>
  <c r="AA30" i="28"/>
  <c r="AA29" i="28" s="1"/>
  <c r="AA23" i="28"/>
  <c r="AA46" i="28" s="1"/>
  <c r="K30" i="28"/>
  <c r="K29" i="28" s="1"/>
  <c r="K23" i="28"/>
  <c r="K46" i="28" s="1"/>
  <c r="N30" i="28"/>
  <c r="N29" i="28" s="1"/>
  <c r="N23" i="28"/>
  <c r="N46" i="28" s="1"/>
  <c r="AC35" i="28"/>
  <c r="R30" i="28"/>
  <c r="R29" i="28" s="1"/>
  <c r="R23" i="28"/>
  <c r="R46" i="28" s="1"/>
  <c r="AE30" i="28"/>
  <c r="AE29" i="28" s="1"/>
  <c r="AE23" i="28"/>
  <c r="AE46" i="28" s="1"/>
  <c r="AG35" i="28"/>
  <c r="AM30" i="28"/>
  <c r="AM29" i="28" s="1"/>
  <c r="AM23" i="28"/>
  <c r="AM46" i="28" s="1"/>
  <c r="AA35" i="28"/>
  <c r="AI30" i="28"/>
  <c r="AI29" i="28" s="1"/>
  <c r="AI23" i="28"/>
  <c r="AI46" i="28" s="1"/>
  <c r="AJ30" i="28"/>
  <c r="AJ29" i="28" s="1"/>
  <c r="AJ23" i="28"/>
  <c r="AJ46" i="28" s="1"/>
  <c r="AB30" i="28"/>
  <c r="AB29" i="28" s="1"/>
  <c r="AB23" i="28"/>
  <c r="AB46" i="28" s="1"/>
  <c r="T30" i="28"/>
  <c r="T29" i="28" s="1"/>
  <c r="T23" i="28"/>
  <c r="T46" i="28" s="1"/>
  <c r="AN30" i="28"/>
  <c r="AN29" i="28" s="1"/>
  <c r="AN23" i="28"/>
  <c r="AN46" i="28" s="1"/>
  <c r="X35" i="28"/>
  <c r="AH35" i="28"/>
  <c r="Z30" i="28"/>
  <c r="Z29" i="28" s="1"/>
  <c r="Z23" i="28"/>
  <c r="Z46" i="28" s="1"/>
  <c r="AF30" i="28"/>
  <c r="AF29" i="28" s="1"/>
  <c r="AF23" i="28"/>
  <c r="AF46" i="28" s="1"/>
  <c r="AK30" i="28"/>
  <c r="AK29" i="28" s="1"/>
  <c r="AK23" i="28"/>
  <c r="AK46" i="28" s="1"/>
  <c r="O35" i="28"/>
  <c r="Q30" i="28"/>
  <c r="Q29" i="28" s="1"/>
  <c r="Q23" i="28"/>
  <c r="Q46" i="28" s="1"/>
  <c r="AP30" i="28"/>
  <c r="AP29" i="28" s="1"/>
  <c r="AP23" i="28"/>
  <c r="AP46" i="28" s="1"/>
  <c r="W30" i="28"/>
  <c r="W29" i="28" s="1"/>
  <c r="W23" i="28"/>
  <c r="W46" i="28" s="1"/>
  <c r="K35" i="28"/>
  <c r="N35" i="28"/>
  <c r="AL30" i="28"/>
  <c r="AL29" i="28" s="1"/>
  <c r="AL23" i="28"/>
  <c r="AL46" i="28" s="1"/>
  <c r="R35" i="28"/>
  <c r="AE35" i="28"/>
  <c r="AM35" i="28"/>
  <c r="J43" i="56"/>
  <c r="J51" i="62"/>
  <c r="J42" i="56"/>
  <c r="E13" i="62" s="1"/>
  <c r="J50" i="62"/>
  <c r="F127" i="62"/>
  <c r="F131" i="62" s="1"/>
  <c r="E21" i="62"/>
  <c r="E25" i="62" s="1"/>
  <c r="D127" i="62"/>
  <c r="D131" i="62" s="1"/>
  <c r="C21" i="62"/>
  <c r="C25" i="62" s="1"/>
  <c r="D138" i="62"/>
  <c r="F138" i="62"/>
  <c r="G42" i="56"/>
  <c r="G50" i="62"/>
  <c r="I42" i="56"/>
  <c r="I50" i="62"/>
  <c r="D42" i="56"/>
  <c r="D50" i="62"/>
  <c r="F25" i="62"/>
  <c r="C42" i="56"/>
  <c r="C50" i="62"/>
  <c r="H42" i="56"/>
  <c r="H50" i="62"/>
  <c r="D25" i="62"/>
  <c r="E42" i="56"/>
  <c r="E50" i="62"/>
  <c r="F42" i="56"/>
  <c r="F50" i="62"/>
  <c r="I43" i="56"/>
  <c r="F15" i="62" s="1"/>
  <c r="I51" i="62"/>
  <c r="E43" i="56"/>
  <c r="E51" i="62"/>
  <c r="D43" i="56"/>
  <c r="D51" i="62"/>
  <c r="F43" i="56"/>
  <c r="F51" i="62"/>
  <c r="G43" i="56"/>
  <c r="G51" i="62"/>
  <c r="C43" i="56"/>
  <c r="C51" i="62"/>
  <c r="H43" i="56"/>
  <c r="H51" i="62"/>
  <c r="C35" i="56"/>
  <c r="D35" i="56"/>
  <c r="C16" i="57"/>
  <c r="D16" i="57" s="1"/>
  <c r="G35" i="56"/>
  <c r="E39" i="28"/>
  <c r="E11" i="28"/>
  <c r="F39" i="28"/>
  <c r="G39" i="28"/>
  <c r="H39" i="28"/>
  <c r="I39" i="28"/>
  <c r="J39" i="28"/>
  <c r="F37" i="28"/>
  <c r="F35" i="56"/>
  <c r="H35" i="56"/>
  <c r="J24" i="2"/>
  <c r="E35" i="56"/>
  <c r="I35" i="56"/>
  <c r="J35" i="56"/>
  <c r="K21" i="29"/>
  <c r="J21" i="29"/>
  <c r="I21" i="29"/>
  <c r="H21" i="29"/>
  <c r="G21" i="29"/>
  <c r="F21" i="29"/>
  <c r="E21" i="29"/>
  <c r="K19" i="29"/>
  <c r="J19" i="29"/>
  <c r="I19" i="29"/>
  <c r="H19" i="29"/>
  <c r="G19" i="29"/>
  <c r="F19" i="29"/>
  <c r="E19" i="29"/>
  <c r="K18" i="29"/>
  <c r="J18" i="29"/>
  <c r="I18" i="29"/>
  <c r="H18" i="29"/>
  <c r="G18" i="29"/>
  <c r="F18" i="29"/>
  <c r="E18" i="29"/>
  <c r="AW15" i="2"/>
  <c r="AV15" i="2"/>
  <c r="AU15" i="2"/>
  <c r="AT15" i="2"/>
  <c r="AS15"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K17" i="29"/>
  <c r="Q15" i="2" s="1"/>
  <c r="J17" i="29"/>
  <c r="P15" i="2" s="1"/>
  <c r="I17" i="29"/>
  <c r="O15" i="2" s="1"/>
  <c r="H17" i="29"/>
  <c r="N15" i="2" s="1"/>
  <c r="G17" i="29"/>
  <c r="M15" i="2" s="1"/>
  <c r="F17" i="29"/>
  <c r="L15" i="2" s="1"/>
  <c r="E17" i="29"/>
  <c r="K15" i="2" s="1"/>
  <c r="K16" i="29"/>
  <c r="J16" i="29"/>
  <c r="I16" i="29"/>
  <c r="H16" i="29"/>
  <c r="G16" i="29"/>
  <c r="F16" i="29"/>
  <c r="E16" i="29"/>
  <c r="AW14" i="2"/>
  <c r="AV14" i="2"/>
  <c r="AU14" i="2"/>
  <c r="AT14" i="2"/>
  <c r="AS14"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K15" i="29"/>
  <c r="Q14" i="2" s="1"/>
  <c r="J15" i="29"/>
  <c r="P14" i="2" s="1"/>
  <c r="I15" i="29"/>
  <c r="O14" i="2" s="1"/>
  <c r="H15" i="29"/>
  <c r="N14" i="2" s="1"/>
  <c r="G15" i="29"/>
  <c r="M14" i="2" s="1"/>
  <c r="F15" i="29"/>
  <c r="L14" i="2" s="1"/>
  <c r="E15" i="29"/>
  <c r="K14" i="2" s="1"/>
  <c r="AW13" i="2"/>
  <c r="AV13" i="2"/>
  <c r="AU13" i="2"/>
  <c r="AT13" i="2"/>
  <c r="AS13"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K11" i="29"/>
  <c r="Q13" i="2" s="1"/>
  <c r="J11" i="29"/>
  <c r="P13" i="2" s="1"/>
  <c r="I11" i="29"/>
  <c r="O13" i="2" s="1"/>
  <c r="H11" i="29"/>
  <c r="N13" i="2" s="1"/>
  <c r="G11" i="29"/>
  <c r="M13" i="2" s="1"/>
  <c r="F11" i="29"/>
  <c r="L13" i="2" s="1"/>
  <c r="E11" i="29"/>
  <c r="K13" i="2" s="1"/>
  <c r="D21" i="29"/>
  <c r="D19" i="29"/>
  <c r="D18" i="29"/>
  <c r="D17" i="29"/>
  <c r="J15" i="2" s="1"/>
  <c r="D16" i="29"/>
  <c r="D15" i="29"/>
  <c r="J14" i="2" s="1"/>
  <c r="D11" i="29"/>
  <c r="J13" i="2" s="1"/>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AE97" i="65" l="1"/>
  <c r="G106" i="65"/>
  <c r="AD96" i="65"/>
  <c r="F105" i="65"/>
  <c r="F100" i="65"/>
  <c r="AH97" i="65"/>
  <c r="J106" i="65"/>
  <c r="AA97" i="65"/>
  <c r="C106" i="65"/>
  <c r="AB96" i="65"/>
  <c r="D105" i="65"/>
  <c r="D100" i="65"/>
  <c r="AB97" i="65"/>
  <c r="D106" i="65"/>
  <c r="AE96" i="65"/>
  <c r="G105" i="65"/>
  <c r="G100" i="65"/>
  <c r="AA96" i="65"/>
  <c r="C105" i="65"/>
  <c r="C100" i="65"/>
  <c r="AF96" i="65"/>
  <c r="H105" i="65"/>
  <c r="H100" i="65"/>
  <c r="AD97" i="65"/>
  <c r="F106" i="65"/>
  <c r="AC96" i="65"/>
  <c r="E105" i="65"/>
  <c r="E100" i="65"/>
  <c r="AG97" i="65"/>
  <c r="I106" i="65"/>
  <c r="AF97" i="65"/>
  <c r="H106" i="65"/>
  <c r="AH96" i="65"/>
  <c r="J100" i="65"/>
  <c r="J105" i="65"/>
  <c r="AG96" i="65"/>
  <c r="I105" i="65"/>
  <c r="I100" i="65"/>
  <c r="AC97" i="65"/>
  <c r="E106" i="65"/>
  <c r="E160" i="65"/>
  <c r="E158" i="65"/>
  <c r="D140" i="62"/>
  <c r="AP47" i="28"/>
  <c r="S47" i="28"/>
  <c r="AB47" i="28"/>
  <c r="W47" i="28"/>
  <c r="AN47" i="28"/>
  <c r="AE47" i="28"/>
  <c r="O47" i="28"/>
  <c r="X47" i="28"/>
  <c r="AJ47" i="28"/>
  <c r="AD47" i="28"/>
  <c r="AL47" i="28"/>
  <c r="K47" i="28"/>
  <c r="AH47" i="28"/>
  <c r="Y47" i="28"/>
  <c r="Z47" i="28"/>
  <c r="AM47" i="28"/>
  <c r="AO47" i="28"/>
  <c r="AC47" i="28"/>
  <c r="AF47" i="28"/>
  <c r="T47" i="28"/>
  <c r="AI47" i="28"/>
  <c r="P47" i="28"/>
  <c r="AG47" i="28"/>
  <c r="U47" i="28"/>
  <c r="V47" i="28"/>
  <c r="AK47" i="28"/>
  <c r="N47" i="28"/>
  <c r="Q47" i="28"/>
  <c r="R47" i="28"/>
  <c r="AA47" i="28"/>
  <c r="L47" i="28"/>
  <c r="M47" i="28"/>
  <c r="D26" i="62"/>
  <c r="E44" i="28"/>
  <c r="E48" i="62"/>
  <c r="F140" i="62"/>
  <c r="F26" i="62"/>
  <c r="M134" i="2"/>
  <c r="M144" i="2"/>
  <c r="M135" i="2"/>
  <c r="M145" i="2"/>
  <c r="L134" i="2"/>
  <c r="L144" i="2"/>
  <c r="L145" i="2"/>
  <c r="L135" i="2"/>
  <c r="O144" i="2"/>
  <c r="O145" i="2"/>
  <c r="O134" i="2"/>
  <c r="O135" i="2"/>
  <c r="N135" i="2"/>
  <c r="N134" i="2"/>
  <c r="N145" i="2"/>
  <c r="N144" i="2"/>
  <c r="J144" i="2"/>
  <c r="J135" i="2"/>
  <c r="J145" i="2"/>
  <c r="J134" i="2"/>
  <c r="K144" i="2"/>
  <c r="K134" i="2"/>
  <c r="K145" i="2"/>
  <c r="K135" i="2"/>
  <c r="G38" i="28"/>
  <c r="C17" i="28"/>
  <c r="H37" i="28"/>
  <c r="I36" i="28"/>
  <c r="E38" i="28"/>
  <c r="E36" i="28"/>
  <c r="D39" i="28"/>
  <c r="I37" i="28"/>
  <c r="I38" i="28"/>
  <c r="J36" i="28"/>
  <c r="D37" i="28"/>
  <c r="F17" i="28"/>
  <c r="G17" i="28"/>
  <c r="J38" i="28"/>
  <c r="D11" i="28"/>
  <c r="D38" i="28"/>
  <c r="F11" i="28"/>
  <c r="F38" i="28"/>
  <c r="J37" i="28"/>
  <c r="H36" i="28"/>
  <c r="G36" i="28"/>
  <c r="G37" i="28"/>
  <c r="D17" i="28"/>
  <c r="H17" i="28"/>
  <c r="H11" i="28"/>
  <c r="E17" i="28"/>
  <c r="F36" i="28"/>
  <c r="H38" i="28"/>
  <c r="I11" i="28"/>
  <c r="D36" i="28"/>
  <c r="E37" i="28"/>
  <c r="G11" i="28"/>
  <c r="I17" i="28"/>
  <c r="J11" i="28"/>
  <c r="J17" i="28"/>
  <c r="AC11" i="2"/>
  <c r="AC133" i="2" s="1"/>
  <c r="AC132" i="2" s="1"/>
  <c r="AK11" i="2"/>
  <c r="AK133" i="2" s="1"/>
  <c r="AK132" i="2" s="1"/>
  <c r="AS11" i="2"/>
  <c r="AS133" i="2" s="1"/>
  <c r="AS132" i="2" s="1"/>
  <c r="V11" i="2"/>
  <c r="V133" i="2" s="1"/>
  <c r="V132" i="2" s="1"/>
  <c r="AD11" i="2"/>
  <c r="AD133" i="2" s="1"/>
  <c r="AD132" i="2" s="1"/>
  <c r="AL11" i="2"/>
  <c r="AL133" i="2" s="1"/>
  <c r="AL132" i="2" s="1"/>
  <c r="AT11" i="2"/>
  <c r="AT133" i="2" s="1"/>
  <c r="AT132" i="2" s="1"/>
  <c r="W11" i="2"/>
  <c r="W133" i="2" s="1"/>
  <c r="W132" i="2" s="1"/>
  <c r="AE11" i="2"/>
  <c r="AE133" i="2" s="1"/>
  <c r="AE132" i="2" s="1"/>
  <c r="AM11" i="2"/>
  <c r="AM133" i="2" s="1"/>
  <c r="AM132" i="2" s="1"/>
  <c r="AU11" i="2"/>
  <c r="AU133" i="2" s="1"/>
  <c r="AU132" i="2" s="1"/>
  <c r="T11" i="2"/>
  <c r="T133" i="2" s="1"/>
  <c r="T132" i="2" s="1"/>
  <c r="X11" i="2"/>
  <c r="X133" i="2" s="1"/>
  <c r="X132" i="2" s="1"/>
  <c r="AB11" i="2"/>
  <c r="AB133" i="2" s="1"/>
  <c r="AB132" i="2" s="1"/>
  <c r="AF11" i="2"/>
  <c r="AF133" i="2" s="1"/>
  <c r="AF132" i="2" s="1"/>
  <c r="AJ11" i="2"/>
  <c r="AJ133" i="2" s="1"/>
  <c r="AJ132" i="2" s="1"/>
  <c r="AN11" i="2"/>
  <c r="AN133" i="2" s="1"/>
  <c r="AN132" i="2" s="1"/>
  <c r="AR11" i="2"/>
  <c r="AR133" i="2" s="1"/>
  <c r="AR132" i="2" s="1"/>
  <c r="AV11" i="2"/>
  <c r="AV133" i="2" s="1"/>
  <c r="AV132" i="2" s="1"/>
  <c r="U11" i="2"/>
  <c r="U133" i="2" s="1"/>
  <c r="U132" i="2" s="1"/>
  <c r="Y11" i="2"/>
  <c r="Y133" i="2" s="1"/>
  <c r="Y132" i="2" s="1"/>
  <c r="AG11" i="2"/>
  <c r="AG133" i="2" s="1"/>
  <c r="AG132" i="2" s="1"/>
  <c r="AO11" i="2"/>
  <c r="AO133" i="2" s="1"/>
  <c r="AO132" i="2" s="1"/>
  <c r="AW11" i="2"/>
  <c r="AW133" i="2" s="1"/>
  <c r="AW132" i="2" s="1"/>
  <c r="Z11" i="2"/>
  <c r="Z133" i="2" s="1"/>
  <c r="Z132" i="2" s="1"/>
  <c r="AH11" i="2"/>
  <c r="AH133" i="2" s="1"/>
  <c r="AH132" i="2" s="1"/>
  <c r="AP11" i="2"/>
  <c r="AP133" i="2" s="1"/>
  <c r="AP132" i="2" s="1"/>
  <c r="AA11" i="2"/>
  <c r="AA133" i="2" s="1"/>
  <c r="AA132" i="2" s="1"/>
  <c r="AI11" i="2"/>
  <c r="AI133" i="2" s="1"/>
  <c r="AI132" i="2" s="1"/>
  <c r="AQ11" i="2"/>
  <c r="AQ133" i="2" s="1"/>
  <c r="AQ132" i="2" s="1"/>
  <c r="I160" i="65" l="1"/>
  <c r="I158" i="65"/>
  <c r="G161" i="65"/>
  <c r="G159" i="65"/>
  <c r="F161" i="65"/>
  <c r="F159" i="65"/>
  <c r="J161" i="65"/>
  <c r="J169" i="65" s="1"/>
  <c r="J159" i="65"/>
  <c r="J160" i="65"/>
  <c r="J158" i="65"/>
  <c r="E161" i="65"/>
  <c r="E169" i="65" s="1"/>
  <c r="E159" i="65"/>
  <c r="C161" i="65"/>
  <c r="C169" i="65" s="1"/>
  <c r="C159" i="65"/>
  <c r="E173" i="65"/>
  <c r="I161" i="65"/>
  <c r="I169" i="65" s="1"/>
  <c r="I159" i="65"/>
  <c r="H160" i="65"/>
  <c r="H158" i="65"/>
  <c r="F160" i="65"/>
  <c r="F158" i="65"/>
  <c r="G160" i="65"/>
  <c r="G158" i="65"/>
  <c r="H161" i="65"/>
  <c r="H169" i="65" s="1"/>
  <c r="H159" i="65"/>
  <c r="D161" i="65"/>
  <c r="D169" i="65" s="1"/>
  <c r="D159" i="65"/>
  <c r="D160" i="65"/>
  <c r="D158" i="65"/>
  <c r="J45" i="28"/>
  <c r="D11" i="62" s="1"/>
  <c r="J49" i="62"/>
  <c r="G44" i="28"/>
  <c r="G48" i="62"/>
  <c r="I44" i="28"/>
  <c r="I48" i="62"/>
  <c r="H44" i="28"/>
  <c r="H48" i="62"/>
  <c r="J44" i="28"/>
  <c r="C9" i="62" s="1"/>
  <c r="J48" i="62"/>
  <c r="F44" i="28"/>
  <c r="F48" i="62"/>
  <c r="D44" i="28"/>
  <c r="D48" i="62"/>
  <c r="E45" i="28"/>
  <c r="E49" i="62"/>
  <c r="D45" i="28"/>
  <c r="D49" i="62"/>
  <c r="F45" i="28"/>
  <c r="F49" i="62"/>
  <c r="I45" i="28"/>
  <c r="I49" i="62"/>
  <c r="H49" i="62"/>
  <c r="G45" i="28"/>
  <c r="G49" i="62"/>
  <c r="C45" i="28"/>
  <c r="C49" i="62"/>
  <c r="J148" i="2"/>
  <c r="J146" i="2" s="1"/>
  <c r="K148" i="2"/>
  <c r="K146" i="2" s="1"/>
  <c r="E10" i="29"/>
  <c r="K12" i="2" s="1"/>
  <c r="F10" i="29"/>
  <c r="E14" i="29"/>
  <c r="E13" i="29"/>
  <c r="G22" i="29"/>
  <c r="G10" i="29"/>
  <c r="M12" i="2" s="1"/>
  <c r="F22" i="29"/>
  <c r="F9" i="29"/>
  <c r="D10" i="29"/>
  <c r="J12" i="2" s="1"/>
  <c r="D8" i="29"/>
  <c r="J11" i="2" s="1"/>
  <c r="E22" i="29"/>
  <c r="G12" i="29"/>
  <c r="G9" i="29"/>
  <c r="G13" i="29"/>
  <c r="F12" i="29"/>
  <c r="G8" i="29"/>
  <c r="D14" i="29"/>
  <c r="G14" i="29"/>
  <c r="F8" i="29"/>
  <c r="L11" i="2" s="1"/>
  <c r="F14" i="29"/>
  <c r="D12" i="29"/>
  <c r="D22" i="29"/>
  <c r="N143" i="2"/>
  <c r="L143" i="2"/>
  <c r="K143" i="2"/>
  <c r="J143" i="2"/>
  <c r="M143" i="2"/>
  <c r="O143" i="2"/>
  <c r="M138" i="2"/>
  <c r="M136" i="2" s="1"/>
  <c r="H45" i="28"/>
  <c r="F35" i="28"/>
  <c r="I35" i="28"/>
  <c r="J35" i="28"/>
  <c r="E35" i="28"/>
  <c r="L148" i="2"/>
  <c r="L146" i="2" s="1"/>
  <c r="K138" i="2"/>
  <c r="K136" i="2" s="1"/>
  <c r="D35" i="28"/>
  <c r="G35" i="28"/>
  <c r="E12" i="29"/>
  <c r="F13" i="29"/>
  <c r="D13" i="29"/>
  <c r="H35" i="28"/>
  <c r="D174" i="65" l="1"/>
  <c r="D167" i="65"/>
  <c r="E167" i="65"/>
  <c r="E174" i="65"/>
  <c r="J174" i="65"/>
  <c r="J179" i="65" s="1"/>
  <c r="J167" i="65"/>
  <c r="G174" i="65"/>
  <c r="G179" i="65" s="1"/>
  <c r="G167" i="65"/>
  <c r="G173" i="65"/>
  <c r="H173" i="65"/>
  <c r="G169" i="65"/>
  <c r="D173" i="65"/>
  <c r="J173" i="65"/>
  <c r="F174" i="65"/>
  <c r="F167" i="65"/>
  <c r="I173" i="65"/>
  <c r="H174" i="65"/>
  <c r="H167" i="65"/>
  <c r="C174" i="65"/>
  <c r="C179" i="65" s="1"/>
  <c r="C167" i="65"/>
  <c r="F173" i="65"/>
  <c r="I174" i="65"/>
  <c r="I179" i="65" s="1"/>
  <c r="I167" i="65"/>
  <c r="F169" i="65"/>
  <c r="G105" i="21"/>
  <c r="D29" i="59" s="1"/>
  <c r="E8" i="29"/>
  <c r="K11" i="2" s="1"/>
  <c r="K133" i="2" s="1"/>
  <c r="K132" i="2" s="1"/>
  <c r="H105" i="21"/>
  <c r="E29" i="59" s="1"/>
  <c r="I105" i="21"/>
  <c r="F29" i="59" s="1"/>
  <c r="M148" i="2"/>
  <c r="M146" i="2" s="1"/>
  <c r="L138" i="2"/>
  <c r="L136" i="2" s="1"/>
  <c r="J138" i="2"/>
  <c r="J136" i="2" s="1"/>
  <c r="F105" i="21"/>
  <c r="C29" i="59" s="1"/>
  <c r="D9" i="29"/>
  <c r="E9" i="29"/>
  <c r="M11" i="2"/>
  <c r="M133" i="2" s="1"/>
  <c r="M132" i="2" s="1"/>
  <c r="J133" i="2"/>
  <c r="F7" i="29"/>
  <c r="L12" i="2"/>
  <c r="L133" i="2" s="1"/>
  <c r="L132" i="2" s="1"/>
  <c r="G7" i="29"/>
  <c r="H179" i="65" l="1"/>
  <c r="E179" i="65"/>
  <c r="F179" i="65"/>
  <c r="D179" i="65"/>
  <c r="H12" i="29"/>
  <c r="H14" i="29"/>
  <c r="H22" i="29"/>
  <c r="H9" i="29"/>
  <c r="E7" i="29"/>
  <c r="D7" i="29"/>
  <c r="H13" i="29"/>
  <c r="C30" i="59" l="1"/>
  <c r="D46" i="29"/>
  <c r="J105" i="21"/>
  <c r="G29" i="59" s="1"/>
  <c r="I13" i="29"/>
  <c r="H8" i="29"/>
  <c r="N11" i="2" s="1"/>
  <c r="N138" i="2"/>
  <c r="N136" i="2" s="1"/>
  <c r="N148" i="2"/>
  <c r="N146" i="2" s="1"/>
  <c r="H10" i="29"/>
  <c r="I22" i="29" l="1"/>
  <c r="I14" i="29"/>
  <c r="I10" i="29"/>
  <c r="O12" i="2" s="1"/>
  <c r="I8" i="29"/>
  <c r="N12" i="2"/>
  <c r="N133" i="2" s="1"/>
  <c r="N132" i="2" s="1"/>
  <c r="H7" i="29"/>
  <c r="K105" i="21" l="1"/>
  <c r="H29" i="59" s="1"/>
  <c r="J13" i="29"/>
  <c r="O148" i="2"/>
  <c r="O146" i="2" s="1"/>
  <c r="I9" i="29"/>
  <c r="O138" i="2"/>
  <c r="O136" i="2" s="1"/>
  <c r="I12" i="29"/>
  <c r="O11" i="2"/>
  <c r="O133" i="2" s="1"/>
  <c r="O132" i="2" s="1"/>
  <c r="J12" i="29" l="1"/>
  <c r="J9" i="29"/>
  <c r="J14" i="29"/>
  <c r="J10" i="29"/>
  <c r="P12" i="2" s="1"/>
  <c r="J22" i="29"/>
  <c r="I7" i="29"/>
  <c r="K13" i="29" l="1"/>
  <c r="K9" i="29"/>
  <c r="K22" i="29"/>
  <c r="J8" i="29"/>
  <c r="L105" i="21"/>
  <c r="I29" i="59" s="1"/>
  <c r="J7" i="29" l="1"/>
  <c r="P11" i="2"/>
  <c r="P133" i="2" s="1"/>
  <c r="P132" i="2" s="1"/>
  <c r="K12" i="29"/>
  <c r="K10" i="29"/>
  <c r="Q12" i="2" s="1"/>
  <c r="K14" i="29"/>
  <c r="K8" i="29" l="1"/>
  <c r="M105" i="21"/>
  <c r="J29" i="59" s="1"/>
  <c r="N168" i="2"/>
  <c r="M168" i="2"/>
  <c r="L168" i="2"/>
  <c r="J168" i="2"/>
  <c r="O161" i="2"/>
  <c r="I11" i="25" s="1"/>
  <c r="N161" i="2"/>
  <c r="H11" i="25" s="1"/>
  <c r="M161" i="2"/>
  <c r="G11" i="25" s="1"/>
  <c r="L161" i="2"/>
  <c r="F11" i="25" s="1"/>
  <c r="K161" i="2"/>
  <c r="E11" i="25" s="1"/>
  <c r="J161" i="2"/>
  <c r="D11" i="25" s="1"/>
  <c r="O160" i="2"/>
  <c r="I10" i="25" s="1"/>
  <c r="N160" i="2"/>
  <c r="H10" i="25" s="1"/>
  <c r="M160" i="2"/>
  <c r="G10" i="25" s="1"/>
  <c r="L160" i="2"/>
  <c r="F10" i="25" s="1"/>
  <c r="K160" i="2"/>
  <c r="E10" i="25" s="1"/>
  <c r="J139" i="2"/>
  <c r="J160" i="2" s="1"/>
  <c r="D10" i="25" s="1"/>
  <c r="I78" i="2"/>
  <c r="G78" i="2"/>
  <c r="I77" i="2"/>
  <c r="G77" i="2"/>
  <c r="I76" i="2"/>
  <c r="G76" i="2"/>
  <c r="I75" i="2"/>
  <c r="G75" i="2"/>
  <c r="I74" i="2"/>
  <c r="G74" i="2"/>
  <c r="I73" i="2"/>
  <c r="G73" i="2"/>
  <c r="I72" i="2"/>
  <c r="G72" i="2"/>
  <c r="I71" i="2"/>
  <c r="G71" i="2"/>
  <c r="I70" i="2"/>
  <c r="G70" i="2"/>
  <c r="I69" i="2"/>
  <c r="G69" i="2"/>
  <c r="I68" i="2"/>
  <c r="G68" i="2"/>
  <c r="I67" i="2"/>
  <c r="G67" i="2"/>
  <c r="I66" i="2"/>
  <c r="G66" i="2"/>
  <c r="I65" i="2"/>
  <c r="G65" i="2"/>
  <c r="I64" i="2"/>
  <c r="G64" i="2"/>
  <c r="I63" i="2"/>
  <c r="G63" i="2"/>
  <c r="I62" i="2"/>
  <c r="G62" i="2"/>
  <c r="I61" i="2"/>
  <c r="G61" i="2"/>
  <c r="I60" i="2"/>
  <c r="G60" i="2"/>
  <c r="G55" i="2"/>
  <c r="G54" i="2"/>
  <c r="G53" i="2"/>
  <c r="G52" i="2"/>
  <c r="G51" i="2"/>
  <c r="G50" i="2"/>
  <c r="G49" i="2"/>
  <c r="K7" i="29" l="1"/>
  <c r="Q11" i="2"/>
  <c r="Q133" i="2" s="1"/>
  <c r="Q158" i="2" s="1"/>
  <c r="K8" i="25" s="1"/>
  <c r="R12" i="2"/>
  <c r="S12" i="2"/>
  <c r="AV158" i="2"/>
  <c r="AP8" i="25" s="1"/>
  <c r="AP7" i="25" s="1"/>
  <c r="AE158" i="2"/>
  <c r="Y8" i="25" s="1"/>
  <c r="Y7" i="25" s="1"/>
  <c r="AS158" i="2"/>
  <c r="AM8" i="25" s="1"/>
  <c r="AM7" i="25" s="1"/>
  <c r="V158" i="2"/>
  <c r="P8" i="25" s="1"/>
  <c r="P7" i="25" s="1"/>
  <c r="AI158" i="2"/>
  <c r="AC8" i="25" s="1"/>
  <c r="AC7" i="25" s="1"/>
  <c r="AH158" i="2"/>
  <c r="AB8" i="25" s="1"/>
  <c r="AB7" i="25" s="1"/>
  <c r="P158" i="2"/>
  <c r="J8" i="25" s="1"/>
  <c r="AA158" i="2"/>
  <c r="U8" i="25" s="1"/>
  <c r="U7" i="25" s="1"/>
  <c r="AL158" i="2"/>
  <c r="AF8" i="25" s="1"/>
  <c r="AF7" i="25" s="1"/>
  <c r="Z158" i="2"/>
  <c r="T8" i="25" s="1"/>
  <c r="T7" i="25" s="1"/>
  <c r="AU158" i="2"/>
  <c r="AO8" i="25" s="1"/>
  <c r="AO7" i="25" s="1"/>
  <c r="AO158" i="2"/>
  <c r="AI8" i="25" s="1"/>
  <c r="AI7" i="25" s="1"/>
  <c r="AJ158" i="2"/>
  <c r="AD8" i="25" s="1"/>
  <c r="AD7" i="25" s="1"/>
  <c r="AB158" i="2"/>
  <c r="V8" i="25" s="1"/>
  <c r="V7" i="25" s="1"/>
  <c r="AQ158" i="2"/>
  <c r="AK8" i="25" s="1"/>
  <c r="AK7" i="25" s="1"/>
  <c r="W158" i="2"/>
  <c r="Q8" i="25" s="1"/>
  <c r="Q7" i="25" s="1"/>
  <c r="AK158" i="2"/>
  <c r="AE8" i="25" s="1"/>
  <c r="AE7" i="25" s="1"/>
  <c r="AC158" i="2"/>
  <c r="W8" i="25" s="1"/>
  <c r="W7" i="25" s="1"/>
  <c r="AR158" i="2"/>
  <c r="AL8" i="25" s="1"/>
  <c r="AL7" i="25" s="1"/>
  <c r="AM158" i="2"/>
  <c r="AG8" i="25" s="1"/>
  <c r="AG7" i="25" s="1"/>
  <c r="AG158" i="2"/>
  <c r="AA8" i="25" s="1"/>
  <c r="AA7" i="25" s="1"/>
  <c r="Y158" i="2"/>
  <c r="S8" i="25" s="1"/>
  <c r="S7" i="25" s="1"/>
  <c r="AN158" i="2"/>
  <c r="AH8" i="25" s="1"/>
  <c r="AH7" i="25" s="1"/>
  <c r="AP158" i="2"/>
  <c r="AJ8" i="25" s="1"/>
  <c r="AJ7" i="25" s="1"/>
  <c r="U158" i="2"/>
  <c r="O8" i="25" s="1"/>
  <c r="O7" i="25" s="1"/>
  <c r="X158" i="2"/>
  <c r="R8" i="25" s="1"/>
  <c r="R7" i="25" s="1"/>
  <c r="AT158" i="2"/>
  <c r="AN8" i="25" s="1"/>
  <c r="AN7" i="25" s="1"/>
  <c r="AD158" i="2"/>
  <c r="X8" i="25" s="1"/>
  <c r="X7" i="25" s="1"/>
  <c r="AW158" i="2"/>
  <c r="AQ8" i="25" s="1"/>
  <c r="AQ7" i="25" s="1"/>
  <c r="T158" i="2"/>
  <c r="N8" i="25" s="1"/>
  <c r="N7" i="25" s="1"/>
  <c r="AF158" i="2"/>
  <c r="Z8" i="25" s="1"/>
  <c r="Z7" i="25" s="1"/>
  <c r="N159" i="2"/>
  <c r="H9" i="25" s="1"/>
  <c r="P159" i="2"/>
  <c r="J9" i="25" s="1"/>
  <c r="AR159" i="2"/>
  <c r="AG159" i="2"/>
  <c r="AF159" i="2"/>
  <c r="AK159" i="2"/>
  <c r="R159" i="2"/>
  <c r="AH159" i="2"/>
  <c r="V159" i="2"/>
  <c r="AI159" i="2"/>
  <c r="Q159" i="2"/>
  <c r="K9" i="25" s="1"/>
  <c r="AP159" i="2"/>
  <c r="AJ159" i="2"/>
  <c r="Y159" i="2"/>
  <c r="T159" i="2"/>
  <c r="AC159" i="2"/>
  <c r="AD159" i="2"/>
  <c r="AT159" i="2"/>
  <c r="AA159" i="2"/>
  <c r="AQ159" i="2"/>
  <c r="AE159" i="2"/>
  <c r="AU159" i="2"/>
  <c r="X159" i="2"/>
  <c r="AO159" i="2"/>
  <c r="AN159" i="2"/>
  <c r="AS159" i="2"/>
  <c r="AL159" i="2"/>
  <c r="S159" i="2"/>
  <c r="AB159" i="2"/>
  <c r="U159" i="2"/>
  <c r="AW159" i="2"/>
  <c r="AV159" i="2"/>
  <c r="Z159" i="2"/>
  <c r="W159" i="2"/>
  <c r="AM159" i="2"/>
  <c r="K159" i="2"/>
  <c r="E9" i="25" s="1"/>
  <c r="L159" i="2"/>
  <c r="F9" i="25" s="1"/>
  <c r="M159" i="2"/>
  <c r="G9" i="25" s="1"/>
  <c r="L165" i="2"/>
  <c r="O159" i="2"/>
  <c r="I9" i="25" s="1"/>
  <c r="M165" i="2"/>
  <c r="L166" i="2"/>
  <c r="K169" i="2"/>
  <c r="J166" i="2"/>
  <c r="N166" i="2"/>
  <c r="J170" i="2"/>
  <c r="D16" i="25" s="1"/>
  <c r="N170" i="2"/>
  <c r="H16" i="25" s="1"/>
  <c r="M166" i="2"/>
  <c r="O169" i="2"/>
  <c r="K166" i="2"/>
  <c r="O166" i="2"/>
  <c r="K170" i="2"/>
  <c r="E16" i="25" s="1"/>
  <c r="K168" i="2"/>
  <c r="O168" i="2"/>
  <c r="L170" i="2"/>
  <c r="F16" i="25" s="1"/>
  <c r="J159" i="2"/>
  <c r="D9" i="25" s="1"/>
  <c r="O170" i="2"/>
  <c r="I16" i="25" s="1"/>
  <c r="M170" i="2"/>
  <c r="G16" i="25" s="1"/>
  <c r="J169" i="2"/>
  <c r="N169" i="2"/>
  <c r="N105" i="21" l="1"/>
  <c r="J132" i="2"/>
  <c r="J158" i="2" s="1"/>
  <c r="D8" i="25" s="1"/>
  <c r="L158" i="2"/>
  <c r="F8" i="25" s="1"/>
  <c r="M158" i="2"/>
  <c r="G8" i="25" s="1"/>
  <c r="AC166" i="2"/>
  <c r="AC164" i="2"/>
  <c r="W14" i="25" s="1"/>
  <c r="W13" i="25" s="1"/>
  <c r="V28" i="59" s="1"/>
  <c r="AL166" i="2"/>
  <c r="AL164" i="2"/>
  <c r="AF14" i="25" s="1"/>
  <c r="AF13" i="25" s="1"/>
  <c r="AE28" i="59" s="1"/>
  <c r="Y166" i="2"/>
  <c r="Y164" i="2"/>
  <c r="S14" i="25" s="1"/>
  <c r="S13" i="25" s="1"/>
  <c r="R28" i="59" s="1"/>
  <c r="AK166" i="2"/>
  <c r="AK164" i="2"/>
  <c r="AE14" i="25" s="1"/>
  <c r="AE13" i="25" s="1"/>
  <c r="AD28" i="59" s="1"/>
  <c r="W166" i="2"/>
  <c r="W164" i="2"/>
  <c r="Q14" i="25" s="1"/>
  <c r="Q13" i="25" s="1"/>
  <c r="P28" i="59" s="1"/>
  <c r="AK169" i="2"/>
  <c r="AK167" i="2"/>
  <c r="AI169" i="2"/>
  <c r="AI167" i="2"/>
  <c r="Y167" i="2"/>
  <c r="Y169" i="2"/>
  <c r="AN169" i="2"/>
  <c r="AN167" i="2"/>
  <c r="AT169" i="2"/>
  <c r="AT167" i="2"/>
  <c r="AA169" i="2"/>
  <c r="AA167" i="2"/>
  <c r="AW157" i="2"/>
  <c r="U157" i="2"/>
  <c r="AR157" i="2"/>
  <c r="AU157" i="2"/>
  <c r="AD157" i="2"/>
  <c r="Y157" i="2"/>
  <c r="AC157" i="2"/>
  <c r="Z157" i="2"/>
  <c r="AH157" i="2"/>
  <c r="AG166" i="2"/>
  <c r="AG164" i="2"/>
  <c r="AA14" i="25" s="1"/>
  <c r="AA13" i="25" s="1"/>
  <c r="Z28" i="59" s="1"/>
  <c r="Q166" i="2"/>
  <c r="Q164" i="2"/>
  <c r="AO166" i="2"/>
  <c r="AO164" i="2"/>
  <c r="AI14" i="25" s="1"/>
  <c r="AI13" i="25" s="1"/>
  <c r="AH28" i="59" s="1"/>
  <c r="AI166" i="2"/>
  <c r="AI164" i="2"/>
  <c r="AC14" i="25" s="1"/>
  <c r="AC13" i="25" s="1"/>
  <c r="AB28" i="59" s="1"/>
  <c r="P166" i="2"/>
  <c r="P164" i="2"/>
  <c r="J14" i="25" s="1"/>
  <c r="AH166" i="2"/>
  <c r="AH164" i="2"/>
  <c r="AB14" i="25" s="1"/>
  <c r="AB13" i="25" s="1"/>
  <c r="AA28" i="59" s="1"/>
  <c r="S169" i="2"/>
  <c r="S167" i="2"/>
  <c r="AJ169" i="2"/>
  <c r="AJ167" i="2"/>
  <c r="AB169" i="2"/>
  <c r="AB167" i="2"/>
  <c r="AD167" i="2"/>
  <c r="AD169" i="2"/>
  <c r="AW166" i="2"/>
  <c r="AW164" i="2"/>
  <c r="AQ14" i="25" s="1"/>
  <c r="AQ13" i="25" s="1"/>
  <c r="AP28" i="59" s="1"/>
  <c r="S166" i="2"/>
  <c r="S164" i="2"/>
  <c r="M14" i="25" s="1"/>
  <c r="M13" i="25" s="1"/>
  <c r="AD166" i="2"/>
  <c r="AD164" i="2"/>
  <c r="X14" i="25" s="1"/>
  <c r="X13" i="25" s="1"/>
  <c r="W28" i="59" s="1"/>
  <c r="V166" i="2"/>
  <c r="V164" i="2"/>
  <c r="P14" i="25" s="1"/>
  <c r="P13" i="25" s="1"/>
  <c r="O28" i="59" s="1"/>
  <c r="AN166" i="2"/>
  <c r="AN164" i="2"/>
  <c r="AH14" i="25" s="1"/>
  <c r="AH13" i="25" s="1"/>
  <c r="AG28" i="59" s="1"/>
  <c r="AM166" i="2"/>
  <c r="AM164" i="2"/>
  <c r="AG14" i="25" s="1"/>
  <c r="AG13" i="25" s="1"/>
  <c r="AF28" i="59" s="1"/>
  <c r="U166" i="2"/>
  <c r="U164" i="2"/>
  <c r="O14" i="25" s="1"/>
  <c r="O13" i="25" s="1"/>
  <c r="N28" i="59" s="1"/>
  <c r="AP166" i="2"/>
  <c r="AP164" i="2"/>
  <c r="AJ14" i="25" s="1"/>
  <c r="AJ13" i="25" s="1"/>
  <c r="AI28" i="59" s="1"/>
  <c r="AB166" i="2"/>
  <c r="AB164" i="2"/>
  <c r="V14" i="25" s="1"/>
  <c r="V13" i="25" s="1"/>
  <c r="U28" i="59" s="1"/>
  <c r="AU167" i="2"/>
  <c r="AU169" i="2"/>
  <c r="AQ169" i="2"/>
  <c r="AQ167" i="2"/>
  <c r="AO169" i="2"/>
  <c r="AO167" i="2"/>
  <c r="AE167" i="2"/>
  <c r="AE169" i="2"/>
  <c r="U167" i="2"/>
  <c r="U169" i="2"/>
  <c r="T169" i="2"/>
  <c r="T167" i="2"/>
  <c r="AV167" i="2"/>
  <c r="AV169" i="2"/>
  <c r="AH167" i="2"/>
  <c r="AH169" i="2"/>
  <c r="T157" i="2"/>
  <c r="X157" i="2"/>
  <c r="AN157" i="2"/>
  <c r="AM157" i="2"/>
  <c r="W157" i="2"/>
  <c r="AO157" i="2"/>
  <c r="AA157" i="2"/>
  <c r="V157" i="2"/>
  <c r="AE166" i="2"/>
  <c r="AE164" i="2"/>
  <c r="Y14" i="25" s="1"/>
  <c r="Y13" i="25" s="1"/>
  <c r="X28" i="59" s="1"/>
  <c r="AU166" i="2"/>
  <c r="AU164" i="2"/>
  <c r="AO14" i="25" s="1"/>
  <c r="AO13" i="25" s="1"/>
  <c r="AN28" i="59" s="1"/>
  <c r="AF166" i="2"/>
  <c r="AF164" i="2"/>
  <c r="Z14" i="25" s="1"/>
  <c r="Z13" i="25" s="1"/>
  <c r="Y28" i="59" s="1"/>
  <c r="AW169" i="2"/>
  <c r="AW167" i="2"/>
  <c r="V167" i="2"/>
  <c r="V169" i="2"/>
  <c r="AF169" i="2"/>
  <c r="AF167" i="2"/>
  <c r="Q157" i="2"/>
  <c r="AQ157" i="2"/>
  <c r="P157" i="2"/>
  <c r="AS157" i="2"/>
  <c r="AV166" i="2"/>
  <c r="AV164" i="2"/>
  <c r="AP14" i="25" s="1"/>
  <c r="AP13" i="25" s="1"/>
  <c r="AO28" i="59" s="1"/>
  <c r="Z166" i="2"/>
  <c r="Z164" i="2"/>
  <c r="T14" i="25" s="1"/>
  <c r="T13" i="25" s="1"/>
  <c r="S28" i="59" s="1"/>
  <c r="AA166" i="2"/>
  <c r="AA164" i="2"/>
  <c r="U14" i="25" s="1"/>
  <c r="U13" i="25" s="1"/>
  <c r="T28" i="59" s="1"/>
  <c r="X166" i="2"/>
  <c r="X164" i="2"/>
  <c r="R14" i="25" s="1"/>
  <c r="R13" i="25" s="1"/>
  <c r="Q28" i="59" s="1"/>
  <c r="AS166" i="2"/>
  <c r="AS164" i="2"/>
  <c r="AM14" i="25" s="1"/>
  <c r="AM13" i="25" s="1"/>
  <c r="AL28" i="59" s="1"/>
  <c r="AR166" i="2"/>
  <c r="AR164" i="2"/>
  <c r="AL14" i="25" s="1"/>
  <c r="AL13" i="25" s="1"/>
  <c r="AK28" i="59" s="1"/>
  <c r="R166" i="2"/>
  <c r="R164" i="2"/>
  <c r="L14" i="25" s="1"/>
  <c r="L13" i="25" s="1"/>
  <c r="AQ166" i="2"/>
  <c r="AQ164" i="2"/>
  <c r="AK14" i="25" s="1"/>
  <c r="AK13" i="25" s="1"/>
  <c r="AJ28" i="59" s="1"/>
  <c r="X167" i="2"/>
  <c r="X169" i="2"/>
  <c r="Q169" i="2"/>
  <c r="Q167" i="2"/>
  <c r="K15" i="25" s="1"/>
  <c r="R169" i="2"/>
  <c r="R167" i="2"/>
  <c r="AR169" i="2"/>
  <c r="AR167" i="2"/>
  <c r="W169" i="2"/>
  <c r="W167" i="2"/>
  <c r="Z169" i="2"/>
  <c r="Z167" i="2"/>
  <c r="AP169" i="2"/>
  <c r="AP167" i="2"/>
  <c r="P167" i="2"/>
  <c r="J15" i="25" s="1"/>
  <c r="P169" i="2"/>
  <c r="AL169" i="2"/>
  <c r="AL167" i="2"/>
  <c r="AB157" i="2"/>
  <c r="AE157" i="2"/>
  <c r="AJ166" i="2"/>
  <c r="AJ164" i="2"/>
  <c r="AD14" i="25" s="1"/>
  <c r="AD13" i="25" s="1"/>
  <c r="AC28" i="59" s="1"/>
  <c r="AT166" i="2"/>
  <c r="AT164" i="2"/>
  <c r="AN14" i="25" s="1"/>
  <c r="AN13" i="25" s="1"/>
  <c r="AM28" i="59" s="1"/>
  <c r="T166" i="2"/>
  <c r="T164" i="2"/>
  <c r="N14" i="25" s="1"/>
  <c r="N13" i="25" s="1"/>
  <c r="M28" i="59" s="1"/>
  <c r="AC169" i="2"/>
  <c r="AC167" i="2"/>
  <c r="AG167" i="2"/>
  <c r="AG169" i="2"/>
  <c r="AS167" i="2"/>
  <c r="AS169" i="2"/>
  <c r="AM167" i="2"/>
  <c r="AM169" i="2"/>
  <c r="AF157" i="2"/>
  <c r="AT157" i="2"/>
  <c r="AP157" i="2"/>
  <c r="AG157" i="2"/>
  <c r="AK157" i="2"/>
  <c r="AJ157" i="2"/>
  <c r="AL157" i="2"/>
  <c r="AI157" i="2"/>
  <c r="AV157" i="2"/>
  <c r="K158" i="2"/>
  <c r="E8" i="25" s="1"/>
  <c r="M164" i="2"/>
  <c r="G14" i="25" s="1"/>
  <c r="L164" i="2"/>
  <c r="F14" i="25" s="1"/>
  <c r="O158" i="2"/>
  <c r="I8" i="25" s="1"/>
  <c r="K167" i="2"/>
  <c r="E15" i="25" s="1"/>
  <c r="N158" i="2"/>
  <c r="H8" i="25" s="1"/>
  <c r="O167" i="2"/>
  <c r="I15" i="25" s="1"/>
  <c r="J167" i="2"/>
  <c r="D15" i="25" s="1"/>
  <c r="M169" i="2"/>
  <c r="M167" i="2"/>
  <c r="G15" i="25" s="1"/>
  <c r="L169" i="2"/>
  <c r="L167" i="2"/>
  <c r="F15" i="25" s="1"/>
  <c r="N167" i="2"/>
  <c r="H15" i="25" s="1"/>
  <c r="O165" i="2"/>
  <c r="O164" i="2"/>
  <c r="I14" i="25" s="1"/>
  <c r="J164" i="2"/>
  <c r="D14" i="25" s="1"/>
  <c r="J165" i="2"/>
  <c r="N165" i="2"/>
  <c r="N164" i="2"/>
  <c r="H14" i="25" s="1"/>
  <c r="K165" i="2"/>
  <c r="K164" i="2"/>
  <c r="E14" i="25" s="1"/>
  <c r="Z41" i="28" l="1"/>
  <c r="Z32" i="59" s="1"/>
  <c r="R41" i="28"/>
  <c r="R32" i="59" s="1"/>
  <c r="R40" i="59" s="1"/>
  <c r="N41" i="28"/>
  <c r="N32" i="59" s="1"/>
  <c r="N40" i="59" s="1"/>
  <c r="O41" i="28"/>
  <c r="O32" i="59" s="1"/>
  <c r="O40" i="59" s="1"/>
  <c r="AM41" i="28"/>
  <c r="AM32" i="59" s="1"/>
  <c r="AM40" i="59" s="1"/>
  <c r="Y41" i="28"/>
  <c r="Y32" i="59" s="1"/>
  <c r="Y40" i="59" s="1"/>
  <c r="X41" i="28"/>
  <c r="X32" i="59" s="1"/>
  <c r="X40" i="59" s="1"/>
  <c r="AP41" i="28"/>
  <c r="AP32" i="59" s="1"/>
  <c r="AP40" i="59" s="1"/>
  <c r="AF41" i="28"/>
  <c r="AF32" i="59" s="1"/>
  <c r="AF40" i="59" s="1"/>
  <c r="M41" i="28"/>
  <c r="M32" i="59" s="1"/>
  <c r="M40" i="59" s="1"/>
  <c r="S41" i="28"/>
  <c r="S32" i="59" s="1"/>
  <c r="S40" i="59" s="1"/>
  <c r="W41" i="28"/>
  <c r="W32" i="59" s="1"/>
  <c r="W40" i="59" s="1"/>
  <c r="AI41" i="28"/>
  <c r="AI32" i="59" s="1"/>
  <c r="AI40" i="59" s="1"/>
  <c r="AL41" i="28"/>
  <c r="AL32" i="59" s="1"/>
  <c r="AL40" i="59" s="1"/>
  <c r="AB41" i="28"/>
  <c r="AB32" i="59" s="1"/>
  <c r="AB40" i="59" s="1"/>
  <c r="P41" i="28"/>
  <c r="P32" i="59" s="1"/>
  <c r="P40" i="59" s="1"/>
  <c r="AA41" i="28"/>
  <c r="AA32" i="59" s="1"/>
  <c r="AA40" i="59" s="1"/>
  <c r="T41" i="28"/>
  <c r="T32" i="59" s="1"/>
  <c r="T40" i="59" s="1"/>
  <c r="Q41" i="28"/>
  <c r="Q32" i="59" s="1"/>
  <c r="Q40" i="59" s="1"/>
  <c r="AJ41" i="28"/>
  <c r="AJ32" i="59" s="1"/>
  <c r="AJ40" i="59" s="1"/>
  <c r="AE41" i="28"/>
  <c r="AE32" i="59" s="1"/>
  <c r="AE40" i="59" s="1"/>
  <c r="AK41" i="28"/>
  <c r="AK32" i="59" s="1"/>
  <c r="AK40" i="59" s="1"/>
  <c r="AC41" i="28"/>
  <c r="AC32" i="59" s="1"/>
  <c r="AC40" i="59" s="1"/>
  <c r="V41" i="28"/>
  <c r="V32" i="59" s="1"/>
  <c r="V40" i="59" s="1"/>
  <c r="U41" i="28"/>
  <c r="U32" i="59" s="1"/>
  <c r="U40" i="59" s="1"/>
  <c r="AO41" i="28"/>
  <c r="AO32" i="59" s="1"/>
  <c r="AO40" i="59" s="1"/>
  <c r="AN41" i="28"/>
  <c r="AN32" i="59" s="1"/>
  <c r="AN40" i="59" s="1"/>
  <c r="AG41" i="28"/>
  <c r="AG32" i="59" s="1"/>
  <c r="AG40" i="59" s="1"/>
  <c r="AD41" i="28"/>
  <c r="AD32" i="59" s="1"/>
  <c r="AD40" i="59" s="1"/>
  <c r="AH41" i="28"/>
  <c r="AH32" i="59" s="1"/>
  <c r="AH40" i="59" s="1"/>
  <c r="Z40" i="59"/>
  <c r="R11" i="2"/>
  <c r="R133" i="2" s="1"/>
  <c r="R132" i="2" s="1"/>
  <c r="R158" i="2" s="1"/>
  <c r="L8" i="25" s="1"/>
  <c r="L7" i="25" s="1"/>
  <c r="O105" i="21"/>
  <c r="Q163" i="2"/>
  <c r="R163" i="2"/>
  <c r="AA163" i="2"/>
  <c r="AE163" i="2"/>
  <c r="AP163" i="2"/>
  <c r="V163" i="2"/>
  <c r="AH163" i="2"/>
  <c r="AT163" i="2"/>
  <c r="AQ163" i="2"/>
  <c r="AR163" i="2"/>
  <c r="X163" i="2"/>
  <c r="Z163" i="2"/>
  <c r="AU163" i="2"/>
  <c r="AB163" i="2"/>
  <c r="U163" i="2"/>
  <c r="AN163" i="2"/>
  <c r="AD163" i="2"/>
  <c r="AW163" i="2"/>
  <c r="P163" i="2"/>
  <c r="AO163" i="2"/>
  <c r="AG163" i="2"/>
  <c r="AK163" i="2"/>
  <c r="AL163" i="2"/>
  <c r="T163" i="2"/>
  <c r="AV163" i="2"/>
  <c r="W163" i="2"/>
  <c r="Y163" i="2"/>
  <c r="AC163" i="2"/>
  <c r="AJ163" i="2"/>
  <c r="AS163" i="2"/>
  <c r="AF163" i="2"/>
  <c r="AM163" i="2"/>
  <c r="S163" i="2"/>
  <c r="AI163" i="2"/>
  <c r="L157" i="2"/>
  <c r="O157" i="2"/>
  <c r="M157" i="2"/>
  <c r="N157" i="2"/>
  <c r="K157" i="2"/>
  <c r="J157" i="2"/>
  <c r="K14" i="25"/>
  <c r="L163" i="2"/>
  <c r="M163" i="2"/>
  <c r="K163" i="2"/>
  <c r="O163" i="2"/>
  <c r="J163" i="2"/>
  <c r="N163" i="2"/>
  <c r="K28" i="59" l="1"/>
  <c r="K41" i="28"/>
  <c r="K32" i="59" s="1"/>
  <c r="R157" i="2"/>
  <c r="S11" i="2"/>
  <c r="S133" i="2" s="1"/>
  <c r="S132" i="2" s="1"/>
  <c r="S158" i="2" s="1"/>
  <c r="M8" i="25" s="1"/>
  <c r="M7" i="25" s="1"/>
  <c r="L28" i="59" l="1"/>
  <c r="L41" i="28"/>
  <c r="L32" i="59" s="1"/>
  <c r="K40" i="59"/>
  <c r="S157" i="2"/>
  <c r="L40" i="59" l="1"/>
  <c r="A2" i="45"/>
  <c r="A2" i="21"/>
  <c r="A2" i="31"/>
  <c r="A7" i="45" l="1"/>
  <c r="A10" i="45" s="1"/>
  <c r="A8" i="31"/>
  <c r="A18" i="31" s="1"/>
  <c r="A8" i="21"/>
  <c r="A12" i="21" s="1"/>
  <c r="A22" i="45" l="1"/>
  <c r="A32" i="45" s="1"/>
  <c r="A29" i="31"/>
  <c r="A39" i="31" s="1"/>
  <c r="A26" i="21"/>
  <c r="A2" i="22"/>
  <c r="A2" i="18"/>
  <c r="A44" i="45" l="1"/>
  <c r="A69" i="45" s="1"/>
  <c r="A53" i="45"/>
  <c r="A56" i="45"/>
  <c r="A48" i="31"/>
  <c r="A59" i="21"/>
  <c r="A73" i="21" s="1"/>
  <c r="F21" i="22"/>
  <c r="F16" i="22"/>
  <c r="E8" i="22"/>
  <c r="E16" i="22"/>
  <c r="D8" i="22"/>
  <c r="D21" i="22"/>
  <c r="D16" i="22"/>
  <c r="F33" i="22"/>
  <c r="D33" i="22"/>
  <c r="E21" i="22"/>
  <c r="E33" i="22"/>
  <c r="A83" i="45" l="1"/>
  <c r="A100" i="45" s="1"/>
  <c r="D52" i="22"/>
  <c r="A60" i="31"/>
  <c r="A70" i="31"/>
  <c r="E66" i="22"/>
  <c r="D66" i="22"/>
  <c r="E65" i="22"/>
  <c r="D67" i="22"/>
  <c r="D64" i="22"/>
  <c r="E67" i="22"/>
  <c r="D65" i="22"/>
  <c r="E64" i="22"/>
  <c r="E54" i="22"/>
  <c r="D54" i="22"/>
  <c r="D55" i="22"/>
  <c r="E53" i="22"/>
  <c r="E55" i="22"/>
  <c r="D53" i="22"/>
  <c r="E52" i="22"/>
  <c r="D44" i="22"/>
  <c r="A91" i="21"/>
  <c r="F8" i="22"/>
  <c r="F64" i="22" s="1"/>
  <c r="E44" i="22"/>
  <c r="D58" i="22" l="1"/>
  <c r="C12" i="28"/>
  <c r="F67" i="22"/>
  <c r="C15" i="28" s="1"/>
  <c r="D69" i="22"/>
  <c r="F66" i="22"/>
  <c r="C14" i="28" s="1"/>
  <c r="E58" i="22"/>
  <c r="E69" i="22"/>
  <c r="F65" i="22"/>
  <c r="C13" i="28" s="1"/>
  <c r="F52" i="22"/>
  <c r="C11" i="59" s="1"/>
  <c r="F53" i="22"/>
  <c r="C12" i="59" s="1"/>
  <c r="C12" i="57" s="1"/>
  <c r="D12" i="57" s="1"/>
  <c r="F54" i="22"/>
  <c r="C13" i="59" s="1"/>
  <c r="C13" i="57" s="1"/>
  <c r="D13" i="57" s="1"/>
  <c r="F55" i="22"/>
  <c r="C14" i="59" s="1"/>
  <c r="C14" i="57" s="1"/>
  <c r="D14" i="57" s="1"/>
  <c r="F44" i="22"/>
  <c r="A108" i="21"/>
  <c r="A130" i="21" s="1"/>
  <c r="K13" i="25"/>
  <c r="J13" i="25"/>
  <c r="I13" i="25"/>
  <c r="H13" i="25"/>
  <c r="G13" i="25"/>
  <c r="F13" i="25"/>
  <c r="E13" i="25"/>
  <c r="D13" i="25"/>
  <c r="K7" i="25"/>
  <c r="J7" i="25"/>
  <c r="I7" i="25"/>
  <c r="H7" i="25"/>
  <c r="G7" i="25"/>
  <c r="F7" i="25"/>
  <c r="E7" i="25"/>
  <c r="D7" i="25"/>
  <c r="A2" i="25"/>
  <c r="I28" i="59" l="1"/>
  <c r="G28" i="59"/>
  <c r="D28" i="59"/>
  <c r="H28" i="59"/>
  <c r="C10" i="59"/>
  <c r="E28" i="59"/>
  <c r="C28" i="59"/>
  <c r="F28" i="59"/>
  <c r="J28" i="59"/>
  <c r="C11" i="57"/>
  <c r="D11" i="57" s="1"/>
  <c r="F69" i="22"/>
  <c r="F58" i="22"/>
  <c r="K27" i="29"/>
  <c r="J30" i="59" s="1"/>
  <c r="J27" i="29"/>
  <c r="I30" i="59" s="1"/>
  <c r="I27" i="29"/>
  <c r="H30" i="59" s="1"/>
  <c r="H27" i="29"/>
  <c r="G30" i="59" s="1"/>
  <c r="G27" i="29"/>
  <c r="F30" i="59" s="1"/>
  <c r="F27" i="29"/>
  <c r="E30" i="59" s="1"/>
  <c r="E27" i="29"/>
  <c r="D30" i="59" s="1"/>
  <c r="A2" i="29"/>
  <c r="J28" i="9"/>
  <c r="I9" i="59" s="1"/>
  <c r="I26" i="59" s="1"/>
  <c r="J17" i="9"/>
  <c r="K7" i="9"/>
  <c r="J6" i="59" s="1"/>
  <c r="C6" i="57" s="1"/>
  <c r="I7" i="9"/>
  <c r="H6" i="59" s="1"/>
  <c r="H7" i="9"/>
  <c r="G6" i="59" s="1"/>
  <c r="G7" i="9"/>
  <c r="F6" i="59" s="1"/>
  <c r="F7" i="9"/>
  <c r="E6" i="59" s="1"/>
  <c r="E7" i="9"/>
  <c r="D6" i="59" s="1"/>
  <c r="D23" i="59" s="1"/>
  <c r="D7" i="9"/>
  <c r="A2" i="9"/>
  <c r="C10" i="57" l="1"/>
  <c r="D10" i="57" s="1"/>
  <c r="E23" i="59"/>
  <c r="F23" i="59"/>
  <c r="L21" i="58"/>
  <c r="L25" i="58" s="1"/>
  <c r="I8" i="59"/>
  <c r="I25" i="59" s="1"/>
  <c r="I57" i="59" s="1"/>
  <c r="J23" i="59"/>
  <c r="G23" i="59"/>
  <c r="H23" i="59"/>
  <c r="C6" i="59"/>
  <c r="E29" i="9"/>
  <c r="G22" i="58" s="1"/>
  <c r="E26" i="9"/>
  <c r="E25" i="9"/>
  <c r="E24" i="9"/>
  <c r="E23" i="9"/>
  <c r="E22" i="9"/>
  <c r="E21" i="9"/>
  <c r="E20" i="9"/>
  <c r="E19" i="9"/>
  <c r="E18" i="9"/>
  <c r="E15" i="9"/>
  <c r="G20" i="58" s="1"/>
  <c r="E14" i="9"/>
  <c r="G19" i="58" s="1"/>
  <c r="F29" i="9"/>
  <c r="H22" i="58" s="1"/>
  <c r="F19" i="9"/>
  <c r="F18" i="9"/>
  <c r="F15" i="9"/>
  <c r="H20" i="58" s="1"/>
  <c r="F14" i="9"/>
  <c r="H19" i="58" s="1"/>
  <c r="F26" i="9"/>
  <c r="F24" i="9"/>
  <c r="F22" i="9"/>
  <c r="F20" i="9"/>
  <c r="F25" i="9"/>
  <c r="F23" i="9"/>
  <c r="F21" i="9"/>
  <c r="K29" i="9"/>
  <c r="M22" i="58" s="1"/>
  <c r="K26" i="9"/>
  <c r="K25" i="9"/>
  <c r="K24" i="9"/>
  <c r="K23" i="9"/>
  <c r="K22" i="9"/>
  <c r="K21" i="9"/>
  <c r="K20" i="9"/>
  <c r="K19" i="9"/>
  <c r="K18" i="9"/>
  <c r="K15" i="9"/>
  <c r="M20" i="58" s="1"/>
  <c r="K14" i="9"/>
  <c r="M19" i="58" s="1"/>
  <c r="G29" i="9"/>
  <c r="I22" i="58" s="1"/>
  <c r="G19" i="9"/>
  <c r="G18" i="9"/>
  <c r="G15" i="9"/>
  <c r="I20" i="58" s="1"/>
  <c r="G14" i="9"/>
  <c r="I19" i="58" s="1"/>
  <c r="G26" i="9"/>
  <c r="G24" i="9"/>
  <c r="G22" i="9"/>
  <c r="G20" i="9"/>
  <c r="G25" i="9"/>
  <c r="G23" i="9"/>
  <c r="G21" i="9"/>
  <c r="I29" i="9"/>
  <c r="K22" i="58" s="1"/>
  <c r="I26" i="9"/>
  <c r="I25" i="9"/>
  <c r="I24" i="9"/>
  <c r="I23" i="9"/>
  <c r="I22" i="9"/>
  <c r="I21" i="9"/>
  <c r="I20" i="9"/>
  <c r="I19" i="9"/>
  <c r="I18" i="9"/>
  <c r="I15" i="9"/>
  <c r="K20" i="58" s="1"/>
  <c r="I14" i="9"/>
  <c r="K19" i="58" s="1"/>
  <c r="D29" i="9"/>
  <c r="D26" i="9"/>
  <c r="D25" i="9"/>
  <c r="D24" i="9"/>
  <c r="D23" i="9"/>
  <c r="D22" i="9"/>
  <c r="D21" i="9"/>
  <c r="D20" i="9"/>
  <c r="D15" i="9"/>
  <c r="F20" i="58" s="1"/>
  <c r="D14" i="9"/>
  <c r="F19" i="58" s="1"/>
  <c r="D19" i="9"/>
  <c r="D18" i="9"/>
  <c r="H29" i="9"/>
  <c r="J22" i="58" s="1"/>
  <c r="H26" i="9"/>
  <c r="H25" i="9"/>
  <c r="H24" i="9"/>
  <c r="H23" i="9"/>
  <c r="H22" i="9"/>
  <c r="H21" i="9"/>
  <c r="H20" i="9"/>
  <c r="H19" i="9"/>
  <c r="H18" i="9"/>
  <c r="H15" i="9"/>
  <c r="J20" i="58" s="1"/>
  <c r="H14" i="9"/>
  <c r="J19" i="58" s="1"/>
  <c r="E46" i="29"/>
  <c r="I46" i="29"/>
  <c r="F46" i="29"/>
  <c r="J46" i="29"/>
  <c r="G46" i="29"/>
  <c r="K46" i="29"/>
  <c r="H46" i="29"/>
  <c r="C39" i="28"/>
  <c r="C37" i="28"/>
  <c r="I8" i="56"/>
  <c r="I8" i="28"/>
  <c r="I6" i="56"/>
  <c r="I6" i="28"/>
  <c r="D6" i="28"/>
  <c r="D24" i="28" s="1"/>
  <c r="D6" i="56"/>
  <c r="D24" i="56" s="1"/>
  <c r="D30" i="56" s="1"/>
  <c r="E6" i="56"/>
  <c r="E6" i="28"/>
  <c r="E24" i="28" s="1"/>
  <c r="F24" i="28"/>
  <c r="F6" i="56"/>
  <c r="F24" i="56" s="1"/>
  <c r="F30" i="56" s="1"/>
  <c r="J6" i="56"/>
  <c r="J6" i="28"/>
  <c r="D20" i="63" s="1"/>
  <c r="D86" i="63" s="1"/>
  <c r="D98" i="63" s="1"/>
  <c r="D110" i="63" s="1"/>
  <c r="H6" i="28"/>
  <c r="H24" i="28" s="1"/>
  <c r="H6" i="56"/>
  <c r="H24" i="56" s="1"/>
  <c r="H30" i="56" s="1"/>
  <c r="C6" i="56"/>
  <c r="C24" i="56" s="1"/>
  <c r="C30" i="56" s="1"/>
  <c r="C6" i="28"/>
  <c r="G6" i="56"/>
  <c r="G24" i="56" s="1"/>
  <c r="G30" i="56" s="1"/>
  <c r="G6" i="28"/>
  <c r="G24" i="28" s="1"/>
  <c r="I9" i="28"/>
  <c r="I9" i="56"/>
  <c r="A2" i="11"/>
  <c r="F81" i="62" l="1"/>
  <c r="F4" i="65"/>
  <c r="G81" i="62"/>
  <c r="G4" i="65"/>
  <c r="D81" i="62"/>
  <c r="D4" i="65"/>
  <c r="H81" i="62"/>
  <c r="H4" i="65"/>
  <c r="C81" i="62"/>
  <c r="C4" i="65"/>
  <c r="J24" i="28"/>
  <c r="E127" i="62" s="1"/>
  <c r="C127" i="62"/>
  <c r="J24" i="56"/>
  <c r="C134" i="62"/>
  <c r="I26" i="56"/>
  <c r="I32" i="56" s="1"/>
  <c r="I24" i="28"/>
  <c r="I24" i="56"/>
  <c r="I30" i="56" s="1"/>
  <c r="I26" i="28"/>
  <c r="K13" i="9"/>
  <c r="J7" i="59" s="1"/>
  <c r="J24" i="59" s="1"/>
  <c r="I5" i="59"/>
  <c r="I27" i="59" s="1"/>
  <c r="C23" i="59"/>
  <c r="D6" i="57"/>
  <c r="C11" i="28"/>
  <c r="K28" i="9"/>
  <c r="J9" i="59" s="1"/>
  <c r="J26" i="59" s="1"/>
  <c r="D28" i="9"/>
  <c r="F22" i="58"/>
  <c r="I28" i="9"/>
  <c r="H9" i="59" s="1"/>
  <c r="H26" i="59" s="1"/>
  <c r="F28" i="9"/>
  <c r="E9" i="59" s="1"/>
  <c r="E26" i="59" s="1"/>
  <c r="E24" i="56"/>
  <c r="H28" i="9"/>
  <c r="G9" i="59" s="1"/>
  <c r="G26" i="59" s="1"/>
  <c r="G28" i="9"/>
  <c r="F9" i="59" s="1"/>
  <c r="F26" i="59" s="1"/>
  <c r="E28" i="9"/>
  <c r="D9" i="59" s="1"/>
  <c r="D26" i="59" s="1"/>
  <c r="F13" i="9"/>
  <c r="E7" i="59" s="1"/>
  <c r="G30" i="28"/>
  <c r="H30" i="28"/>
  <c r="F30" i="28"/>
  <c r="D30" i="28"/>
  <c r="E30" i="28"/>
  <c r="I13" i="9"/>
  <c r="H7" i="59" s="1"/>
  <c r="G13" i="9"/>
  <c r="F7" i="59" s="1"/>
  <c r="H13" i="9"/>
  <c r="G7" i="59" s="1"/>
  <c r="E13" i="9"/>
  <c r="D7" i="59" s="1"/>
  <c r="E17" i="9"/>
  <c r="D17" i="9"/>
  <c r="D13" i="9"/>
  <c r="I17" i="9"/>
  <c r="K17" i="9"/>
  <c r="C24" i="28"/>
  <c r="C30" i="28" s="1"/>
  <c r="H17" i="9"/>
  <c r="G17" i="9"/>
  <c r="F17" i="9"/>
  <c r="C36" i="28"/>
  <c r="C38" i="28"/>
  <c r="I27" i="56"/>
  <c r="I27" i="28"/>
  <c r="A2" i="6"/>
  <c r="I4" i="65" l="1"/>
  <c r="I6" i="65"/>
  <c r="C160" i="65"/>
  <c r="C158" i="65"/>
  <c r="G75" i="62"/>
  <c r="E75" i="62"/>
  <c r="D75" i="62"/>
  <c r="F75" i="62"/>
  <c r="C75" i="62"/>
  <c r="H75" i="62"/>
  <c r="J30" i="28"/>
  <c r="J30" i="56"/>
  <c r="E134" i="62"/>
  <c r="C44" i="28"/>
  <c r="C48" i="62"/>
  <c r="I32" i="28"/>
  <c r="I30" i="28"/>
  <c r="I83" i="62"/>
  <c r="I81" i="62"/>
  <c r="H21" i="58"/>
  <c r="H25" i="58" s="1"/>
  <c r="E8" i="59"/>
  <c r="E25" i="59" s="1"/>
  <c r="M21" i="58"/>
  <c r="M25" i="58" s="1"/>
  <c r="J8" i="59"/>
  <c r="G21" i="58"/>
  <c r="G25" i="58" s="1"/>
  <c r="D8" i="59"/>
  <c r="D25" i="59" s="1"/>
  <c r="H24" i="59"/>
  <c r="D24" i="59"/>
  <c r="J21" i="58"/>
  <c r="J25" i="58" s="1"/>
  <c r="G8" i="59"/>
  <c r="G25" i="59" s="1"/>
  <c r="G24" i="59"/>
  <c r="E24" i="59"/>
  <c r="I21" i="58"/>
  <c r="I25" i="58" s="1"/>
  <c r="F8" i="59"/>
  <c r="F25" i="59" s="1"/>
  <c r="K21" i="58"/>
  <c r="K25" i="58" s="1"/>
  <c r="H8" i="59"/>
  <c r="H25" i="59" s="1"/>
  <c r="F24" i="59"/>
  <c r="C8" i="59"/>
  <c r="C7" i="59"/>
  <c r="C9" i="59"/>
  <c r="J9" i="28"/>
  <c r="G20" i="63" s="1"/>
  <c r="D89" i="63" s="1"/>
  <c r="F21" i="58"/>
  <c r="F25" i="58" s="1"/>
  <c r="G9" i="56"/>
  <c r="G27" i="56" s="1"/>
  <c r="G33" i="56" s="1"/>
  <c r="C9" i="56"/>
  <c r="C27" i="56" s="1"/>
  <c r="C33" i="56" s="1"/>
  <c r="C9" i="28"/>
  <c r="C27" i="28" s="1"/>
  <c r="C33" i="28" s="1"/>
  <c r="C78" i="62" s="1"/>
  <c r="J9" i="56"/>
  <c r="G9" i="28"/>
  <c r="G27" i="28" s="1"/>
  <c r="G33" i="28" s="1"/>
  <c r="G78" i="62" s="1"/>
  <c r="D8" i="28"/>
  <c r="D26" i="28" s="1"/>
  <c r="D32" i="28" s="1"/>
  <c r="D77" i="62" s="1"/>
  <c r="D9" i="28"/>
  <c r="D27" i="28" s="1"/>
  <c r="D33" i="28" s="1"/>
  <c r="D78" i="62" s="1"/>
  <c r="D9" i="56"/>
  <c r="D27" i="56" s="1"/>
  <c r="D33" i="56" s="1"/>
  <c r="E9" i="56"/>
  <c r="E27" i="56" s="1"/>
  <c r="E33" i="56" s="1"/>
  <c r="E9" i="28"/>
  <c r="E27" i="28" s="1"/>
  <c r="E33" i="28" s="1"/>
  <c r="E78" i="62" s="1"/>
  <c r="F9" i="28"/>
  <c r="F27" i="28" s="1"/>
  <c r="F33" i="28" s="1"/>
  <c r="F78" i="62" s="1"/>
  <c r="F9" i="56"/>
  <c r="F27" i="56" s="1"/>
  <c r="F33" i="56" s="1"/>
  <c r="H9" i="56"/>
  <c r="H27" i="56" s="1"/>
  <c r="H33" i="56" s="1"/>
  <c r="H9" i="28"/>
  <c r="H27" i="28" s="1"/>
  <c r="H33" i="28" s="1"/>
  <c r="H78" i="62" s="1"/>
  <c r="E30" i="56"/>
  <c r="C35" i="28"/>
  <c r="D8" i="56"/>
  <c r="D26" i="56" s="1"/>
  <c r="D32" i="56" s="1"/>
  <c r="C8" i="56"/>
  <c r="C26" i="56" s="1"/>
  <c r="C32" i="56" s="1"/>
  <c r="C8" i="28"/>
  <c r="C26" i="28" s="1"/>
  <c r="G8" i="28"/>
  <c r="G26" i="28" s="1"/>
  <c r="G8" i="56"/>
  <c r="G26" i="56" s="1"/>
  <c r="G32" i="56" s="1"/>
  <c r="F8" i="28"/>
  <c r="F26" i="28" s="1"/>
  <c r="F8" i="56"/>
  <c r="F26" i="56" s="1"/>
  <c r="F32" i="56" s="1"/>
  <c r="H8" i="56"/>
  <c r="H26" i="56" s="1"/>
  <c r="H32" i="56" s="1"/>
  <c r="H8" i="28"/>
  <c r="H26" i="28" s="1"/>
  <c r="E8" i="56"/>
  <c r="E26" i="56" s="1"/>
  <c r="E32" i="56" s="1"/>
  <c r="E8" i="28"/>
  <c r="E26" i="28" s="1"/>
  <c r="J8" i="28"/>
  <c r="F20" i="63" s="1"/>
  <c r="D88" i="63" s="1"/>
  <c r="J8" i="56"/>
  <c r="I33" i="28"/>
  <c r="I33" i="56"/>
  <c r="C83" i="62" l="1"/>
  <c r="C6" i="65"/>
  <c r="J4" i="65"/>
  <c r="C84" i="62"/>
  <c r="C7" i="65"/>
  <c r="G84" i="62"/>
  <c r="G7" i="65"/>
  <c r="H83" i="62"/>
  <c r="H6" i="65"/>
  <c r="D84" i="62"/>
  <c r="D7" i="65"/>
  <c r="E84" i="62"/>
  <c r="E7" i="65"/>
  <c r="I7" i="65"/>
  <c r="E83" i="62"/>
  <c r="E6" i="65"/>
  <c r="F83" i="62"/>
  <c r="F6" i="65"/>
  <c r="E81" i="62"/>
  <c r="E4" i="65"/>
  <c r="G83" i="62"/>
  <c r="G6" i="65"/>
  <c r="H84" i="62"/>
  <c r="H7" i="65"/>
  <c r="D83" i="62"/>
  <c r="D6" i="65"/>
  <c r="F84" i="62"/>
  <c r="F7" i="65"/>
  <c r="C166" i="65"/>
  <c r="C173" i="65"/>
  <c r="E166" i="65"/>
  <c r="J166" i="65"/>
  <c r="F166" i="65"/>
  <c r="G166" i="65"/>
  <c r="I166" i="65"/>
  <c r="D166" i="65"/>
  <c r="H166" i="65"/>
  <c r="C168" i="65"/>
  <c r="E168" i="65"/>
  <c r="H168" i="65"/>
  <c r="J168" i="65"/>
  <c r="F168" i="65"/>
  <c r="I168" i="65"/>
  <c r="G168" i="65"/>
  <c r="D168" i="65"/>
  <c r="G127" i="62"/>
  <c r="F86" i="63"/>
  <c r="F98" i="63" s="1"/>
  <c r="F110" i="63"/>
  <c r="D101" i="63"/>
  <c r="D100" i="63"/>
  <c r="I77" i="62"/>
  <c r="F88" i="63"/>
  <c r="I78" i="62"/>
  <c r="F89" i="63"/>
  <c r="E5" i="59"/>
  <c r="E27" i="59" s="1"/>
  <c r="E22" i="59" s="1"/>
  <c r="E56" i="59" s="1"/>
  <c r="G5" i="59"/>
  <c r="G27" i="59" s="1"/>
  <c r="G22" i="59" s="1"/>
  <c r="G56" i="59" s="1"/>
  <c r="D5" i="59"/>
  <c r="D27" i="59" s="1"/>
  <c r="D22" i="59" s="1"/>
  <c r="D56" i="59" s="1"/>
  <c r="J75" i="62"/>
  <c r="G134" i="62"/>
  <c r="J81" i="62"/>
  <c r="I75" i="62"/>
  <c r="J26" i="56"/>
  <c r="C136" i="62"/>
  <c r="J27" i="28"/>
  <c r="C130" i="62"/>
  <c r="J27" i="56"/>
  <c r="C137" i="62"/>
  <c r="J26" i="28"/>
  <c r="E129" i="62" s="1"/>
  <c r="C129" i="62"/>
  <c r="I84" i="62"/>
  <c r="G57" i="59"/>
  <c r="D57" i="59"/>
  <c r="F57" i="59"/>
  <c r="H57" i="59"/>
  <c r="E57" i="59"/>
  <c r="F5" i="59"/>
  <c r="F27" i="59" s="1"/>
  <c r="F22" i="59" s="1"/>
  <c r="F56" i="59" s="1"/>
  <c r="H5" i="59"/>
  <c r="H27" i="59" s="1"/>
  <c r="H22" i="59" s="1"/>
  <c r="H56" i="59" s="1"/>
  <c r="J25" i="59"/>
  <c r="J5" i="59"/>
  <c r="J27" i="59" s="1"/>
  <c r="J22" i="59" s="1"/>
  <c r="C5" i="59"/>
  <c r="C27" i="59" s="1"/>
  <c r="C22" i="59" s="1"/>
  <c r="C26" i="59"/>
  <c r="C9" i="57"/>
  <c r="D9" i="57" s="1"/>
  <c r="C25" i="59"/>
  <c r="C8" i="57"/>
  <c r="D8" i="57" s="1"/>
  <c r="C24" i="59"/>
  <c r="C24" i="57" s="1"/>
  <c r="C7" i="57"/>
  <c r="D7" i="57" s="1"/>
  <c r="G32" i="28"/>
  <c r="H32" i="28"/>
  <c r="E32" i="28"/>
  <c r="F32" i="28"/>
  <c r="C32" i="28"/>
  <c r="D7" i="56"/>
  <c r="D5" i="56" s="1"/>
  <c r="H7" i="56"/>
  <c r="J7" i="28"/>
  <c r="E20" i="63" s="1"/>
  <c r="D87" i="63" s="1"/>
  <c r="F7" i="28"/>
  <c r="E7" i="56"/>
  <c r="E7" i="28"/>
  <c r="G7" i="28"/>
  <c r="G5" i="28" s="1"/>
  <c r="G7" i="56"/>
  <c r="G25" i="56" s="1"/>
  <c r="G23" i="56" s="1"/>
  <c r="J7" i="56"/>
  <c r="C135" i="62" s="1"/>
  <c r="I7" i="28"/>
  <c r="I7" i="56"/>
  <c r="G33" i="9"/>
  <c r="F7" i="56"/>
  <c r="F5" i="56" s="1"/>
  <c r="H33" i="9"/>
  <c r="I33" i="9"/>
  <c r="H7" i="28"/>
  <c r="H5" i="28" s="1"/>
  <c r="H47" i="62" s="1"/>
  <c r="J33" i="9"/>
  <c r="F33" i="9"/>
  <c r="E33" i="9"/>
  <c r="D7" i="28"/>
  <c r="D25" i="28" s="1"/>
  <c r="K33" i="9"/>
  <c r="F41" i="56" l="1"/>
  <c r="F98" i="65"/>
  <c r="D41" i="56"/>
  <c r="D98" i="65"/>
  <c r="C178" i="65"/>
  <c r="E178" i="65"/>
  <c r="J178" i="65"/>
  <c r="F178" i="65"/>
  <c r="I178" i="65"/>
  <c r="D178" i="65"/>
  <c r="H178" i="65"/>
  <c r="G178" i="65"/>
  <c r="C77" i="62"/>
  <c r="H77" i="62"/>
  <c r="G77" i="62"/>
  <c r="F77" i="62"/>
  <c r="E77" i="62"/>
  <c r="D112" i="63"/>
  <c r="D99" i="63"/>
  <c r="D90" i="63"/>
  <c r="H87" i="63" s="1"/>
  <c r="D113" i="63"/>
  <c r="F100" i="63"/>
  <c r="F101" i="63"/>
  <c r="E5" i="56"/>
  <c r="E25" i="56"/>
  <c r="G43" i="28"/>
  <c r="G47" i="62"/>
  <c r="G35" i="62"/>
  <c r="C138" i="62"/>
  <c r="J33" i="28"/>
  <c r="E130" i="62"/>
  <c r="J33" i="56"/>
  <c r="E137" i="62"/>
  <c r="J32" i="28"/>
  <c r="J25" i="28"/>
  <c r="J31" i="28" s="1"/>
  <c r="C128" i="62"/>
  <c r="C131" i="62" s="1"/>
  <c r="J32" i="56"/>
  <c r="E136" i="62"/>
  <c r="H43" i="28"/>
  <c r="H35" i="62"/>
  <c r="I5" i="28"/>
  <c r="I47" i="62" s="1"/>
  <c r="C56" i="59"/>
  <c r="C57" i="59"/>
  <c r="G44" i="56"/>
  <c r="C4" i="57"/>
  <c r="D4" i="57" s="1"/>
  <c r="C5" i="57"/>
  <c r="D5" i="57" s="1"/>
  <c r="D23" i="28"/>
  <c r="D31" i="28"/>
  <c r="J5" i="28"/>
  <c r="D25" i="56"/>
  <c r="D31" i="56" s="1"/>
  <c r="D5" i="28"/>
  <c r="G25" i="28"/>
  <c r="H25" i="28"/>
  <c r="I25" i="28"/>
  <c r="J25" i="56"/>
  <c r="E135" i="62" s="1"/>
  <c r="J5" i="56"/>
  <c r="I5" i="56"/>
  <c r="I25" i="56"/>
  <c r="E25" i="28"/>
  <c r="E5" i="28"/>
  <c r="F25" i="28"/>
  <c r="F5" i="28"/>
  <c r="F47" i="62" s="1"/>
  <c r="F25" i="56"/>
  <c r="G31" i="56"/>
  <c r="H5" i="56"/>
  <c r="H25" i="56"/>
  <c r="G5" i="56"/>
  <c r="J6" i="65" l="1"/>
  <c r="G41" i="56"/>
  <c r="G98" i="65"/>
  <c r="AB98" i="65"/>
  <c r="D107" i="65"/>
  <c r="D129" i="65"/>
  <c r="D99" i="65"/>
  <c r="D5" i="65"/>
  <c r="D104" i="65"/>
  <c r="I41" i="56"/>
  <c r="I98" i="65"/>
  <c r="AD98" i="65"/>
  <c r="F107" i="65"/>
  <c r="F129" i="65"/>
  <c r="F99" i="65"/>
  <c r="H41" i="56"/>
  <c r="H98" i="65"/>
  <c r="G5" i="65"/>
  <c r="J41" i="56"/>
  <c r="J98" i="65"/>
  <c r="J7" i="65"/>
  <c r="E41" i="56"/>
  <c r="E98" i="65"/>
  <c r="F104" i="65"/>
  <c r="D36" i="62"/>
  <c r="D127" i="65"/>
  <c r="F113" i="63"/>
  <c r="F112" i="63"/>
  <c r="H90" i="63"/>
  <c r="H86" i="63"/>
  <c r="H89" i="63"/>
  <c r="H88" i="63"/>
  <c r="D111" i="63"/>
  <c r="D102" i="63"/>
  <c r="D76" i="62"/>
  <c r="D79" i="62" s="1"/>
  <c r="D43" i="28"/>
  <c r="D47" i="62"/>
  <c r="D35" i="62"/>
  <c r="E43" i="28"/>
  <c r="E47" i="62"/>
  <c r="E35" i="62"/>
  <c r="J76" i="62"/>
  <c r="G128" i="62"/>
  <c r="J43" i="28"/>
  <c r="J47" i="62"/>
  <c r="J35" i="62"/>
  <c r="J23" i="28"/>
  <c r="E128" i="62"/>
  <c r="E131" i="62" s="1"/>
  <c r="E138" i="62"/>
  <c r="G130" i="62"/>
  <c r="J78" i="62"/>
  <c r="G129" i="62"/>
  <c r="J77" i="62"/>
  <c r="J84" i="62"/>
  <c r="G137" i="62"/>
  <c r="J83" i="62"/>
  <c r="G136" i="62"/>
  <c r="I43" i="28"/>
  <c r="I35" i="62"/>
  <c r="F43" i="28"/>
  <c r="F35" i="62"/>
  <c r="G29" i="56"/>
  <c r="G55" i="62" s="1"/>
  <c r="G82" i="62"/>
  <c r="G85" i="62" s="1"/>
  <c r="D29" i="56"/>
  <c r="D82" i="62"/>
  <c r="D85" i="62" s="1"/>
  <c r="D46" i="28"/>
  <c r="E31" i="56"/>
  <c r="E23" i="56"/>
  <c r="D29" i="28"/>
  <c r="J29" i="28"/>
  <c r="I31" i="28"/>
  <c r="H23" i="28"/>
  <c r="D23" i="56"/>
  <c r="H31" i="28"/>
  <c r="G31" i="28"/>
  <c r="G23" i="28"/>
  <c r="I23" i="28"/>
  <c r="F31" i="28"/>
  <c r="F23" i="28"/>
  <c r="H31" i="56"/>
  <c r="H23" i="56"/>
  <c r="F31" i="56"/>
  <c r="F23" i="56"/>
  <c r="E23" i="28"/>
  <c r="E31" i="28"/>
  <c r="J31" i="56"/>
  <c r="J23" i="56"/>
  <c r="J44" i="56" s="1"/>
  <c r="I23" i="56"/>
  <c r="I44" i="56" s="1"/>
  <c r="I31" i="56"/>
  <c r="H104" i="65" l="1"/>
  <c r="AE98" i="65"/>
  <c r="G107" i="65"/>
  <c r="G129" i="65"/>
  <c r="G99" i="65"/>
  <c r="J5" i="65"/>
  <c r="J129" i="65"/>
  <c r="AH98" i="65"/>
  <c r="J99" i="65"/>
  <c r="J107" i="65"/>
  <c r="AD99" i="65"/>
  <c r="F108" i="65"/>
  <c r="F128" i="65"/>
  <c r="F145" i="65"/>
  <c r="G104" i="65"/>
  <c r="E5" i="65"/>
  <c r="J104" i="65"/>
  <c r="F5" i="65"/>
  <c r="E129" i="65"/>
  <c r="AC98" i="65"/>
  <c r="E107" i="65"/>
  <c r="E99" i="65"/>
  <c r="AB99" i="65"/>
  <c r="D108" i="65"/>
  <c r="D128" i="65"/>
  <c r="I5" i="65"/>
  <c r="I129" i="65"/>
  <c r="AG98" i="65"/>
  <c r="I107" i="65"/>
  <c r="I99" i="65"/>
  <c r="D145" i="65"/>
  <c r="H5" i="65"/>
  <c r="E104" i="65"/>
  <c r="AF98" i="65"/>
  <c r="H107" i="65"/>
  <c r="H129" i="65"/>
  <c r="H99" i="65"/>
  <c r="I104" i="65"/>
  <c r="I36" i="62"/>
  <c r="I127" i="65"/>
  <c r="AB100" i="65"/>
  <c r="D126" i="65"/>
  <c r="G36" i="62"/>
  <c r="G127" i="65"/>
  <c r="H36" i="62"/>
  <c r="H127" i="65"/>
  <c r="J127" i="65"/>
  <c r="D143" i="65"/>
  <c r="E36" i="62"/>
  <c r="E127" i="65"/>
  <c r="F36" i="62"/>
  <c r="F127" i="65"/>
  <c r="J41" i="28"/>
  <c r="AH100" i="65"/>
  <c r="J126" i="65"/>
  <c r="F111" i="63"/>
  <c r="F114" i="63" s="1"/>
  <c r="J113" i="63" s="1"/>
  <c r="H98" i="63"/>
  <c r="H102" i="63"/>
  <c r="H100" i="63"/>
  <c r="H101" i="63"/>
  <c r="C20" i="63"/>
  <c r="E12" i="62"/>
  <c r="H99" i="63"/>
  <c r="D114" i="63"/>
  <c r="H111" i="63" s="1"/>
  <c r="I76" i="62"/>
  <c r="I79" i="62" s="1"/>
  <c r="F87" i="63"/>
  <c r="C8" i="62"/>
  <c r="J79" i="62"/>
  <c r="E76" i="62"/>
  <c r="E79" i="62" s="1"/>
  <c r="G76" i="62"/>
  <c r="G79" i="62" s="1"/>
  <c r="F76" i="62"/>
  <c r="F79" i="62" s="1"/>
  <c r="H76" i="62"/>
  <c r="H79" i="62" s="1"/>
  <c r="D37" i="62"/>
  <c r="D62" i="62"/>
  <c r="D56" i="62" s="1"/>
  <c r="D52" i="62"/>
  <c r="D53" i="62"/>
  <c r="D55" i="62"/>
  <c r="G53" i="62"/>
  <c r="G87" i="62"/>
  <c r="C105" i="62"/>
  <c r="J62" i="62"/>
  <c r="J56" i="62" s="1"/>
  <c r="J37" i="62"/>
  <c r="J52" i="62"/>
  <c r="C107" i="62"/>
  <c r="J29" i="56"/>
  <c r="J55" i="62" s="1"/>
  <c r="J82" i="62"/>
  <c r="J85" i="62" s="1"/>
  <c r="G135" i="62"/>
  <c r="G138" i="62" s="1"/>
  <c r="C106" i="62"/>
  <c r="J36" i="62"/>
  <c r="J46" i="28"/>
  <c r="C108" i="62"/>
  <c r="E29" i="56"/>
  <c r="E82" i="62"/>
  <c r="E85" i="62" s="1"/>
  <c r="F29" i="56"/>
  <c r="F45" i="56" s="1"/>
  <c r="F82" i="62"/>
  <c r="F85" i="62" s="1"/>
  <c r="D45" i="56"/>
  <c r="D87" i="62"/>
  <c r="I29" i="56"/>
  <c r="I55" i="62" s="1"/>
  <c r="I82" i="62"/>
  <c r="I85" i="62" s="1"/>
  <c r="H29" i="56"/>
  <c r="H82" i="62"/>
  <c r="H85" i="62" s="1"/>
  <c r="G45" i="56"/>
  <c r="G131" i="62"/>
  <c r="H29" i="28"/>
  <c r="D55" i="59"/>
  <c r="I46" i="28"/>
  <c r="E44" i="56"/>
  <c r="H44" i="56"/>
  <c r="F46" i="28"/>
  <c r="H46" i="28"/>
  <c r="F44" i="56"/>
  <c r="E46" i="28"/>
  <c r="G46" i="28"/>
  <c r="D44" i="56"/>
  <c r="D41" i="28"/>
  <c r="D32" i="59" s="1"/>
  <c r="D40" i="59" s="1"/>
  <c r="D47" i="28"/>
  <c r="J32" i="59"/>
  <c r="J40" i="59" s="1"/>
  <c r="J47" i="28"/>
  <c r="G29" i="28"/>
  <c r="E29" i="28"/>
  <c r="I29" i="28"/>
  <c r="F29" i="28"/>
  <c r="C7" i="56"/>
  <c r="C7" i="28"/>
  <c r="C5" i="28" s="1"/>
  <c r="D33" i="9"/>
  <c r="H145" i="65" l="1"/>
  <c r="AC99" i="65"/>
  <c r="E128" i="65"/>
  <c r="E108" i="65"/>
  <c r="F144" i="65"/>
  <c r="AE99" i="65"/>
  <c r="G108" i="65"/>
  <c r="G128" i="65"/>
  <c r="AG99" i="65"/>
  <c r="I108" i="65"/>
  <c r="I128" i="65"/>
  <c r="G145" i="65"/>
  <c r="E145" i="65"/>
  <c r="J112" i="63"/>
  <c r="AH99" i="65"/>
  <c r="J108" i="65"/>
  <c r="J128" i="65"/>
  <c r="I145" i="65"/>
  <c r="D144" i="65"/>
  <c r="AF99" i="65"/>
  <c r="H108" i="65"/>
  <c r="H128" i="65"/>
  <c r="J145" i="65"/>
  <c r="AF100" i="65"/>
  <c r="H126" i="65"/>
  <c r="F143" i="65"/>
  <c r="G143" i="65"/>
  <c r="AE100" i="65"/>
  <c r="G126" i="65"/>
  <c r="J143" i="65"/>
  <c r="D142" i="65"/>
  <c r="D157" i="65"/>
  <c r="AC100" i="65"/>
  <c r="E126" i="65"/>
  <c r="E143" i="65"/>
  <c r="F115" i="63"/>
  <c r="J142" i="65"/>
  <c r="J157" i="65"/>
  <c r="H143" i="65"/>
  <c r="AG100" i="65"/>
  <c r="I126" i="65"/>
  <c r="AD100" i="65"/>
  <c r="F126" i="65"/>
  <c r="I143" i="65"/>
  <c r="D10" i="62"/>
  <c r="K42" i="63"/>
  <c r="H131" i="63"/>
  <c r="H132" i="63" s="1"/>
  <c r="H133" i="63" s="1"/>
  <c r="H135" i="63" s="1"/>
  <c r="J111" i="63"/>
  <c r="J110" i="63"/>
  <c r="H110" i="63"/>
  <c r="H113" i="63"/>
  <c r="H112" i="63"/>
  <c r="F99" i="63"/>
  <c r="F90" i="63"/>
  <c r="AC65" i="62"/>
  <c r="C47" i="62"/>
  <c r="C35" i="62"/>
  <c r="E53" i="62"/>
  <c r="E55" i="62"/>
  <c r="E37" i="62"/>
  <c r="E52" i="62"/>
  <c r="E62" i="62"/>
  <c r="X65" i="62" s="1"/>
  <c r="F37" i="62"/>
  <c r="F52" i="62"/>
  <c r="F62" i="62"/>
  <c r="Y65" i="62" s="1"/>
  <c r="H87" i="62"/>
  <c r="H55" i="62"/>
  <c r="F53" i="62"/>
  <c r="F55" i="62"/>
  <c r="G37" i="62"/>
  <c r="G52" i="62"/>
  <c r="G62" i="62"/>
  <c r="Z65" i="62" s="1"/>
  <c r="H37" i="62"/>
  <c r="H52" i="62"/>
  <c r="H62" i="62"/>
  <c r="AA65" i="62" s="1"/>
  <c r="I62" i="62"/>
  <c r="AB65" i="62" s="1"/>
  <c r="I52" i="62"/>
  <c r="J45" i="56"/>
  <c r="F14" i="62" s="1"/>
  <c r="J53" i="62"/>
  <c r="J87" i="62"/>
  <c r="D105" i="62"/>
  <c r="D108" i="62"/>
  <c r="D107" i="62"/>
  <c r="D106" i="62"/>
  <c r="H53" i="62"/>
  <c r="I37" i="62"/>
  <c r="I87" i="62"/>
  <c r="I53" i="62"/>
  <c r="H45" i="56"/>
  <c r="F87" i="62"/>
  <c r="I45" i="56"/>
  <c r="B144" i="63" s="1"/>
  <c r="B145" i="63" s="1"/>
  <c r="E87" i="62"/>
  <c r="E45" i="56"/>
  <c r="H47" i="28"/>
  <c r="G55" i="59"/>
  <c r="W65" i="62"/>
  <c r="F55" i="59"/>
  <c r="E55" i="59"/>
  <c r="I55" i="59"/>
  <c r="H55" i="59"/>
  <c r="F41" i="28"/>
  <c r="F32" i="59" s="1"/>
  <c r="F40" i="59" s="1"/>
  <c r="F47" i="28"/>
  <c r="E41" i="28"/>
  <c r="E32" i="59" s="1"/>
  <c r="E40" i="59" s="1"/>
  <c r="E47" i="28"/>
  <c r="H41" i="28"/>
  <c r="H32" i="59" s="1"/>
  <c r="H40" i="59" s="1"/>
  <c r="I41" i="28"/>
  <c r="I32" i="59" s="1"/>
  <c r="I47" i="28"/>
  <c r="G41" i="28"/>
  <c r="G32" i="59" s="1"/>
  <c r="G40" i="59" s="1"/>
  <c r="G47" i="28"/>
  <c r="C43" i="28"/>
  <c r="C25" i="28"/>
  <c r="C25" i="56"/>
  <c r="C5" i="56"/>
  <c r="G144" i="65" l="1"/>
  <c r="H144" i="65"/>
  <c r="E144" i="65"/>
  <c r="J144" i="65"/>
  <c r="I144" i="65"/>
  <c r="C41" i="56"/>
  <c r="C98" i="65"/>
  <c r="F142" i="65"/>
  <c r="F157" i="65"/>
  <c r="E142" i="65"/>
  <c r="E157" i="65"/>
  <c r="I142" i="65"/>
  <c r="I157" i="65"/>
  <c r="G142" i="65"/>
  <c r="G157" i="65"/>
  <c r="H142" i="65"/>
  <c r="H157" i="65"/>
  <c r="J114" i="63"/>
  <c r="H114" i="63"/>
  <c r="J86" i="63"/>
  <c r="B131" i="63"/>
  <c r="B132" i="63" s="1"/>
  <c r="B133" i="63" s="1"/>
  <c r="B135" i="63" s="1"/>
  <c r="J90" i="63"/>
  <c r="F91" i="63"/>
  <c r="J89" i="63"/>
  <c r="J88" i="63"/>
  <c r="J87" i="63"/>
  <c r="F102" i="63"/>
  <c r="J99" i="63" s="1"/>
  <c r="G56" i="62"/>
  <c r="F56" i="62"/>
  <c r="I56" i="62"/>
  <c r="H56" i="62"/>
  <c r="E56" i="62"/>
  <c r="C31" i="56"/>
  <c r="C23" i="56"/>
  <c r="C23" i="28"/>
  <c r="C31" i="28"/>
  <c r="C76" i="62" s="1"/>
  <c r="C79" i="62" s="1"/>
  <c r="C5" i="65" l="1"/>
  <c r="C129" i="65"/>
  <c r="AA98" i="65"/>
  <c r="C107" i="65"/>
  <c r="C99" i="65"/>
  <c r="C104" i="65"/>
  <c r="C36" i="62"/>
  <c r="C127" i="65"/>
  <c r="J101" i="63"/>
  <c r="J98" i="63"/>
  <c r="J100" i="63"/>
  <c r="C29" i="56"/>
  <c r="C82" i="62"/>
  <c r="C85" i="62" s="1"/>
  <c r="C46" i="28"/>
  <c r="C44" i="56"/>
  <c r="C29" i="28"/>
  <c r="C145" i="65" l="1"/>
  <c r="C137" i="65"/>
  <c r="D137" i="65"/>
  <c r="F137" i="65"/>
  <c r="E137" i="65"/>
  <c r="M127" i="65"/>
  <c r="H137" i="65"/>
  <c r="J137" i="65"/>
  <c r="G137" i="65"/>
  <c r="I137" i="65"/>
  <c r="AA99" i="65"/>
  <c r="C108" i="65"/>
  <c r="C128" i="65"/>
  <c r="C52" i="62"/>
  <c r="K52" i="62" s="1"/>
  <c r="L52" i="62" s="1"/>
  <c r="AA100" i="65"/>
  <c r="C126" i="65"/>
  <c r="C143" i="65"/>
  <c r="M125" i="65"/>
  <c r="C135" i="65"/>
  <c r="D135" i="65"/>
  <c r="G135" i="65"/>
  <c r="I135" i="65"/>
  <c r="F135" i="65"/>
  <c r="J135" i="65"/>
  <c r="E135" i="65"/>
  <c r="H135" i="65"/>
  <c r="J102" i="63"/>
  <c r="C55" i="62"/>
  <c r="C45" i="56"/>
  <c r="C87" i="62"/>
  <c r="C53" i="62"/>
  <c r="K53" i="62" s="1"/>
  <c r="E93" i="62"/>
  <c r="C37" i="62"/>
  <c r="C62" i="62"/>
  <c r="C41" i="28"/>
  <c r="C32" i="59" s="1"/>
  <c r="C55" i="59"/>
  <c r="C47" i="28"/>
  <c r="C30" i="57"/>
  <c r="D30" i="57" s="1"/>
  <c r="C25" i="57"/>
  <c r="D25" i="57" s="1"/>
  <c r="C26" i="57"/>
  <c r="D26" i="57" s="1"/>
  <c r="D24" i="57"/>
  <c r="C27" i="57"/>
  <c r="D27" i="57" s="1"/>
  <c r="C23" i="57"/>
  <c r="D23" i="57" s="1"/>
  <c r="I22" i="59"/>
  <c r="C35" i="57"/>
  <c r="D35" i="57" s="1"/>
  <c r="C37" i="57"/>
  <c r="D37" i="57" s="1"/>
  <c r="C36" i="57"/>
  <c r="D36" i="57" s="1"/>
  <c r="C29" i="57"/>
  <c r="D29" i="57" s="1"/>
  <c r="C31" i="57"/>
  <c r="D31" i="57" s="1"/>
  <c r="C33" i="57"/>
  <c r="D33" i="57" s="1"/>
  <c r="C38" i="57"/>
  <c r="D38" i="57" s="1"/>
  <c r="C136" i="65" l="1"/>
  <c r="C144" i="65"/>
  <c r="D136" i="65"/>
  <c r="F136" i="65"/>
  <c r="M126" i="65"/>
  <c r="H136" i="65"/>
  <c r="J136" i="65"/>
  <c r="G136" i="65"/>
  <c r="I136" i="65"/>
  <c r="E136" i="65"/>
  <c r="C153" i="65"/>
  <c r="D153" i="65"/>
  <c r="F153" i="65"/>
  <c r="I153" i="65"/>
  <c r="J153" i="65"/>
  <c r="E153" i="65"/>
  <c r="G153" i="65"/>
  <c r="H153" i="65"/>
  <c r="C151" i="65"/>
  <c r="D151" i="65"/>
  <c r="H151" i="65"/>
  <c r="F151" i="65"/>
  <c r="E151" i="65"/>
  <c r="J151" i="65"/>
  <c r="G151" i="65"/>
  <c r="I151" i="65"/>
  <c r="C142" i="65"/>
  <c r="M124" i="65"/>
  <c r="C134" i="65"/>
  <c r="C157" i="65"/>
  <c r="D134" i="65"/>
  <c r="J134" i="65"/>
  <c r="H134" i="65"/>
  <c r="I134" i="65"/>
  <c r="G134" i="65"/>
  <c r="E134" i="65"/>
  <c r="F134" i="65"/>
  <c r="C40" i="59"/>
  <c r="C32" i="57"/>
  <c r="D32" i="57" s="1"/>
  <c r="G90" i="62"/>
  <c r="C90" i="62"/>
  <c r="J90" i="62"/>
  <c r="J93" i="62"/>
  <c r="C56" i="62"/>
  <c r="J67" i="62"/>
  <c r="H67" i="62"/>
  <c r="I67" i="62"/>
  <c r="G67" i="62"/>
  <c r="D67" i="62"/>
  <c r="F67" i="62"/>
  <c r="E67" i="62"/>
  <c r="L53" i="62"/>
  <c r="F90" i="62"/>
  <c r="H90" i="62"/>
  <c r="I90" i="62"/>
  <c r="F93" i="62"/>
  <c r="D90" i="62"/>
  <c r="D93" i="62"/>
  <c r="H93" i="62"/>
  <c r="E90" i="62"/>
  <c r="G93" i="62"/>
  <c r="I93" i="62"/>
  <c r="C22" i="57"/>
  <c r="C28" i="57"/>
  <c r="D28" i="57" s="1"/>
  <c r="I56" i="59"/>
  <c r="C67" i="62"/>
  <c r="C152" i="65" l="1"/>
  <c r="D152" i="65"/>
  <c r="F152" i="65"/>
  <c r="J152" i="65"/>
  <c r="G152" i="65"/>
  <c r="E152" i="65"/>
  <c r="I152" i="65"/>
  <c r="H152" i="65"/>
  <c r="C165" i="65"/>
  <c r="J165" i="65"/>
  <c r="D165" i="65"/>
  <c r="E165" i="65"/>
  <c r="F165" i="65"/>
  <c r="G165" i="65"/>
  <c r="I165" i="65"/>
  <c r="H165" i="65"/>
  <c r="C150" i="65"/>
  <c r="D150" i="65"/>
  <c r="J150" i="65"/>
  <c r="H150" i="65"/>
  <c r="I150" i="65"/>
  <c r="G150" i="65"/>
  <c r="F150" i="65"/>
  <c r="E150" i="65"/>
  <c r="D22" i="57"/>
  <c r="C34" i="57" l="1"/>
  <c r="C40" i="57" s="1"/>
  <c r="I40" i="59"/>
  <c r="D34" i="5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Tanzir Chowdhury</author>
  </authors>
  <commentList>
    <comment ref="B145" authorId="0" shapeId="0" xr:uid="{00000000-0006-0000-0600-000001000000}">
      <text>
        <r>
          <rPr>
            <b/>
            <sz val="9"/>
            <color indexed="81"/>
            <rFont val="Tahoma"/>
            <family val="2"/>
          </rPr>
          <t>Tanzir Chowdhury:</t>
        </r>
        <r>
          <rPr>
            <sz val="9"/>
            <color indexed="81"/>
            <rFont val="Tahoma"/>
            <family val="2"/>
          </rPr>
          <t xml:space="preserve">
Biological FCR of 1.31 was calculated from the Aquaculture Scotland datasets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Tanzir Chowdhury</author>
  </authors>
  <commentList>
    <comment ref="D19" authorId="0" shapeId="0" xr:uid="{00000000-0006-0000-1100-000001000000}">
      <text>
        <r>
          <rPr>
            <b/>
            <sz val="9"/>
            <color indexed="81"/>
            <rFont val="Tahoma"/>
            <family val="2"/>
          </rPr>
          <t>Tanzir Chowdhury:</t>
        </r>
        <r>
          <rPr>
            <sz val="9"/>
            <color indexed="81"/>
            <rFont val="Tahoma"/>
            <family val="2"/>
          </rPr>
          <t xml:space="preserve">
Source: https://www.bgs.ac.uk/downloads/start.cfm?id=1354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Lucas Scally</author>
  </authors>
  <commentList>
    <comment ref="Z38" authorId="0" shapeId="0" xr:uid="{FB7C9A57-D103-4F9F-93E9-8219803DFF7E}">
      <text>
        <r>
          <rPr>
            <b/>
            <sz val="9"/>
            <color indexed="81"/>
            <rFont val="Tahoma"/>
            <family val="2"/>
          </rPr>
          <t>Lucas Scally:</t>
        </r>
        <r>
          <rPr>
            <sz val="9"/>
            <color indexed="81"/>
            <rFont val="Tahoma"/>
            <family val="2"/>
          </rPr>
          <t xml:space="preserve">
Taken from UK MFA created by the University of Leeds. Their methodology may differ from Eurostat data, as does ours. https://www.ons.gov.uk/economy/environmentalaccounts/articles/materialfootprintintheuk/2018#:~:text=The%20UK's%20material%20footprint%20was,2009%20following%20the%20economic%20downturn.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Lucas Scally</author>
  </authors>
  <commentList>
    <comment ref="B42" authorId="0" shapeId="0" xr:uid="{EABD6CA3-32CD-4136-896E-635151760AA3}">
      <text>
        <r>
          <rPr>
            <b/>
            <sz val="9"/>
            <color indexed="81"/>
            <rFont val="Tahoma"/>
            <family val="2"/>
          </rPr>
          <t>Lucas Scally:</t>
        </r>
        <r>
          <rPr>
            <sz val="9"/>
            <color indexed="81"/>
            <rFont val="Tahoma"/>
            <family val="2"/>
          </rPr>
          <t xml:space="preserve">
The issue is clearly with the Eurostat RME coefficients being applied to MF 22.</t>
        </r>
      </text>
    </comment>
  </commentList>
</comments>
</file>

<file path=xl/sharedStrings.xml><?xml version="1.0" encoding="utf-8"?>
<sst xmlns="http://schemas.openxmlformats.org/spreadsheetml/2006/main" count="5615" uniqueCount="1452">
  <si>
    <t xml:space="preserve">On behalf of: </t>
  </si>
  <si>
    <t>Zero Waste Scotland</t>
  </si>
  <si>
    <t xml:space="preserve">Version: </t>
  </si>
  <si>
    <t>Model Owner:</t>
  </si>
  <si>
    <t>Contact:</t>
  </si>
  <si>
    <t>Email:</t>
  </si>
  <si>
    <t>Project Summary</t>
  </si>
  <si>
    <t>Model Description</t>
  </si>
  <si>
    <t>Modellers</t>
  </si>
  <si>
    <t>Name</t>
  </si>
  <si>
    <t>Initials</t>
  </si>
  <si>
    <t>Tanzir Chowdhury, Eunomia</t>
  </si>
  <si>
    <t>TC</t>
  </si>
  <si>
    <t>Amy Nicholass, Eunomia</t>
  </si>
  <si>
    <t>AN</t>
  </si>
  <si>
    <t>Michael Lenaghan, Zero Waste Scotland</t>
  </si>
  <si>
    <t>ML</t>
  </si>
  <si>
    <t>Kimberley Pratt, Zero Waste Scotland</t>
  </si>
  <si>
    <t>KP</t>
  </si>
  <si>
    <t>Distributions:</t>
  </si>
  <si>
    <t>Date</t>
  </si>
  <si>
    <t>Organisation</t>
  </si>
  <si>
    <t>01.10.2020</t>
  </si>
  <si>
    <t>Dr. Robin Curry (Peer Reviewer)</t>
  </si>
  <si>
    <t>Queen's University Belfast</t>
  </si>
  <si>
    <t xml:space="preserve">  </t>
  </si>
  <si>
    <t>Research Question</t>
  </si>
  <si>
    <t>Cell Style Legend</t>
  </si>
  <si>
    <t>Heading 1</t>
  </si>
  <si>
    <t>Heading 2</t>
  </si>
  <si>
    <t xml:space="preserve"> </t>
  </si>
  <si>
    <t>Heading 3</t>
  </si>
  <si>
    <t>Heading 4</t>
  </si>
  <si>
    <t>Row</t>
  </si>
  <si>
    <t>Table row headings</t>
  </si>
  <si>
    <t>Col</t>
  </si>
  <si>
    <t>Table column headings</t>
  </si>
  <si>
    <t>Data Table</t>
  </si>
  <si>
    <t>Changeable Inputs (general, percent and comma formats are available)</t>
  </si>
  <si>
    <t>Calculation - model user should not change</t>
  </si>
  <si>
    <t>Calculation - modeller change with caution</t>
  </si>
  <si>
    <t>Totals, Averages, Counts, etc.</t>
  </si>
  <si>
    <t>Cell not in use</t>
  </si>
  <si>
    <t>Cells that link directly to another file</t>
  </si>
  <si>
    <t>Cells that link directly to another location in this file</t>
  </si>
  <si>
    <t>Cells that output to another file (and therefore should not be moved)</t>
  </si>
  <si>
    <t>Ranges that have names (thick border, with italic name underneath)</t>
  </si>
  <si>
    <t>Range Name: of table</t>
  </si>
  <si>
    <t>Table of Contents</t>
  </si>
  <si>
    <t>Title Page</t>
  </si>
  <si>
    <t>Model Summary</t>
  </si>
  <si>
    <t>QC Log</t>
  </si>
  <si>
    <t>Model log</t>
  </si>
  <si>
    <t>MFA Codebook</t>
  </si>
  <si>
    <t>Inputs</t>
  </si>
  <si>
    <t>Biomass</t>
  </si>
  <si>
    <t>Minerals</t>
  </si>
  <si>
    <t>Fossil Fuels</t>
  </si>
  <si>
    <t>COMEXT imports</t>
  </si>
  <si>
    <t>COMEXT Exports</t>
  </si>
  <si>
    <t>RME Imports</t>
  </si>
  <si>
    <t>RME Exports</t>
  </si>
  <si>
    <t>Waste</t>
  </si>
  <si>
    <t>Emissions</t>
  </si>
  <si>
    <t>Other Data</t>
  </si>
  <si>
    <t>Calculations</t>
  </si>
  <si>
    <t>Balancing Items Calc</t>
  </si>
  <si>
    <t>Other Calc</t>
  </si>
  <si>
    <t>Material Flows</t>
  </si>
  <si>
    <t>Domestic Extraction</t>
  </si>
  <si>
    <t>Imports</t>
  </si>
  <si>
    <t>Exports</t>
  </si>
  <si>
    <t>Imports RME</t>
  </si>
  <si>
    <t>Export EMD</t>
  </si>
  <si>
    <t>DOP</t>
  </si>
  <si>
    <t>GHGs</t>
  </si>
  <si>
    <t>Outputs</t>
  </si>
  <si>
    <t>Indicators</t>
  </si>
  <si>
    <t>Indicators RME</t>
  </si>
  <si>
    <t>Sankey Data All Years</t>
  </si>
  <si>
    <t>Sankey Data</t>
  </si>
  <si>
    <t>Sankey Diagram</t>
  </si>
  <si>
    <t>Graphs</t>
  </si>
  <si>
    <t>Comparisons</t>
  </si>
  <si>
    <t>Quality Control Log</t>
  </si>
  <si>
    <t>Description:</t>
  </si>
  <si>
    <t>Cells within the model coloured red require urgent attention and should be double checked immediately</t>
  </si>
  <si>
    <t>Cells within the model coloured yellow should be double checked, but do not require urgent attention</t>
  </si>
  <si>
    <t>Cells within the model coloured green have been resolved</t>
  </si>
  <si>
    <t>Notes:</t>
  </si>
  <si>
    <t>All cells should be reverted back to their original cell style once checked, and before model is sent off to client.</t>
  </si>
  <si>
    <t>Log File:</t>
  </si>
  <si>
    <t>[If there is a word document that supplement this QC log, then insert a link here]</t>
  </si>
  <si>
    <t>Name of Reviewer</t>
  </si>
  <si>
    <t>Version Being Reviewed</t>
  </si>
  <si>
    <t>Description of Issues Logged</t>
  </si>
  <si>
    <t>Status of the Issue</t>
  </si>
  <si>
    <t>Name of Modeller Assigned the Issue</t>
  </si>
  <si>
    <t>Version in Which Change is Implemented</t>
  </si>
  <si>
    <t>@end</t>
  </si>
  <si>
    <t>Version Control Log</t>
  </si>
  <si>
    <t>Keep track of key changes to the model here. Especially important towards the end of the project, for example between draft and final versions of model/report.</t>
  </si>
  <si>
    <t>Add rows as necessary</t>
  </si>
  <si>
    <t>Version Number</t>
  </si>
  <si>
    <t>Note important changes such as off-sheet calculations, insertion of new formulas, linking to other spreadsheets, versions issued to client, QC completed, etc.</t>
  </si>
  <si>
    <t>Modeller</t>
  </si>
  <si>
    <t>@ end</t>
  </si>
  <si>
    <t>SMFA Categories (EU MFA Categories Level 1 and 2, and some Level 3)</t>
  </si>
  <si>
    <t>Level</t>
  </si>
  <si>
    <t>Code</t>
  </si>
  <si>
    <t>Label</t>
  </si>
  <si>
    <t>DE</t>
  </si>
  <si>
    <t>Import</t>
  </si>
  <si>
    <t>Export</t>
  </si>
  <si>
    <t>DPO</t>
  </si>
  <si>
    <t>Balancing Items</t>
  </si>
  <si>
    <t>MF1</t>
  </si>
  <si>
    <t>MF11</t>
  </si>
  <si>
    <t>Crops (excluding fodder crops)</t>
  </si>
  <si>
    <t>X</t>
  </si>
  <si>
    <t>MF12</t>
  </si>
  <si>
    <t>Crop residues (used), fodder crops and grazed biomass</t>
  </si>
  <si>
    <t>MF13</t>
  </si>
  <si>
    <t>Wood</t>
  </si>
  <si>
    <t>MF14</t>
  </si>
  <si>
    <t>Wild fish catch, aquatic plants and animals, hunting and gathering</t>
  </si>
  <si>
    <t>MF15</t>
  </si>
  <si>
    <t>Live animals and animal products (excluding wild fish, aquatic plants and animals, hunted and gathered animals)</t>
  </si>
  <si>
    <t>MF16</t>
  </si>
  <si>
    <t>Products mainly from biomass</t>
  </si>
  <si>
    <t>MF2</t>
  </si>
  <si>
    <t>Metal ores (gross ores)</t>
  </si>
  <si>
    <t>MF21</t>
  </si>
  <si>
    <t>Iron</t>
  </si>
  <si>
    <t>MF22</t>
  </si>
  <si>
    <t>Non-ferrous metal</t>
  </si>
  <si>
    <t>MF23</t>
  </si>
  <si>
    <t>Products mainly from metals</t>
  </si>
  <si>
    <t>MF3</t>
  </si>
  <si>
    <t>Non-metallic minerals</t>
  </si>
  <si>
    <t>MF31</t>
  </si>
  <si>
    <t>Marble, granite, sandstone, porphyry, basalt, other ornamental or building stone (excluding slate)</t>
  </si>
  <si>
    <t>MF32</t>
  </si>
  <si>
    <t>Chalk and dolomite</t>
  </si>
  <si>
    <t>MF33</t>
  </si>
  <si>
    <t>Slate</t>
  </si>
  <si>
    <t>MF34</t>
  </si>
  <si>
    <t>Chemical and fertiliser minerals</t>
  </si>
  <si>
    <t>MF35</t>
  </si>
  <si>
    <t>Salt</t>
  </si>
  <si>
    <t>MF36</t>
  </si>
  <si>
    <t>Limestone and gypsum</t>
  </si>
  <si>
    <t>MF37</t>
  </si>
  <si>
    <t>Clays and kaolin</t>
  </si>
  <si>
    <t>MF38</t>
  </si>
  <si>
    <t>Sand and gravel</t>
  </si>
  <si>
    <t>MF39</t>
  </si>
  <si>
    <t>Other non-metallic minerals</t>
  </si>
  <si>
    <t>MF3B</t>
  </si>
  <si>
    <t>Products mainly from non metallic minerals</t>
  </si>
  <si>
    <t>MF4</t>
  </si>
  <si>
    <t>Fossil energy materials/carriers</t>
  </si>
  <si>
    <t>MF41</t>
  </si>
  <si>
    <t>Coal and other solid energy materials/carriers</t>
  </si>
  <si>
    <t>MF421</t>
  </si>
  <si>
    <t>Crude oil, condensate and natural gas liquids (NGL)</t>
  </si>
  <si>
    <t>MF422</t>
  </si>
  <si>
    <t>Natural gas</t>
  </si>
  <si>
    <t>MF423</t>
  </si>
  <si>
    <t>Fuels bunkered (Imports: by resident units abroad); (Exports: by non-resident units domestically)</t>
  </si>
  <si>
    <t>MF43</t>
  </si>
  <si>
    <t>Products mainly from fossil energy products</t>
  </si>
  <si>
    <t>MF5</t>
  </si>
  <si>
    <t>Other products</t>
  </si>
  <si>
    <t>MF6</t>
  </si>
  <si>
    <t>Waste for final treatment and disposal (waste import/export)</t>
  </si>
  <si>
    <t>MF71</t>
  </si>
  <si>
    <t>Emissions to air</t>
  </si>
  <si>
    <t>MF711</t>
  </si>
  <si>
    <t>Carbon dioxide (CO2)</t>
  </si>
  <si>
    <t>MF712</t>
  </si>
  <si>
    <t>Methane (CH4)</t>
  </si>
  <si>
    <t>MF713</t>
  </si>
  <si>
    <t>Dinitrogen oxide (N2O)</t>
  </si>
  <si>
    <t>MF714</t>
  </si>
  <si>
    <t>Nitrous oxides (NOx)</t>
  </si>
  <si>
    <t>MF715</t>
  </si>
  <si>
    <t>Hydrofluorocarbons (HFCs)</t>
  </si>
  <si>
    <t>MF716</t>
  </si>
  <si>
    <t>Perfluorocarbons (PFCs)</t>
  </si>
  <si>
    <t>MF717</t>
  </si>
  <si>
    <t>Sulphur hexafluoride</t>
  </si>
  <si>
    <t>MF718</t>
  </si>
  <si>
    <t>Carbon monoxide (CO)</t>
  </si>
  <si>
    <t>MF719</t>
  </si>
  <si>
    <t>Non-methane volatile organic compounds (NMVOC)</t>
  </si>
  <si>
    <t>MF71A</t>
  </si>
  <si>
    <t>Sulphur dioxide (SO2)</t>
  </si>
  <si>
    <t>MF71B</t>
  </si>
  <si>
    <t>Ammonia (NH3)</t>
  </si>
  <si>
    <t>MF71C</t>
  </si>
  <si>
    <t>Heavy metals</t>
  </si>
  <si>
    <t>MF71D</t>
  </si>
  <si>
    <t>Persistent organic pollutants (POPs)</t>
  </si>
  <si>
    <t>MF71E</t>
  </si>
  <si>
    <t>Particles (e.g. PM10, Dust)</t>
  </si>
  <si>
    <t>MF71F</t>
  </si>
  <si>
    <t>Other emissions to air</t>
  </si>
  <si>
    <t>MF72</t>
  </si>
  <si>
    <t>Waste disposal to the environment</t>
  </si>
  <si>
    <t>MF73</t>
  </si>
  <si>
    <t>Emissions to water</t>
  </si>
  <si>
    <t>MF731</t>
  </si>
  <si>
    <t>Nitrogen (N)</t>
  </si>
  <si>
    <t>MF732</t>
  </si>
  <si>
    <t>Phosphorus (P)</t>
  </si>
  <si>
    <t>MF733</t>
  </si>
  <si>
    <t>MF734</t>
  </si>
  <si>
    <t>Other substances and (organic) materials</t>
  </si>
  <si>
    <t>MF735</t>
  </si>
  <si>
    <t>Dumping of materials at sea</t>
  </si>
  <si>
    <t>MF74</t>
  </si>
  <si>
    <t>Dissipative use of products</t>
  </si>
  <si>
    <t>MF741</t>
  </si>
  <si>
    <t>Organic fertiliser (manure)</t>
  </si>
  <si>
    <t>MF742</t>
  </si>
  <si>
    <t>Mineral fertiliser</t>
  </si>
  <si>
    <t>MF743</t>
  </si>
  <si>
    <t>Sewage sludge</t>
  </si>
  <si>
    <t>MF744</t>
  </si>
  <si>
    <t>Compost</t>
  </si>
  <si>
    <t>MF745</t>
  </si>
  <si>
    <t>Pesticides</t>
  </si>
  <si>
    <t>MF746</t>
  </si>
  <si>
    <t>Seeds</t>
  </si>
  <si>
    <t>MF747</t>
  </si>
  <si>
    <t>Salt and other thawing materials spread on roads</t>
  </si>
  <si>
    <t>MF748</t>
  </si>
  <si>
    <t>Solvents, laughing gas and other</t>
  </si>
  <si>
    <t>MF75</t>
  </si>
  <si>
    <t>Dissipative losses</t>
  </si>
  <si>
    <t>MF81</t>
  </si>
  <si>
    <t>Balancing items: input side</t>
  </si>
  <si>
    <t>MF811</t>
  </si>
  <si>
    <t>Oxygen for combustion processes</t>
  </si>
  <si>
    <t>MF812</t>
  </si>
  <si>
    <t>Oxygen for respiration of humans and livestock; bacterial respiration from solid waste and wastewater</t>
  </si>
  <si>
    <t>MF813</t>
  </si>
  <si>
    <t>Nitrogen for Haber-Bosch process</t>
  </si>
  <si>
    <t>MF814</t>
  </si>
  <si>
    <t>Water requirements for the domestic production of exported beverages</t>
  </si>
  <si>
    <t>MF82</t>
  </si>
  <si>
    <t>Balancing items: output side</t>
  </si>
  <si>
    <t>MF821</t>
  </si>
  <si>
    <t>Water vapour from combustion</t>
  </si>
  <si>
    <t>MF822</t>
  </si>
  <si>
    <t>Gases from respiration of humans and livestock, and from bacterial respiration from solid waste and wastewater</t>
  </si>
  <si>
    <t>MF823</t>
  </si>
  <si>
    <t>Excorporated water from biomass products</t>
  </si>
  <si>
    <t>BSG: UK Minerals Yearbook 2018</t>
  </si>
  <si>
    <t>https://www.bgs.ac.uk/downloads/browse.cfm?sec=12&amp;cat=132</t>
  </si>
  <si>
    <t>https://www2.gov.scot/Topics/Statistics/Browse/Agriculture-Fisheries/PubEconomicReport</t>
  </si>
  <si>
    <t>https://data.gov.uk/dataset/e2443ddd-ccc3-46de-bbce-fcfb719f49d9/wood-production-roundwood-removals-1976-to-2018-final</t>
  </si>
  <si>
    <t>Domestic Biomass Extraction and Livestock</t>
  </si>
  <si>
    <t>Data drawn from Scottish government annual reporting, and comprises the total domestic production of biomass. Biomass includes farmed crops and animals, wild fish catch, hunting, and timber. Also included is the application of mineral fertiliser to produce biomass, and numbers of live animals for the calculation of grazed biomass and manure production.</t>
  </si>
  <si>
    <t>Source:</t>
  </si>
  <si>
    <t>Scottish Government Data</t>
  </si>
  <si>
    <t>Crops, Vegetables and Fruits (MF11)</t>
  </si>
  <si>
    <t>Data:</t>
  </si>
  <si>
    <t>Units</t>
  </si>
  <si>
    <t>000 tonnes</t>
  </si>
  <si>
    <t>Green = Annually Updated Scottish data; Amber = UK data scaled to Scotland or Scottish data not updated annually, Red = All other data</t>
  </si>
  <si>
    <t>MFA Code</t>
  </si>
  <si>
    <t>Biomass Type</t>
  </si>
  <si>
    <t>Data Reference</t>
  </si>
  <si>
    <t>RAG Status</t>
  </si>
  <si>
    <t>Cereals</t>
  </si>
  <si>
    <t>Wheat</t>
  </si>
  <si>
    <t>Sheet A3 - Row 10</t>
  </si>
  <si>
    <t>Barley</t>
  </si>
  <si>
    <t>Sheet A3 - Row 25</t>
  </si>
  <si>
    <t>Oats</t>
  </si>
  <si>
    <t>Sheet A3 - Row 40</t>
  </si>
  <si>
    <t>Triticale</t>
  </si>
  <si>
    <t>Sheet A2(i) A2(ii) A2(iii) - Row 41</t>
  </si>
  <si>
    <t>Roots, tubers, pulses, oil bearing crops, etc.</t>
  </si>
  <si>
    <t>Potatoes</t>
  </si>
  <si>
    <t>Sheet A4 - Row 8</t>
  </si>
  <si>
    <t>Oilseed rape</t>
  </si>
  <si>
    <t>Sheet A3 - Row 50</t>
  </si>
  <si>
    <t>Vegetables</t>
  </si>
  <si>
    <t>Carrots</t>
  </si>
  <si>
    <t>Sheet A4 - Row 20</t>
  </si>
  <si>
    <t>Turnips &amp; swedes</t>
  </si>
  <si>
    <t>Sheet A4 - Row 21</t>
  </si>
  <si>
    <t>Brussel sprouts</t>
  </si>
  <si>
    <t>Sheet A4 - Row 22</t>
  </si>
  <si>
    <t>Peas</t>
  </si>
  <si>
    <t>Sheet A4 - Row 23</t>
  </si>
  <si>
    <t>Other vegetables</t>
  </si>
  <si>
    <t>Sheet A4 - Row 24</t>
  </si>
  <si>
    <t>Fruits</t>
  </si>
  <si>
    <t>Raspberries</t>
  </si>
  <si>
    <t>Sheet A4 - Row 40</t>
  </si>
  <si>
    <t>Strawberries</t>
  </si>
  <si>
    <t>Sheet A4 - Row 41</t>
  </si>
  <si>
    <t>Other fruit</t>
  </si>
  <si>
    <t>Sheet A4 - Row 42</t>
  </si>
  <si>
    <t>Other crops (excl. fodder crops)</t>
  </si>
  <si>
    <t>Fodder Crops (MF12)</t>
  </si>
  <si>
    <t>hectares</t>
  </si>
  <si>
    <t>Conversion Factor (t/ha)</t>
  </si>
  <si>
    <t>Fodder Crop Land Use</t>
  </si>
  <si>
    <t>Maize</t>
  </si>
  <si>
    <t>Turnips, swedes and beet for stockfeeding</t>
  </si>
  <si>
    <t>Other crops for stockfeeding</t>
  </si>
  <si>
    <t>Total Grass</t>
  </si>
  <si>
    <t>Straw and other crop residues</t>
  </si>
  <si>
    <t>Fodder crops (including biomass harvest from grassland)</t>
  </si>
  <si>
    <t>Grazed biomass</t>
  </si>
  <si>
    <t>Wood (MF13)</t>
  </si>
  <si>
    <t>Wood Production</t>
  </si>
  <si>
    <t>Softwood</t>
  </si>
  <si>
    <t>Sheet Scotland - Column D</t>
  </si>
  <si>
    <t>Hardwood</t>
  </si>
  <si>
    <t>Sheet Scotland - Column G</t>
  </si>
  <si>
    <t>Wood fuel and other extraction</t>
  </si>
  <si>
    <t>Wild fish catch, aquatic plants and animals, hunting and gathering (MF14)</t>
  </si>
  <si>
    <t>Fish landing tables</t>
  </si>
  <si>
    <t>Wild fish catch</t>
  </si>
  <si>
    <t>Table 1. SV into S - 'Total Landings' row</t>
  </si>
  <si>
    <t>All other aquatic animals and plants</t>
  </si>
  <si>
    <t>Hunting and gathering</t>
  </si>
  <si>
    <t>Application of Mineral fertiliser</t>
  </si>
  <si>
    <t>000 tonnes of nutrient</t>
  </si>
  <si>
    <t>Fertiliser Compound</t>
  </si>
  <si>
    <t>Nitrates (N)</t>
  </si>
  <si>
    <t>Sheet A8 - Row 10</t>
  </si>
  <si>
    <t xml:space="preserve">Phosphate (P2O5) </t>
  </si>
  <si>
    <t>Sheet A8 - Row 11</t>
  </si>
  <si>
    <t xml:space="preserve">Potash (K2O) </t>
  </si>
  <si>
    <t>Sheet A8 - Row 12</t>
  </si>
  <si>
    <t xml:space="preserve">Lime (CaCO3) </t>
  </si>
  <si>
    <t>Sheet A8 - Row 13</t>
  </si>
  <si>
    <t>Live Animals data for calculation of grazed biomass</t>
  </si>
  <si>
    <t>June Agricultural Census</t>
  </si>
  <si>
    <t>Number of Animals</t>
  </si>
  <si>
    <t>Livestock Type</t>
  </si>
  <si>
    <t>Female Dairy Cattle 2 years and over - with offspring</t>
  </si>
  <si>
    <t>Table 3 Cattle - Row 13</t>
  </si>
  <si>
    <t>Female Beef Cattle 2 years and over - with offspring</t>
  </si>
  <si>
    <t>Table 3 Cattle - Row 19</t>
  </si>
  <si>
    <t>Ewes for breeding</t>
  </si>
  <si>
    <t>Table 4 Sheep - Row 11</t>
  </si>
  <si>
    <t>Total other pigs</t>
  </si>
  <si>
    <t>Table 5 Pigs - Row 29</t>
  </si>
  <si>
    <t>Pullets and hens in the laying flock</t>
  </si>
  <si>
    <t>Table 6 Poultry - Row 12</t>
  </si>
  <si>
    <t>Broilers and other table birds</t>
  </si>
  <si>
    <t>Table 6 Poultry - Row 21</t>
  </si>
  <si>
    <t>Live Animals data for calculation of manure production</t>
  </si>
  <si>
    <t>Total Female Dairy Cattle</t>
  </si>
  <si>
    <t>Table 3 Cattle - Row 15</t>
  </si>
  <si>
    <t>Total Calves</t>
  </si>
  <si>
    <t>Table 3 Cattle - Row 32</t>
  </si>
  <si>
    <t>Total Cattle (CTS)</t>
  </si>
  <si>
    <t>Table 3 Cattle - Row 34</t>
  </si>
  <si>
    <t>Other bovine</t>
  </si>
  <si>
    <t>Total breeding herd</t>
  </si>
  <si>
    <t>Table 5 Pigs - Row 15</t>
  </si>
  <si>
    <t>Barren Sows for fattening</t>
  </si>
  <si>
    <t>Table 5 Pigs - Row 17</t>
  </si>
  <si>
    <t>Gilts for breeding</t>
  </si>
  <si>
    <t>Table 5 Pigs - Row 20</t>
  </si>
  <si>
    <t>Boars</t>
  </si>
  <si>
    <t>Table 5 Pigs - Row 22</t>
  </si>
  <si>
    <t>Total Other pigs</t>
  </si>
  <si>
    <t>Total Poultry</t>
  </si>
  <si>
    <t>Table 6 Poultry - Row 27</t>
  </si>
  <si>
    <t>Total Sheep</t>
  </si>
  <si>
    <t>Table 4 Sheep - Row 22</t>
  </si>
  <si>
    <t>Deer</t>
  </si>
  <si>
    <t>Table 7 Other livestock - Row 11</t>
  </si>
  <si>
    <t>Total Horses</t>
  </si>
  <si>
    <t>Table 7 Other livestock - Row 16</t>
  </si>
  <si>
    <t>Donkeys</t>
  </si>
  <si>
    <t>Table 7 Other livestock - Row 18</t>
  </si>
  <si>
    <t>Goats</t>
  </si>
  <si>
    <t>Table 7 Other livestock - Row 20</t>
  </si>
  <si>
    <t>Camelids</t>
  </si>
  <si>
    <t>Table 7 Other livestock - Row 22</t>
  </si>
  <si>
    <t>Fish farming data for calculation of feedstock requirements</t>
  </si>
  <si>
    <t>Farmed Fish Production Survey</t>
  </si>
  <si>
    <t>tonnes</t>
  </si>
  <si>
    <t>Conversion Factor</t>
  </si>
  <si>
    <t>Farmed Fish Type</t>
  </si>
  <si>
    <t xml:space="preserve">Rainbow Trout (O. mykiss) </t>
  </si>
  <si>
    <t>Table 1a</t>
  </si>
  <si>
    <t>Atlantic Salmon (S. salar)</t>
  </si>
  <si>
    <t>Table 24</t>
  </si>
  <si>
    <t>Total Production</t>
  </si>
  <si>
    <t>Feed Demand</t>
  </si>
  <si>
    <t>Minerals Extraction</t>
  </si>
  <si>
    <t xml:space="preserve">British Geological Survey data describing mineral production in the UK. </t>
  </si>
  <si>
    <t xml:space="preserve">The data source provided solely UK mineral production data. Scotland specific data was obtained directly from British Geological Survey. </t>
  </si>
  <si>
    <t>Scotland currently does not extract any metallic minerals.</t>
  </si>
  <si>
    <t>From 2014 onwards, igneous rock, dolomite, limestone &amp; dolomite and sandstone are reported concurrently. Separate values for these categories have been estimated using prior data.</t>
  </si>
  <si>
    <t>Material (000 tonnes)</t>
  </si>
  <si>
    <t>Coal</t>
  </si>
  <si>
    <t>Clay and shale</t>
  </si>
  <si>
    <t>Igneous rock</t>
  </si>
  <si>
    <t>Limestone and Dolomite</t>
  </si>
  <si>
    <t>Sandstone</t>
  </si>
  <si>
    <t>Sand and gravel (land-won)</t>
  </si>
  <si>
    <t>Barytes</t>
  </si>
  <si>
    <t>Fireclay</t>
  </si>
  <si>
    <t>Peat</t>
  </si>
  <si>
    <t>Silica sand</t>
  </si>
  <si>
    <t>Talc</t>
  </si>
  <si>
    <t>@1</t>
  </si>
  <si>
    <t>Fossil Fuel Extraction and Trade</t>
  </si>
  <si>
    <t>Scottish Government annual data for the production of oil and gas domestically, the import of oil and gas from the rest of the UK and the import of oil and gas from the rest of the world. Gas figures are sourced in gigawatt hours and converted to tonnes by a conversion factor seen in cell D9</t>
  </si>
  <si>
    <t>Oil and Gas Commodity Balances</t>
  </si>
  <si>
    <t>https://www2.gov.scot/Topics/Statistics/Browse/Economy/oilgas</t>
  </si>
  <si>
    <t>Conversion Factor for Natural gas</t>
  </si>
  <si>
    <t>GWh -&gt; 1000 tonnes</t>
  </si>
  <si>
    <t>Indigenous Production</t>
  </si>
  <si>
    <t>See below</t>
  </si>
  <si>
    <t>Material</t>
  </si>
  <si>
    <t>Data Source</t>
  </si>
  <si>
    <t>Natural Gas (GWh)</t>
  </si>
  <si>
    <t>Sheet 4.1 - Row 6</t>
  </si>
  <si>
    <t>Crude Oil, NGL, Feedstock (000 tonnes)</t>
  </si>
  <si>
    <t>Sheet 3.1 - Row 6</t>
  </si>
  <si>
    <t>Natural Gas (000 tonnes)</t>
  </si>
  <si>
    <t>Imports from the Rest of the World</t>
  </si>
  <si>
    <t>Sheet 3.1 - Row 11</t>
  </si>
  <si>
    <t>Petroleum Products (000 tonnes)</t>
  </si>
  <si>
    <t>Sheet 3.2 - Row 9</t>
  </si>
  <si>
    <t>Sheet 4.1 - Row 8</t>
  </si>
  <si>
    <t>Total Crude Oil, NGL, Feedstock (000 tonnes)</t>
  </si>
  <si>
    <t>Imports from the Rest of the UK</t>
  </si>
  <si>
    <t>Sheet 3.1 - Row 17</t>
  </si>
  <si>
    <t>Sheet 3.2 - Row 10</t>
  </si>
  <si>
    <t>Sheet 4.1 - Row 10</t>
  </si>
  <si>
    <t>Exports to the Rest of the World</t>
  </si>
  <si>
    <t>Note:</t>
  </si>
  <si>
    <t>enter raw data as negative</t>
  </si>
  <si>
    <t>Sheet 3.1 - Row 20</t>
  </si>
  <si>
    <t>Sheet 3.2 - Row 12</t>
  </si>
  <si>
    <t>Sheet 4.1 - Row 12</t>
  </si>
  <si>
    <t>Exports to the Rest of the UK</t>
  </si>
  <si>
    <t>Sheet 3.1 - Row 26</t>
  </si>
  <si>
    <t>Sheet 3.2 - Row 13</t>
  </si>
  <si>
    <t>Sheet 4.1 - Row 16</t>
  </si>
  <si>
    <t>Further Calculations</t>
  </si>
  <si>
    <t>ROW2011IM</t>
  </si>
  <si>
    <t>ROW2012IM</t>
  </si>
  <si>
    <t>ROW2013IM</t>
  </si>
  <si>
    <t>ROW2014IM</t>
  </si>
  <si>
    <t>ROW2015IM</t>
  </si>
  <si>
    <t>ROW2016IM</t>
  </si>
  <si>
    <t>ROW2017IM</t>
  </si>
  <si>
    <t>ROW2018IM</t>
  </si>
  <si>
    <t>ROW2019IM</t>
  </si>
  <si>
    <t>ROW2020IM</t>
  </si>
  <si>
    <t>ROW2021IM</t>
  </si>
  <si>
    <t>ROW2022IM</t>
  </si>
  <si>
    <t>ROW2023IM</t>
  </si>
  <si>
    <t>ROW2024IM</t>
  </si>
  <si>
    <t>ROW2025IM</t>
  </si>
  <si>
    <t>ROW2026IM</t>
  </si>
  <si>
    <t>ROW2027IM</t>
  </si>
  <si>
    <t>ROW2028IM</t>
  </si>
  <si>
    <t>ROW2029IM</t>
  </si>
  <si>
    <t>ROW2030IM</t>
  </si>
  <si>
    <t>ROW2031IM</t>
  </si>
  <si>
    <t>ROW2032IM</t>
  </si>
  <si>
    <t>ROW2033IM</t>
  </si>
  <si>
    <t>ROW2034IM</t>
  </si>
  <si>
    <t>ROW2035IM</t>
  </si>
  <si>
    <t>ROW2036IM</t>
  </si>
  <si>
    <t>ROW2037IM</t>
  </si>
  <si>
    <t>ROW2038IM</t>
  </si>
  <si>
    <t>ROW2039IM</t>
  </si>
  <si>
    <t>ROW2040IM</t>
  </si>
  <si>
    <t>ROW2041IM</t>
  </si>
  <si>
    <t>ROW2042IM</t>
  </si>
  <si>
    <t>ROW2043IM</t>
  </si>
  <si>
    <t>ROW2044IM</t>
  </si>
  <si>
    <t>ROW2045IM</t>
  </si>
  <si>
    <t>ROW2046IM</t>
  </si>
  <si>
    <t>ROW2047IM</t>
  </si>
  <si>
    <t>ROW2048IM</t>
  </si>
  <si>
    <t>ROW2049IM</t>
  </si>
  <si>
    <t>ROW2050IM</t>
  </si>
  <si>
    <t>UK2011IM</t>
  </si>
  <si>
    <t>UK2012IM</t>
  </si>
  <si>
    <t>UK2013IM</t>
  </si>
  <si>
    <t>UK2014IM</t>
  </si>
  <si>
    <t>UK2015IM</t>
  </si>
  <si>
    <t>UK2016IM</t>
  </si>
  <si>
    <t>UK2017IM</t>
  </si>
  <si>
    <t>UK2018IM</t>
  </si>
  <si>
    <t>UK2019IM</t>
  </si>
  <si>
    <t>UK2020IM</t>
  </si>
  <si>
    <t>UK2021IM</t>
  </si>
  <si>
    <t>UK2022IM</t>
  </si>
  <si>
    <t>UK2023IM</t>
  </si>
  <si>
    <t>UK2024IM</t>
  </si>
  <si>
    <t>UK2025IM</t>
  </si>
  <si>
    <t>UK2026IM</t>
  </si>
  <si>
    <t>UK2027IM</t>
  </si>
  <si>
    <t>UK2028IM</t>
  </si>
  <si>
    <t>UK2029IM</t>
  </si>
  <si>
    <t>UK2030IM</t>
  </si>
  <si>
    <t>UK2031IM</t>
  </si>
  <si>
    <t>UK2032IM</t>
  </si>
  <si>
    <t>UK2033IM</t>
  </si>
  <si>
    <t>UK2034IM</t>
  </si>
  <si>
    <t>UK2035IM</t>
  </si>
  <si>
    <t>UK2036IM</t>
  </si>
  <si>
    <t>UK2037IM</t>
  </si>
  <si>
    <t>UK2038IM</t>
  </si>
  <si>
    <t>UK2039IM</t>
  </si>
  <si>
    <t>UK2040IM</t>
  </si>
  <si>
    <t>UK2041IM</t>
  </si>
  <si>
    <t>UK2042IM</t>
  </si>
  <si>
    <t>UK2043IM</t>
  </si>
  <si>
    <t>UK2044IM</t>
  </si>
  <si>
    <t>UK2045IM</t>
  </si>
  <si>
    <t>UK2046IM</t>
  </si>
  <si>
    <t>UK2047IM</t>
  </si>
  <si>
    <t>UK2048IM</t>
  </si>
  <si>
    <t>UK2049IM</t>
  </si>
  <si>
    <t>UK2050IM</t>
  </si>
  <si>
    <t>TOT2011IM</t>
  </si>
  <si>
    <t>TOT2012IM</t>
  </si>
  <si>
    <t>TOT2013IM</t>
  </si>
  <si>
    <t>TOT2014IM</t>
  </si>
  <si>
    <t>TOT2015IM</t>
  </si>
  <si>
    <t>TOT2016IM</t>
  </si>
  <si>
    <t>TOT2017IM</t>
  </si>
  <si>
    <t>TOT2018IM</t>
  </si>
  <si>
    <t>TOT2019IM</t>
  </si>
  <si>
    <t>TOT2020IM</t>
  </si>
  <si>
    <t>TOT2021IM</t>
  </si>
  <si>
    <t>TOT2022IM</t>
  </si>
  <si>
    <t>TOT2023IM</t>
  </si>
  <si>
    <t>TOT2024IM</t>
  </si>
  <si>
    <t>TOT2025IM</t>
  </si>
  <si>
    <t>TOT2026IM</t>
  </si>
  <si>
    <t>TOT2027IM</t>
  </si>
  <si>
    <t>TOT2028IM</t>
  </si>
  <si>
    <t>TOT2029IM</t>
  </si>
  <si>
    <t>TOT2030IM</t>
  </si>
  <si>
    <t>TOT2031IM</t>
  </si>
  <si>
    <t>TOT2032IM</t>
  </si>
  <si>
    <t>TOT2033IM</t>
  </si>
  <si>
    <t>TOT2034IM</t>
  </si>
  <si>
    <t>TOT2035IM</t>
  </si>
  <si>
    <t>TOT2036IM</t>
  </si>
  <si>
    <t>TOT2037IM</t>
  </si>
  <si>
    <t>TOT2038IM</t>
  </si>
  <si>
    <t>TOT2039IM</t>
  </si>
  <si>
    <t>TOT2040IM</t>
  </si>
  <si>
    <t>TOT2041IM</t>
  </si>
  <si>
    <t>TOT2042IM</t>
  </si>
  <si>
    <t>TOT2043IM</t>
  </si>
  <si>
    <t>TOT2044IM</t>
  </si>
  <si>
    <t>TOT2045IM</t>
  </si>
  <si>
    <t>TOT2046IM</t>
  </si>
  <si>
    <t>TOT2047IM</t>
  </si>
  <si>
    <t>TOT2048IM</t>
  </si>
  <si>
    <t>TOT2049IM</t>
  </si>
  <si>
    <t>TOT2050IM</t>
  </si>
  <si>
    <t>Imports (000 tonnes)</t>
  </si>
  <si>
    <t>Total Crude Oil, NGL, Feedstock</t>
  </si>
  <si>
    <t>Natural Gas</t>
  </si>
  <si>
    <t>ROW2011EX</t>
  </si>
  <si>
    <t>ROW2012EX</t>
  </si>
  <si>
    <t>ROW2013EX</t>
  </si>
  <si>
    <t>ROW2014EX</t>
  </si>
  <si>
    <t>ROW2015EX</t>
  </si>
  <si>
    <t>ROW2016EX</t>
  </si>
  <si>
    <t>ROW2017EX</t>
  </si>
  <si>
    <t>ROW2018EX</t>
  </si>
  <si>
    <t>ROW2019EX</t>
  </si>
  <si>
    <t>ROW2020EX</t>
  </si>
  <si>
    <t>ROW2021EX</t>
  </si>
  <si>
    <t>ROW2022EX</t>
  </si>
  <si>
    <t>ROW2023EX</t>
  </si>
  <si>
    <t>ROW2024EX</t>
  </si>
  <si>
    <t>ROW2025EX</t>
  </si>
  <si>
    <t>ROW2026EX</t>
  </si>
  <si>
    <t>ROW2027EX</t>
  </si>
  <si>
    <t>ROW2028EX</t>
  </si>
  <si>
    <t>ROW2029EX</t>
  </si>
  <si>
    <t>ROW2030EX</t>
  </si>
  <si>
    <t>ROW2031EX</t>
  </si>
  <si>
    <t>ROW2032EX</t>
  </si>
  <si>
    <t>ROW2033EX</t>
  </si>
  <si>
    <t>ROW2034EX</t>
  </si>
  <si>
    <t>ROW2035EX</t>
  </si>
  <si>
    <t>ROW2036EX</t>
  </si>
  <si>
    <t>ROW2037EX</t>
  </si>
  <si>
    <t>ROW2038EX</t>
  </si>
  <si>
    <t>ROW2039EX</t>
  </si>
  <si>
    <t>ROW2040EX</t>
  </si>
  <si>
    <t>ROW2041EX</t>
  </si>
  <si>
    <t>ROW2042EX</t>
  </si>
  <si>
    <t>ROW2043EX</t>
  </si>
  <si>
    <t>ROW2044EX</t>
  </si>
  <si>
    <t>ROW2045EX</t>
  </si>
  <si>
    <t>ROW2046EX</t>
  </si>
  <si>
    <t>ROW2047EX</t>
  </si>
  <si>
    <t>ROW2048EX</t>
  </si>
  <si>
    <t>ROW2049EX</t>
  </si>
  <si>
    <t>ROW2050EX</t>
  </si>
  <si>
    <t>UK2011EX</t>
  </si>
  <si>
    <t>UK2012EX</t>
  </si>
  <si>
    <t>UK2013EX</t>
  </si>
  <si>
    <t>UK2014EX</t>
  </si>
  <si>
    <t>UK2015EX</t>
  </si>
  <si>
    <t>UK2016EX</t>
  </si>
  <si>
    <t>UK2017EX</t>
  </si>
  <si>
    <t>UK2018EX</t>
  </si>
  <si>
    <t>UK2019EX</t>
  </si>
  <si>
    <t>UK2020EX</t>
  </si>
  <si>
    <t>UK2021EX</t>
  </si>
  <si>
    <t>UK2022EX</t>
  </si>
  <si>
    <t>UK2023EX</t>
  </si>
  <si>
    <t>UK2024EX</t>
  </si>
  <si>
    <t>UK2025EX</t>
  </si>
  <si>
    <t>UK2026EX</t>
  </si>
  <si>
    <t>UK2027EX</t>
  </si>
  <si>
    <t>UK2028EX</t>
  </si>
  <si>
    <t>UK2029EX</t>
  </si>
  <si>
    <t>UK2030EX</t>
  </si>
  <si>
    <t>UK2031EX</t>
  </si>
  <si>
    <t>UK2032EX</t>
  </si>
  <si>
    <t>UK2033EX</t>
  </si>
  <si>
    <t>UK2034EX</t>
  </si>
  <si>
    <t>UK2035EX</t>
  </si>
  <si>
    <t>UK2036EX</t>
  </si>
  <si>
    <t>UK2037EX</t>
  </si>
  <si>
    <t>UK2038EX</t>
  </si>
  <si>
    <t>UK2039EX</t>
  </si>
  <si>
    <t>UK2040EX</t>
  </si>
  <si>
    <t>UK2041EX</t>
  </si>
  <si>
    <t>UK2042EX</t>
  </si>
  <si>
    <t>UK2043EX</t>
  </si>
  <si>
    <t>UK2044EX</t>
  </si>
  <si>
    <t>UK2045EX</t>
  </si>
  <si>
    <t>UK2046EX</t>
  </si>
  <si>
    <t>UK2047EX</t>
  </si>
  <si>
    <t>UK2048EX</t>
  </si>
  <si>
    <t>UK2049EX</t>
  </si>
  <si>
    <t>UK2050EX</t>
  </si>
  <si>
    <t>TOT2011EX</t>
  </si>
  <si>
    <t>TOT2012EX</t>
  </si>
  <si>
    <t>TOT2013EX</t>
  </si>
  <si>
    <t>TOT2014EX</t>
  </si>
  <si>
    <t>TOT2015EX</t>
  </si>
  <si>
    <t>TOT2016EX</t>
  </si>
  <si>
    <t>TOT2017EX</t>
  </si>
  <si>
    <t>TOT2018EX</t>
  </si>
  <si>
    <t>TOT2019EX</t>
  </si>
  <si>
    <t>TOT2020EX</t>
  </si>
  <si>
    <t>TOT2021EX</t>
  </si>
  <si>
    <t>TOT2022EX</t>
  </si>
  <si>
    <t>TOT2023EX</t>
  </si>
  <si>
    <t>TOT2024EX</t>
  </si>
  <si>
    <t>TOT2025EX</t>
  </si>
  <si>
    <t>TOT2026EX</t>
  </si>
  <si>
    <t>TOT2027EX</t>
  </si>
  <si>
    <t>TOT2028EX</t>
  </si>
  <si>
    <t>TOT2029EX</t>
  </si>
  <si>
    <t>TOT2030EX</t>
  </si>
  <si>
    <t>TOT2031EX</t>
  </si>
  <si>
    <t>TOT2032EX</t>
  </si>
  <si>
    <t>TOT2033EX</t>
  </si>
  <si>
    <t>TOT2034EX</t>
  </si>
  <si>
    <t>TOT2035EX</t>
  </si>
  <si>
    <t>TOT2036EX</t>
  </si>
  <si>
    <t>TOT2037EX</t>
  </si>
  <si>
    <t>TOT2038EX</t>
  </si>
  <si>
    <t>TOT2039EX</t>
  </si>
  <si>
    <t>TOT2040EX</t>
  </si>
  <si>
    <t>TOT2041EX</t>
  </si>
  <si>
    <t>TOT2042EX</t>
  </si>
  <si>
    <t>TOT2043EX</t>
  </si>
  <si>
    <t>TOT2044EX</t>
  </si>
  <si>
    <t>TOT2045EX</t>
  </si>
  <si>
    <t>TOT2046EX</t>
  </si>
  <si>
    <t>TOT2047EX</t>
  </si>
  <si>
    <t>TOT2048EX</t>
  </si>
  <si>
    <t>TOT2049EX</t>
  </si>
  <si>
    <t>TOT2050EX</t>
  </si>
  <si>
    <t>Exports (000 tonnes)</t>
  </si>
  <si>
    <t>Estimated from COMEXT data for UK</t>
  </si>
  <si>
    <t>Estimation of Scottish proportion of UK-level data from Eurostat COMEXT data on the import of goods and products. Imports are categorised by EU Material Flow code</t>
  </si>
  <si>
    <t>Input from supplementary model</t>
  </si>
  <si>
    <t>RoW-Im</t>
  </si>
  <si>
    <t>UK-Im</t>
  </si>
  <si>
    <t>Tot-Im</t>
  </si>
  <si>
    <t>Fuels bunkered: by resident units abroad (import) / by foreign units domestically (export)</t>
  </si>
  <si>
    <t>Waste imported for final treatment and disposal</t>
  </si>
  <si>
    <t>Inputs for BI Calc</t>
  </si>
  <si>
    <t>MF132</t>
  </si>
  <si>
    <t>MF411</t>
  </si>
  <si>
    <t>Lignite (brown coal)</t>
  </si>
  <si>
    <t>MF412</t>
  </si>
  <si>
    <t>Hard coal</t>
  </si>
  <si>
    <t>MF413</t>
  </si>
  <si>
    <t>Oil shale and tar sands</t>
  </si>
  <si>
    <t>MF414</t>
  </si>
  <si>
    <t>20.09</t>
  </si>
  <si>
    <t>Fruit and vegetable juices (for calculation of water content)</t>
  </si>
  <si>
    <t>22</t>
  </si>
  <si>
    <t>Beverages (for calculation of water content)</t>
  </si>
  <si>
    <t>Estimation of Scottish proportion of UK-level data from Eurostat COMEXT data on the export of goods and products.  Exports are categorised by EU Material Flow code</t>
  </si>
  <si>
    <t>Crushed rock data for MF13 has been modified with DfT PORT0499 dataset with tonnages for Glensanda</t>
  </si>
  <si>
    <t>https://www.gov.uk/government/statistical-data-sets/port-and-domestic-waterborne-freight-statistics-port</t>
  </si>
  <si>
    <t>RoW-Ex</t>
  </si>
  <si>
    <t>UK-Ex</t>
  </si>
  <si>
    <t>Tot-Ex</t>
  </si>
  <si>
    <t>Estimation of Scottish proportion of UK-level data from Eurostat COMEXT data on the import of goods and products in raw material equivalents.  Imports are categorised by EU Material Flow code</t>
  </si>
  <si>
    <t>000 tonnes RME</t>
  </si>
  <si>
    <t>Estimation of Scottish proportion of UK-level data from Eurostat COMEXT data on the export of goods and products in raw material equivalents. Exports are categorised by EU Material Flow code</t>
  </si>
  <si>
    <t>Waste Data</t>
  </si>
  <si>
    <t xml:space="preserve">Description: </t>
  </si>
  <si>
    <t>Annual waste data from Scottish government on the amount of organic waste recycled</t>
  </si>
  <si>
    <t xml:space="preserve">Data: </t>
  </si>
  <si>
    <t>SEPA - Waste from All Sources</t>
  </si>
  <si>
    <t>https://www.sepa.org.uk/environment/waste/waste-data/waste-data-reporting/waste-data-for-scotland/</t>
  </si>
  <si>
    <t xml:space="preserve">SEPA’s annual waste data publications include revisions to historic data therefore, all waste data should be updated each year to ensure it reflects the latest available waste data set.  </t>
  </si>
  <si>
    <t>Waste Treatment Options</t>
  </si>
  <si>
    <t>Waste Type (tonnes)</t>
  </si>
  <si>
    <t>Scottish Waste Landfilled In Scotland</t>
  </si>
  <si>
    <t>Table 15 - Column C Row 80</t>
  </si>
  <si>
    <t>Non-Scottish Waste Landfilled In Scotland</t>
  </si>
  <si>
    <t>Table 15 - Column I Row 80</t>
  </si>
  <si>
    <t>Scottish Waste Disposed by Incineration In Scotland</t>
  </si>
  <si>
    <t>Table 15 - Column D Row 80</t>
  </si>
  <si>
    <t>Non-Scottish Waste Disposed by Incineration In Scotland</t>
  </si>
  <si>
    <t>Table 15 - Column J Row 80</t>
  </si>
  <si>
    <t>Scottish and Non-Scottish waste recovered by incineration in Scotland</t>
  </si>
  <si>
    <t>Table 10 - Column G</t>
  </si>
  <si>
    <t>Scottish and Non-Scottish waste recycled in Scotland</t>
  </si>
  <si>
    <t>Table 7 - Column G</t>
  </si>
  <si>
    <t>Organics Recycled in Scotland</t>
  </si>
  <si>
    <t>Table 9 - Column E Row 80</t>
  </si>
  <si>
    <t>Waste Imports and Exports</t>
  </si>
  <si>
    <t>Waste Type</t>
  </si>
  <si>
    <t>RoW</t>
  </si>
  <si>
    <t>UK</t>
  </si>
  <si>
    <t>Total</t>
  </si>
  <si>
    <t>Waste Imports</t>
  </si>
  <si>
    <t>Table 20 - Column C &amp; F</t>
  </si>
  <si>
    <t>Waste Exports</t>
  </si>
  <si>
    <t>Table 21 - Column C &amp; F</t>
  </si>
  <si>
    <t>Illegal Waste Dumping</t>
  </si>
  <si>
    <t>Assumption based on SEPA estimates</t>
  </si>
  <si>
    <t>Percentage of waste to uncontrolled landfill and flytipping</t>
  </si>
  <si>
    <t>Summary of Waste Flows</t>
  </si>
  <si>
    <t>Controlled Landfilling</t>
  </si>
  <si>
    <t>Incineration</t>
  </si>
  <si>
    <t>Energy Recovery</t>
  </si>
  <si>
    <t>Recycling</t>
  </si>
  <si>
    <t>Illegal Dumping</t>
  </si>
  <si>
    <t>check</t>
  </si>
  <si>
    <t>Emissions to Air and Water</t>
  </si>
  <si>
    <t>National Atmospheric Emissions Inventory data on Scottish air quality and greenhouse gas emissions, alongisde European Pollution Release and Transfer Register data for Scotland on emissions to water.</t>
  </si>
  <si>
    <t>Scotland's Air Quality Pollutant Inventory</t>
  </si>
  <si>
    <t>Source</t>
  </si>
  <si>
    <t>NAEI Air Emissions by Source</t>
  </si>
  <si>
    <t>http://naei.beis.gov.uk/reports/reports?report_id=970</t>
  </si>
  <si>
    <t>Total Emissions</t>
  </si>
  <si>
    <t>Pollutant</t>
  </si>
  <si>
    <t>NOx</t>
  </si>
  <si>
    <t>CO</t>
  </si>
  <si>
    <t>VOC</t>
  </si>
  <si>
    <t>SO2</t>
  </si>
  <si>
    <t>NH3</t>
  </si>
  <si>
    <t>Pb</t>
  </si>
  <si>
    <t>PM10</t>
  </si>
  <si>
    <t>Emissions from Specific Sources</t>
  </si>
  <si>
    <t>NFR Code</t>
  </si>
  <si>
    <t>Pollutant (000 tonnes)</t>
  </si>
  <si>
    <t>3Da1</t>
  </si>
  <si>
    <t>3Da2a</t>
  </si>
  <si>
    <t>3Da2b</t>
  </si>
  <si>
    <t>3Da2c</t>
  </si>
  <si>
    <t>3Da3</t>
  </si>
  <si>
    <t>1A3bvi</t>
  </si>
  <si>
    <t>1A3bvii</t>
  </si>
  <si>
    <t>2D3b</t>
  </si>
  <si>
    <t>2D3d</t>
  </si>
  <si>
    <t>2D3g</t>
  </si>
  <si>
    <t>2D3a</t>
  </si>
  <si>
    <t>2D3e</t>
  </si>
  <si>
    <t>2D3f</t>
  </si>
  <si>
    <t>2D3h</t>
  </si>
  <si>
    <t>2D3i</t>
  </si>
  <si>
    <t>2G</t>
  </si>
  <si>
    <t>Estimates for MFA Categories</t>
  </si>
  <si>
    <t>Scotland's GHG Inventory</t>
  </si>
  <si>
    <t>NAEI GHG Inventory</t>
  </si>
  <si>
    <t>http://naei.beis.gov.uk/reports/reports?report_id=991</t>
  </si>
  <si>
    <t>Select "kilotonne" in the "ConvertTo" field</t>
  </si>
  <si>
    <t>IPCC Code</t>
  </si>
  <si>
    <t>Carbon</t>
  </si>
  <si>
    <t>CH4</t>
  </si>
  <si>
    <t>HFCs</t>
  </si>
  <si>
    <t>N2O</t>
  </si>
  <si>
    <t>NF3</t>
  </si>
  <si>
    <t>PFCs</t>
  </si>
  <si>
    <t>SF6</t>
  </si>
  <si>
    <t>Converted Tonnages for All 7 GHGs</t>
  </si>
  <si>
    <t>Conversion factor for converting weight of carbon to weight of CO2 is 44/12</t>
  </si>
  <si>
    <t>CO2</t>
  </si>
  <si>
    <t>N20</t>
  </si>
  <si>
    <t>Total GHGs</t>
  </si>
  <si>
    <t>Ensure that pollutant emissions are entered correctly based on the associeted unit provided in Column D</t>
  </si>
  <si>
    <t xml:space="preserve">Pollutant Group </t>
  </si>
  <si>
    <t>Unit</t>
  </si>
  <si>
    <t>tonne</t>
  </si>
  <si>
    <t>Arsenic (As)</t>
  </si>
  <si>
    <t>kg</t>
  </si>
  <si>
    <t>Cadmium (Cd)</t>
  </si>
  <si>
    <t>Chromium (Cr)</t>
  </si>
  <si>
    <t>Copper (Cu)</t>
  </si>
  <si>
    <t>Mercury (Hg)</t>
  </si>
  <si>
    <t>Nickel (Ni)</t>
  </si>
  <si>
    <t>Lead (Pb)</t>
  </si>
  <si>
    <t>Zinc (Zn)</t>
  </si>
  <si>
    <t>Total Heavy metals</t>
  </si>
  <si>
    <t>Total Organic Carbon (TOC)</t>
  </si>
  <si>
    <t>UK-level data on fuels bunkered, either by UK residents abroad or by foreign residents within the UK, scaled to Scottish portion by population size.</t>
  </si>
  <si>
    <t>UK-MFA data, ONS Population data</t>
  </si>
  <si>
    <t>Population estimates are mid-year estimates</t>
  </si>
  <si>
    <t>Scotland GDP Data</t>
  </si>
  <si>
    <t xml:space="preserve">GDP Quarterly National Account </t>
  </si>
  <si>
    <t>https://www2.gov.scot/Topics/Statistics/Browse/Economy/</t>
  </si>
  <si>
    <t>£ mil</t>
  </si>
  <si>
    <t>Dataset used:</t>
  </si>
  <si>
    <t>2019, Q4</t>
  </si>
  <si>
    <t>GDP Measure</t>
  </si>
  <si>
    <t>GDP at market prices</t>
  </si>
  <si>
    <t>GDP at constant prices (2016 prices)</t>
  </si>
  <si>
    <t>Population Data</t>
  </si>
  <si>
    <t>UK Population Estimates by Country</t>
  </si>
  <si>
    <t>https://www.ons.gov.uk/peoplepopulationandcommunity/populationandmigration/populationestimates/datasets/populationestimatesforukenglandandwalesscotlandandnorthernireland</t>
  </si>
  <si>
    <t>number of people</t>
  </si>
  <si>
    <t>Population of Country</t>
  </si>
  <si>
    <t>United Kingdom</t>
  </si>
  <si>
    <t>Scotland</t>
  </si>
  <si>
    <t>Scotland-UK Ratio</t>
  </si>
  <si>
    <t>Adjustment for residence principle: Fuel bunkered (UK Total)</t>
  </si>
  <si>
    <t xml:space="preserve">UK Material Flows </t>
  </si>
  <si>
    <t>https://www.ons.gov.uk/economy/environmentalaccounts/datasets/ukenvironmentalaccountsmaterialflowsaccountunitedkingdom</t>
  </si>
  <si>
    <t>000 Tonnes</t>
  </si>
  <si>
    <t>Material Flow</t>
  </si>
  <si>
    <t>Flow</t>
  </si>
  <si>
    <t>Fuel bunkered by residents units abroad</t>
  </si>
  <si>
    <t>Fuel bunkered by foreign units domestically</t>
  </si>
  <si>
    <t>Adjustment for residence principle: Fuel bunkered (Scotland Total)</t>
  </si>
  <si>
    <t>Nitrogen Production from USGS</t>
  </si>
  <si>
    <t xml:space="preserve">USGS Nitrogen Statistics and Information </t>
  </si>
  <si>
    <t>https://www.usgs.gov/centers/nmic/nitrogen-statistics-and-information</t>
  </si>
  <si>
    <t>Note</t>
  </si>
  <si>
    <t>Assumed Scotland production in 25%. Should be updated if reliable data is available in future.</t>
  </si>
  <si>
    <t>Scale</t>
  </si>
  <si>
    <t>UK Production</t>
  </si>
  <si>
    <t>Scotland Production</t>
  </si>
  <si>
    <t>Salt spreading</t>
  </si>
  <si>
    <t>Transport Scotland publishes the Salt Group Report</t>
  </si>
  <si>
    <t>https://www.transport.gov.scot/publication/salt-group-situation-report/</t>
  </si>
  <si>
    <t>Tonnes</t>
  </si>
  <si>
    <t>Salt Usage in Scotland</t>
  </si>
  <si>
    <t>Disposal of Sewage Sludge on Land</t>
  </si>
  <si>
    <t>Scottish Water Annual Returns (Section E data tables)</t>
  </si>
  <si>
    <t>https://www.watercommission.co.uk/default.aspx</t>
  </si>
  <si>
    <t>Changed from financial year to calendar year (e.g. 2016-17 data is used for 2016 figures)</t>
  </si>
  <si>
    <t>Thousand Tonnes of Dry Solids (ttds)</t>
  </si>
  <si>
    <t>E3.33</t>
  </si>
  <si>
    <t>Farmland Untreated</t>
  </si>
  <si>
    <t>E3.34</t>
  </si>
  <si>
    <t>Farmland Conventional</t>
  </si>
  <si>
    <t>E3.35</t>
  </si>
  <si>
    <t>Farmland Advanced</t>
  </si>
  <si>
    <t>E3.39</t>
  </si>
  <si>
    <t>Land Reclamation</t>
  </si>
  <si>
    <t>Calculation of Balancing Items</t>
  </si>
  <si>
    <t xml:space="preserve">Calculations to account for the loss of unmeasured mass (for example, moisture, oxygen or other unmeasured gas losses). </t>
  </si>
  <si>
    <t>Do not change Pink or Yellow Shaded Cells</t>
  </si>
  <si>
    <t>Emissions to air [1000 t]</t>
  </si>
  <si>
    <t>oxygen [%]</t>
  </si>
  <si>
    <t>from fuel combustion [%]</t>
  </si>
  <si>
    <t>MF.7.1.1</t>
  </si>
  <si>
    <t>MF.7.1.3</t>
  </si>
  <si>
    <t>MF.7.1.4</t>
  </si>
  <si>
    <t>MF.7.1.8</t>
  </si>
  <si>
    <t>MF.7.1.A</t>
  </si>
  <si>
    <t>Sulfur dioxide (SO2)</t>
  </si>
  <si>
    <t>DMC of energy carriers [1000 t]</t>
  </si>
  <si>
    <t>Coal production and import</t>
  </si>
  <si>
    <t>MF.1.3.2</t>
  </si>
  <si>
    <t>MF.4.1.1</t>
  </si>
  <si>
    <t>MF.4.1.2</t>
  </si>
  <si>
    <t>MF.4.1.3</t>
  </si>
  <si>
    <t>MF.4.1.4</t>
  </si>
  <si>
    <t>MF.4.2.1</t>
  </si>
  <si>
    <t>MF.4.2.2</t>
  </si>
  <si>
    <t>oxygen content [%]</t>
  </si>
  <si>
    <t>hydrogen content [%]</t>
  </si>
  <si>
    <t>moisture content [%]</t>
  </si>
  <si>
    <t>other content (C, N, S, ash, etc.)</t>
  </si>
  <si>
    <t>Energy use (emission-relevant) [TJ], from Physical Energy Flow Accounts - Table C: Physical use table of emission-relevant use of energy flows (related to fuel combustion)</t>
  </si>
  <si>
    <t>calorific value [TJ/1000t]</t>
  </si>
  <si>
    <t>1 divided by calorific value [1000t/TJ]</t>
  </si>
  <si>
    <t>P08</t>
  </si>
  <si>
    <t>P09</t>
  </si>
  <si>
    <t>Brown coal and peat</t>
  </si>
  <si>
    <t>P10</t>
  </si>
  <si>
    <t xml:space="preserve">Derived gases (= manufactured gases excl. biogas) </t>
  </si>
  <si>
    <t>P11</t>
  </si>
  <si>
    <t>Secondary coal products (coke, coal tar, patent fuel, BKB and peat products)</t>
  </si>
  <si>
    <t>P12</t>
  </si>
  <si>
    <t>Crude oil, NGL, and other hydrocarbons (excl. bio)</t>
  </si>
  <si>
    <t>P13</t>
  </si>
  <si>
    <t>Natural gas (without bio)</t>
  </si>
  <si>
    <t>P14</t>
  </si>
  <si>
    <t>Motor spirit (without bio)</t>
  </si>
  <si>
    <t>P15</t>
  </si>
  <si>
    <t>Kerosenes and jet fuels (without bio)</t>
  </si>
  <si>
    <t>P16</t>
  </si>
  <si>
    <t>Naphtha</t>
  </si>
  <si>
    <t>P17</t>
  </si>
  <si>
    <t>Transport diesel (without bio)</t>
  </si>
  <si>
    <t>P18</t>
  </si>
  <si>
    <t>Heating and other gasoil (without bio)</t>
  </si>
  <si>
    <t>P19</t>
  </si>
  <si>
    <t>Residual fuel oil</t>
  </si>
  <si>
    <t>P20</t>
  </si>
  <si>
    <t>Refinery gas, ethane and LPG</t>
  </si>
  <si>
    <t>P21</t>
  </si>
  <si>
    <t>Other petroleum products incl. additives/oxygenates and refinery feedstocks</t>
  </si>
  <si>
    <t>P23</t>
  </si>
  <si>
    <t>Wood, wood waste and other solid biomass, charcoal</t>
  </si>
  <si>
    <t>P24</t>
  </si>
  <si>
    <t>Liquid biofuels</t>
  </si>
  <si>
    <t>P25</t>
  </si>
  <si>
    <t>Biogas</t>
  </si>
  <si>
    <t>R28</t>
  </si>
  <si>
    <t>Renewable waste</t>
  </si>
  <si>
    <t>R29</t>
  </si>
  <si>
    <t>Non-renewable waste</t>
  </si>
  <si>
    <t>Extraction of biomass products [1000 t]</t>
  </si>
  <si>
    <t>moisture content at harvest [%]</t>
  </si>
  <si>
    <t>MF.1.1.1</t>
  </si>
  <si>
    <t>MF.1.1.2</t>
  </si>
  <si>
    <t>Roots, tubers</t>
  </si>
  <si>
    <t>MF.1.1.3</t>
  </si>
  <si>
    <t>Sugar crops</t>
  </si>
  <si>
    <t>MF.1.1.4</t>
  </si>
  <si>
    <t>Pulses</t>
  </si>
  <si>
    <t>MF.1.1.5</t>
  </si>
  <si>
    <t>Nuts</t>
  </si>
  <si>
    <t>MF.1.1.6</t>
  </si>
  <si>
    <t>Oil-bearing crops</t>
  </si>
  <si>
    <t>MF.1.1.7</t>
  </si>
  <si>
    <t>MF.1.1.8</t>
  </si>
  <si>
    <t>MF.1.1.9</t>
  </si>
  <si>
    <t>Fibres</t>
  </si>
  <si>
    <t>MF.1.1.A</t>
  </si>
  <si>
    <t>Other crops</t>
  </si>
  <si>
    <t>Population [1000 cap]</t>
  </si>
  <si>
    <t>oxygen requirement [t/cap]</t>
  </si>
  <si>
    <t>CO2 from respiration [t/cap]</t>
  </si>
  <si>
    <t>H2O from respiration [t/cap]</t>
  </si>
  <si>
    <t>Humans</t>
  </si>
  <si>
    <t>Cattle</t>
  </si>
  <si>
    <t>Sheep</t>
  </si>
  <si>
    <t>Horses</t>
  </si>
  <si>
    <t>Pigs</t>
  </si>
  <si>
    <t>Poultry</t>
  </si>
  <si>
    <t>UNFCCC biogenic CO2 emissions [1000 t]</t>
  </si>
  <si>
    <t>5A</t>
  </si>
  <si>
    <t>Solid waste disposal on land</t>
  </si>
  <si>
    <t>5B</t>
  </si>
  <si>
    <t>Biological treatment of solid waste</t>
  </si>
  <si>
    <t>5D</t>
  </si>
  <si>
    <t>Wastewater handling</t>
  </si>
  <si>
    <t>Production of nitrogen [1000 t]</t>
  </si>
  <si>
    <t xml:space="preserve"> N content of ammonia</t>
  </si>
  <si>
    <t>Export flows [000 tonnes] by combined nomenclature (CN)</t>
  </si>
  <si>
    <t>Water content [%]</t>
  </si>
  <si>
    <t>Fruit and vegetable juices</t>
  </si>
  <si>
    <t>Beverages</t>
  </si>
  <si>
    <t>Import flows [000 tonnes] by combined nomenclature (CN)</t>
  </si>
  <si>
    <t>BI Calculations</t>
  </si>
  <si>
    <t>MF.8.1  Balancing items: input side [1000 tonnes]</t>
  </si>
  <si>
    <t>MF.8.1.1   Oxygen for combustion processes</t>
  </si>
  <si>
    <t>Step 1: Oxygen for combustion processes</t>
  </si>
  <si>
    <t>Step 2: Oxygen for combustion of hydrogen</t>
  </si>
  <si>
    <t>Step 3: Oxygen content</t>
  </si>
  <si>
    <t>MF.8.1.2   Oxygen for respiration of humans and livestock; bacterial respiration from solid waste and wastewater</t>
  </si>
  <si>
    <t>Step 1: Oxygen for human and livestock respiration</t>
  </si>
  <si>
    <t>Step 2: Oxygen for bacterial respiration</t>
  </si>
  <si>
    <t>MF.8.1.3   Nitrogen for Haber-Bosch process</t>
  </si>
  <si>
    <t>MF.8.1.4   Water requirements for the domestic production of exported beverages</t>
  </si>
  <si>
    <t>MF.8.2  Balancing items: output side [1000 tonnes]</t>
  </si>
  <si>
    <t>MF.8.2.1  Water vapour from combustion</t>
  </si>
  <si>
    <t>MF.8.2.1.1   Water vapour from moisture content of fuels</t>
  </si>
  <si>
    <t>MF.8.2.1.2  Water vapour from the oxidised hydrogen components of fuels</t>
  </si>
  <si>
    <t>MF.8.2.2  Gases from respiration of humans and livestock (CO2 and H2O), and from bacterial respiration from solid waste and wastewater (H2O)</t>
  </si>
  <si>
    <t>MF.8.2.2.1   Carbon dioxide (CO2)</t>
  </si>
  <si>
    <t>MF.8.2.2.2   Water vapour (H2O)</t>
  </si>
  <si>
    <t>MF.8.2.3  Excorporated water from biomass products</t>
  </si>
  <si>
    <t>Step 1: Bulk water from beverage imports</t>
  </si>
  <si>
    <t>Step 2: Water content of biomass products</t>
  </si>
  <si>
    <t>Final BI Values</t>
  </si>
  <si>
    <t>MF.8.1  Balancing items: input side</t>
  </si>
  <si>
    <t>MF.8.1.1 Oxygen for combustion processes</t>
  </si>
  <si>
    <t>MF.8.1.2 Oxygen for respiration of humans and livestock; bacterial respiration from solid waste and wastewater</t>
  </si>
  <si>
    <t>MF.8.1.3 Nitrogen for Haber-Bosch process</t>
  </si>
  <si>
    <t>MF.8.1.4 Water requirements for the domestic production of exported beverages</t>
  </si>
  <si>
    <t>MF.8.2  Balancing items: output side</t>
  </si>
  <si>
    <t>MF.8.2.1 Water vapour from combustion</t>
  </si>
  <si>
    <t>MF.8.2.1.1 Water vapour from moisture content of fuels</t>
  </si>
  <si>
    <t>MF.8.2.1.2 Water vapour from the oxidised hydrogen components of fuels</t>
  </si>
  <si>
    <t>MF.8.2.2 Gases from respiration of humans and livestock (CO2 and H2O), and from bacterial respiration from solid waste and wastewater (H2O)</t>
  </si>
  <si>
    <t>MF.8.2.2.1 Carbon dioxide (CO2)</t>
  </si>
  <si>
    <t>MF.8.2.2.2 Water vapour (H2O)</t>
  </si>
  <si>
    <t>Other Calculations</t>
  </si>
  <si>
    <t>Calculation of biomass used for grazing animals, including crop residues. Also calculation of the production of manure, and fertiliser used.</t>
  </si>
  <si>
    <t>EU MFA Questionnaire</t>
  </si>
  <si>
    <t>Grazed Biomass: Demand side approach - feed balance to identify demand for grazed biomass</t>
  </si>
  <si>
    <t>Herd Multipliers</t>
  </si>
  <si>
    <t xml:space="preserve">Note: </t>
  </si>
  <si>
    <t>Feed requirement factors based on energy requirements and herd multiples, tonnes DM of feed per year per number of animals in reference category</t>
  </si>
  <si>
    <t>Class</t>
  </si>
  <si>
    <t>Type</t>
  </si>
  <si>
    <t>Wheat grain</t>
  </si>
  <si>
    <t>Barley grains</t>
  </si>
  <si>
    <t>Soya meal</t>
  </si>
  <si>
    <t>Rape</t>
  </si>
  <si>
    <t>Maize grain</t>
  </si>
  <si>
    <t>Grass etc.</t>
  </si>
  <si>
    <t>Other</t>
  </si>
  <si>
    <t>Straw</t>
  </si>
  <si>
    <t>Distillery by-products</t>
  </si>
  <si>
    <t>Dairy, adult females</t>
  </si>
  <si>
    <t>Beef, adult females</t>
  </si>
  <si>
    <t>Sheep, breeding ewes</t>
  </si>
  <si>
    <t>Meat pigs</t>
  </si>
  <si>
    <t>Laying hens</t>
  </si>
  <si>
    <t>Broiler birds</t>
  </si>
  <si>
    <t>Livestock Numbers for Reference Herd Categories</t>
  </si>
  <si>
    <t>All Other pigs</t>
  </si>
  <si>
    <t>Total laying fowls</t>
  </si>
  <si>
    <t>Total Feed Demnad for All Livestock</t>
  </si>
  <si>
    <t>Total Feed Requirement for each type of livestock is obtained by multiplying livestock number by herd multiplier for each particular refenece livestock category</t>
  </si>
  <si>
    <t>All Cattle</t>
  </si>
  <si>
    <t>All Sheep</t>
  </si>
  <si>
    <t>All Pigs</t>
  </si>
  <si>
    <t>Chicken</t>
  </si>
  <si>
    <t>All Chicken</t>
  </si>
  <si>
    <t>Total Demand for Feed</t>
  </si>
  <si>
    <t>Demand for Grazed Biomass</t>
  </si>
  <si>
    <t>Demand for grazed biomass is obtained by subtracting fodder crops production and farmed fish feed demand from total livestock feed demand</t>
  </si>
  <si>
    <t>MF.1.2.2.1   Fodder crops (including biomass harvest from grassland)</t>
  </si>
  <si>
    <t>Feed demand for farmed fish</t>
  </si>
  <si>
    <t>Demand for grazed biomass</t>
  </si>
  <si>
    <t>Crop Residues</t>
  </si>
  <si>
    <t>Calculation of residues from crops</t>
  </si>
  <si>
    <t>Primary crop harvest</t>
  </si>
  <si>
    <t>Identification of crops which provide residues for futher socio-economic use.</t>
  </si>
  <si>
    <t>In most cases this include all types of cereals (MF.1.1.1), sugar crops (MF.1.1.3) and oil-bearing crops (MF.1.1.6), only in exceptional cases other crops have to be considered</t>
  </si>
  <si>
    <t>CPA</t>
  </si>
  <si>
    <t>Crop</t>
  </si>
  <si>
    <t>Harvest Factor</t>
  </si>
  <si>
    <t>Recovery Rate</t>
  </si>
  <si>
    <t>01.11.11</t>
  </si>
  <si>
    <t xml:space="preserve">Wheat </t>
  </si>
  <si>
    <t>01.11.31</t>
  </si>
  <si>
    <t xml:space="preserve">Barley </t>
  </si>
  <si>
    <t>01.11.32</t>
  </si>
  <si>
    <t>01.11.33</t>
  </si>
  <si>
    <t>All other cereals</t>
  </si>
  <si>
    <t>01.11.93</t>
  </si>
  <si>
    <t>Rape seed</t>
  </si>
  <si>
    <t>Used crop residues</t>
  </si>
  <si>
    <t xml:space="preserve">Available crop residues [t(as is weight)] = primary crop harvest [t(as is weight)] * harvest factor </t>
  </si>
  <si>
    <t>Used crop residues [t (as is weight] = available crop residues [t (as is weight)] * recovery rate</t>
  </si>
  <si>
    <t>Uses standard values for recovery rates for the most common crop residues used in Europe</t>
  </si>
  <si>
    <t>01.11.41 - 49</t>
  </si>
  <si>
    <t>TOTAL USED CROP  RESIDUES</t>
  </si>
  <si>
    <t>Manure production</t>
  </si>
  <si>
    <t>Animal type</t>
  </si>
  <si>
    <t>Manure production per animal per day in kg</t>
  </si>
  <si>
    <t>Dry matter of manure
(1 = Wet weight)</t>
  </si>
  <si>
    <t>Dairy Cows</t>
  </si>
  <si>
    <t>Calves</t>
  </si>
  <si>
    <t>Poultry (total)</t>
  </si>
  <si>
    <t>Other Cattle</t>
  </si>
  <si>
    <t>Chemical fertiliser</t>
  </si>
  <si>
    <t>Nutrient</t>
  </si>
  <si>
    <t>Nutrient to mass</t>
  </si>
  <si>
    <t>Flow of total domestic extraction by MFA category</t>
  </si>
  <si>
    <t>Domestic Extraction (000 tonnes)</t>
  </si>
  <si>
    <t>Total Domestic Extraction</t>
  </si>
  <si>
    <t>Flow of total imports by MFA category</t>
  </si>
  <si>
    <t>Fuels bunkered: by resident units abroad</t>
  </si>
  <si>
    <t>Total imports</t>
  </si>
  <si>
    <t>Division into 5 categories for Sanky Data</t>
  </si>
  <si>
    <t>Division into 4 categories for Indicator Calculation (EU-Method)</t>
  </si>
  <si>
    <t>Flow of total exports by MFA category</t>
  </si>
  <si>
    <t>Waste exported for final treatment and disposal</t>
  </si>
  <si>
    <t>Total Exports</t>
  </si>
  <si>
    <t>Imports (000 tonnes RME)</t>
  </si>
  <si>
    <t>Exports (000 tonnes RME)</t>
  </si>
  <si>
    <t>Domestically Processed Outputs (DPO)</t>
  </si>
  <si>
    <t>Flow of emissions to air and water, and waste disposal (both controlled and estimated uncontrolled)</t>
  </si>
  <si>
    <t>DPO (000 tonnes)</t>
  </si>
  <si>
    <t>Hydroflourcarbons (HFCs)</t>
  </si>
  <si>
    <t>Perflourocarbons (PFCs)</t>
  </si>
  <si>
    <t>Sulfur hexaflouride (SF6)</t>
  </si>
  <si>
    <t>Waste disposal to the environment (uncontrolled landfilling and flytipping)</t>
  </si>
  <si>
    <t>MF72M</t>
  </si>
  <si>
    <t>Waste disposal to controlled landfill</t>
  </si>
  <si>
    <t>Salt and other thawing materials spread on roads (including grit)</t>
  </si>
  <si>
    <t>Total DPO</t>
  </si>
  <si>
    <t>Balancing items on the input and output side to maintain account balance</t>
  </si>
  <si>
    <t>Balancing Items (000 tonnes)</t>
  </si>
  <si>
    <t>Gases from respiration of humans and livestock (CO2 and H2O), and from bacterial respiration from solid waste and wastewater (H2O)</t>
  </si>
  <si>
    <t>Calculation of GHG Emissions</t>
  </si>
  <si>
    <t>Calculations to account for the GHG emissions from domestic extraction of materials</t>
  </si>
  <si>
    <t>Flow Category</t>
  </si>
  <si>
    <t>Category</t>
  </si>
  <si>
    <t>Associated Acivity (000 tonnes)</t>
  </si>
  <si>
    <t>Emission Factor 
(T GHGs/KT)</t>
  </si>
  <si>
    <t>Crops</t>
  </si>
  <si>
    <t>Fuel use on farm</t>
  </si>
  <si>
    <t>Timber</t>
  </si>
  <si>
    <t>Wood primary material production</t>
  </si>
  <si>
    <t>Live animal grazing (enteric fermentation)</t>
  </si>
  <si>
    <t>Deer (farmed)</t>
  </si>
  <si>
    <t>Goats, Donkeys, Cameloids</t>
  </si>
  <si>
    <t>Live animal manure</t>
  </si>
  <si>
    <t>All cows/bovine/horses/donkeys/cameloids (managed manure, methane)</t>
  </si>
  <si>
    <t>All pigs/boars</t>
  </si>
  <si>
    <t>All poultry</t>
  </si>
  <si>
    <t>Metals</t>
  </si>
  <si>
    <t>Non-metals</t>
  </si>
  <si>
    <t>Fossil fuels</t>
  </si>
  <si>
    <t>Crude Oil and NGL</t>
  </si>
  <si>
    <t>Total GHGs (000 tonnes)</t>
  </si>
  <si>
    <t>Metal Ores</t>
  </si>
  <si>
    <t>Direct Material Inputs (DMI) (000 tonnes)</t>
  </si>
  <si>
    <t>Domestic Material Consumption (DMC) (000 tonnes)</t>
  </si>
  <si>
    <t>Physical Trade Balance (PTB) (000 tonnes)</t>
  </si>
  <si>
    <t>Net Addition to Stock (000 tonnes)</t>
  </si>
  <si>
    <t>Domestic Extraction (tonnes per capita)</t>
  </si>
  <si>
    <t>Imports (tonnes per capita)</t>
  </si>
  <si>
    <t>Exports (tonnes per capita)</t>
  </si>
  <si>
    <t>DMI (tonnes per capita)</t>
  </si>
  <si>
    <t>DMC (tonnes per capita) - Material Footprint</t>
  </si>
  <si>
    <t>Imports RME (000 tonnes RME)</t>
  </si>
  <si>
    <t>Exports RME (000 tonnes RME)</t>
  </si>
  <si>
    <t>Raw Material Inputs (RMI) (000 tonnes RME)</t>
  </si>
  <si>
    <t>Raw Material Consumption (RMC) (000 tonnes RME)</t>
  </si>
  <si>
    <t>Physical Trade Balance RME (PTB-RME) (000 tonnes RME)</t>
  </si>
  <si>
    <t>Imports RME (tonnes per capita)</t>
  </si>
  <si>
    <t>Exports RME (tonnes per capita)</t>
  </si>
  <si>
    <t>RMI (tonnes per capita)</t>
  </si>
  <si>
    <t>RMC (tonnes per capita) - Material Footprint</t>
  </si>
  <si>
    <t>Flow (million tonnes)</t>
  </si>
  <si>
    <t>Imports (excl. Waste Imports)</t>
  </si>
  <si>
    <t>Domestic Material Consumption (DMC)</t>
  </si>
  <si>
    <t>Direct Material Input (DMI)</t>
  </si>
  <si>
    <t>Net Balancing Items</t>
  </si>
  <si>
    <t>GHG Emissions</t>
  </si>
  <si>
    <t>Dissipative use of products and losses</t>
  </si>
  <si>
    <t>Net addition to stock</t>
  </si>
  <si>
    <t>End of Life Waste</t>
  </si>
  <si>
    <t>Landfilling</t>
  </si>
  <si>
    <t>Check</t>
  </si>
  <si>
    <t>Livestock Node Calculations</t>
  </si>
  <si>
    <t>Imports of Live Animals and animal products (MF15)</t>
  </si>
  <si>
    <t>Exports of Live Animals and animal products (MF15)</t>
  </si>
  <si>
    <t>GHG Emissions from livestock (CH4)</t>
  </si>
  <si>
    <t>Waste Outputs (manure)</t>
  </si>
  <si>
    <t>Main model indicator (DMC)</t>
  </si>
  <si>
    <t>Sankey DMC (original = DMI-exports)</t>
  </si>
  <si>
    <t>Sankey DMC (alternative = add up sub-categories)</t>
  </si>
  <si>
    <t>Rounded Off</t>
  </si>
  <si>
    <t>These graphs correspond to the figures in the Scottish MFA technical report</t>
  </si>
  <si>
    <t>DMC + Exports</t>
  </si>
  <si>
    <t>Raw Material Inputs (RMI)</t>
  </si>
  <si>
    <t>RMC + Exports RME</t>
  </si>
  <si>
    <t>Domestic 
Extraction</t>
  </si>
  <si>
    <t>DMC</t>
  </si>
  <si>
    <t>RMC</t>
  </si>
  <si>
    <t>Exports RME</t>
  </si>
  <si>
    <t>Metal/ metal Ores</t>
  </si>
  <si>
    <t>Fossil energy materials</t>
  </si>
  <si>
    <t>Direct Matieral Inputs</t>
  </si>
  <si>
    <t>Domestic Material Consumption</t>
  </si>
  <si>
    <t>RME imports</t>
  </si>
  <si>
    <t>RME exports</t>
  </si>
  <si>
    <t>Raw Material Consumption (RMC)</t>
  </si>
  <si>
    <t>GDP (2016 prices)</t>
  </si>
  <si>
    <t>Population</t>
  </si>
  <si>
    <t>GDP (2015 prices)</t>
  </si>
  <si>
    <t>Metal/metal ores</t>
  </si>
  <si>
    <t>Raw Material Consumption</t>
  </si>
  <si>
    <t>Domestic extraction</t>
  </si>
  <si>
    <t>Imports (physical flows)</t>
  </si>
  <si>
    <t>Direct Material Inputs</t>
  </si>
  <si>
    <t>Exports (physical flows)</t>
  </si>
  <si>
    <t>Imports (RME)</t>
  </si>
  <si>
    <t>Raw Material Inputs</t>
  </si>
  <si>
    <t>Exports (RME)</t>
  </si>
  <si>
    <t>Scottish consumption (RMC)</t>
  </si>
  <si>
    <t>Territorial</t>
  </si>
  <si>
    <t>Consumption</t>
  </si>
  <si>
    <t>Fossil fuel exports</t>
  </si>
  <si>
    <t>Included in territorial</t>
  </si>
  <si>
    <t>Offshored</t>
  </si>
  <si>
    <t>RoUK</t>
  </si>
  <si>
    <t>Material flow accounts [env_ac_mfa]</t>
  </si>
  <si>
    <t>https://appsso.eurostat.ec.europa.eu/nui/show.do?dataset=env_ac_mfa&amp;lang=en</t>
  </si>
  <si>
    <t>Last update</t>
  </si>
  <si>
    <t>Extracted on</t>
  </si>
  <si>
    <t>Source of data</t>
  </si>
  <si>
    <t>Eurostat</t>
  </si>
  <si>
    <t>UNIT</t>
  </si>
  <si>
    <t>Tonnes per capita</t>
  </si>
  <si>
    <t>MATERIAL</t>
  </si>
  <si>
    <t>INDIC_ENV</t>
  </si>
  <si>
    <t>Domestic material consumption</t>
  </si>
  <si>
    <t>GEO/TIME</t>
  </si>
  <si>
    <t>Norway</t>
  </si>
  <si>
    <t>Finland</t>
  </si>
  <si>
    <t>Estonia</t>
  </si>
  <si>
    <t>Iceland</t>
  </si>
  <si>
    <t>Sweden</t>
  </si>
  <si>
    <t>Luxembourg</t>
  </si>
  <si>
    <t>Romania</t>
  </si>
  <si>
    <t>Bulgaria</t>
  </si>
  <si>
    <t>Denmark</t>
  </si>
  <si>
    <t>Ireland</t>
  </si>
  <si>
    <t>Poland</t>
  </si>
  <si>
    <t>Lithuania</t>
  </si>
  <si>
    <t>Austria</t>
  </si>
  <si>
    <t>Latvia</t>
  </si>
  <si>
    <t>Cyprus</t>
  </si>
  <si>
    <t>Serbia</t>
  </si>
  <si>
    <t>Portugal</t>
  </si>
  <si>
    <t>Czechia</t>
  </si>
  <si>
    <t>Germany</t>
  </si>
  <si>
    <t>Hungary</t>
  </si>
  <si>
    <t>Turkey</t>
  </si>
  <si>
    <t>EU 28 Average</t>
  </si>
  <si>
    <t>Slovenia</t>
  </si>
  <si>
    <t>Slovakia</t>
  </si>
  <si>
    <t>Greece</t>
  </si>
  <si>
    <t>Belgium</t>
  </si>
  <si>
    <t>Croatia</t>
  </si>
  <si>
    <t>France</t>
  </si>
  <si>
    <t>Malta</t>
  </si>
  <si>
    <t>Switzerland</t>
  </si>
  <si>
    <t>Albania</t>
  </si>
  <si>
    <t>North Macedonia</t>
  </si>
  <si>
    <t>Spain</t>
  </si>
  <si>
    <t>Netherlands</t>
  </si>
  <si>
    <t>Italy</t>
  </si>
  <si>
    <t>EU28 Vs Scotland</t>
  </si>
  <si>
    <t>EU28</t>
  </si>
  <si>
    <t>Metal ores</t>
  </si>
  <si>
    <t>EU</t>
  </si>
  <si>
    <t>CALCULATION FOR STAT: "We use our own body weight in materials every 1.4 days"</t>
  </si>
  <si>
    <t>USING DMC</t>
  </si>
  <si>
    <t>USING RMC</t>
  </si>
  <si>
    <t>Figure</t>
  </si>
  <si>
    <t>Notes</t>
  </si>
  <si>
    <t>t/year</t>
  </si>
  <si>
    <t>Scottish MFA, DMC per person 2017</t>
  </si>
  <si>
    <t>Scottish MFA, RMC per person 2017</t>
  </si>
  <si>
    <t>kg/year</t>
  </si>
  <si>
    <t>Calc</t>
  </si>
  <si>
    <t>kg/day</t>
  </si>
  <si>
    <t>https://bmcpublichealth.biomedcentral.com/articles/10.1186/1471-2458-12-439</t>
  </si>
  <si>
    <t>European average body mass in 2005 = 70.8kg</t>
  </si>
  <si>
    <t>days taken to reach average body mass</t>
  </si>
  <si>
    <t>CALCULATION FOR STAT: "Scotland's mat footprint is 38% higher than the global average"</t>
  </si>
  <si>
    <t>Carbon footprint</t>
  </si>
  <si>
    <t>No. of people</t>
  </si>
  <si>
    <t>https://population.un.org/wpp/Download/Standard/Population/</t>
  </si>
  <si>
    <t>World population, 2017</t>
  </si>
  <si>
    <t>World material use (t)</t>
  </si>
  <si>
    <t>https://assets.website-files.com/5e185aa4d27bcf348400ed82/5e26ead616b6d1d157ff4293_20200120%20-%20CGR%20Global%20-%20Report%20web%20single%20page%20-%20210x297mm%20-%20compressed.pdf</t>
  </si>
  <si>
    <t>Circle Economy (2020) The Circularity Gap report, 2020 "total material inputs of 100.6 billion tonnes in 2017"</t>
  </si>
  <si>
    <t>Raw Mat footprint of Scotland (t per capita)</t>
  </si>
  <si>
    <t>Scottish MFA</t>
  </si>
  <si>
    <t>% difference between world material use and Scotland's material footprint</t>
  </si>
  <si>
    <t>GHG emissions</t>
  </si>
  <si>
    <t>https://www.gov.scot/collections/sea-fisheries-statistics/</t>
  </si>
  <si>
    <t>Sheet C2 - Column B - Row 20</t>
  </si>
  <si>
    <t>Sheet C2 - Column B - Row 21</t>
  </si>
  <si>
    <t>Sheet C2 - Column B - Row 22</t>
  </si>
  <si>
    <t>Sheet C2 - Column B - Row 33</t>
  </si>
  <si>
    <t>https://www.gov.scot/collections/june-scottish-agricultural-census/</t>
  </si>
  <si>
    <t>https://www.gov.scot/publications/scottish-fish-farm-production-survey-2018/</t>
  </si>
  <si>
    <t>Agriculture Fisheries</t>
  </si>
  <si>
    <t>Sheet Scotland API - Row 380</t>
  </si>
  <si>
    <t>Sheet Scotland API - Row 945</t>
  </si>
  <si>
    <t>Sheet Scotland API - Row 134</t>
  </si>
  <si>
    <t>Sheet Scotland API - Row 605</t>
  </si>
  <si>
    <t>Sheet Scotland API - Row 1228</t>
  </si>
  <si>
    <t>Sheet Scotland API - Row 1355</t>
  </si>
  <si>
    <t>Sheet Scotland API - Row 1472</t>
  </si>
  <si>
    <t>Sheet Scotland API - Filter by NFRCode</t>
  </si>
  <si>
    <t>Ensure that pollutant emissions are entered correctly based on the associated unit provided in Column D</t>
  </si>
  <si>
    <t>Direct Material Inputs (DMI)</t>
  </si>
  <si>
    <t>RMC per capita</t>
  </si>
  <si>
    <t>DMC per capita</t>
  </si>
  <si>
    <t>GDP per capita</t>
  </si>
  <si>
    <t>DMC (000 tonnes)</t>
  </si>
  <si>
    <t>RMC (000 tonnes)</t>
  </si>
  <si>
    <t>FIGURE 4-1 Key indicators of the Scottish Material Flow Accounts in 2018, comparing Direct Material Impacts and Raw Material Equivalents data, tonnes per capita</t>
  </si>
  <si>
    <t>Figure 4-2 Comparison between Physical Trade and Trade in RME in 2018</t>
  </si>
  <si>
    <t>Figure 4-4 Trends in Domestic Extraction, Direct Material Inputs and Domestic Material Consumption, 2011-2018</t>
  </si>
  <si>
    <t>Figure 4-5 Trends in Domestic Extraction, Raw Material Inputs, Raw Material Exports and Raw Material Consumption, 2011-2018</t>
  </si>
  <si>
    <t>2018-2011</t>
  </si>
  <si>
    <t>2011 to 2018 (%)</t>
  </si>
  <si>
    <t>Figure 4-6 Index of Real GDP (2016 prices), population and Domestic Material Consumption, for Scotland in 2011-2018</t>
  </si>
  <si>
    <t>Index 2012-2018</t>
  </si>
  <si>
    <t>Figure 4-7 Trends in material sub-categories for Domestic Material Consumption 2011-2018</t>
  </si>
  <si>
    <t>Figure X-X Domestic Material Consumption and Raw Material Consumption by material sub-categories in 2018</t>
  </si>
  <si>
    <t>Physical material flows in 2018 by material type</t>
  </si>
  <si>
    <t>Raw material flows in 2018 by material type</t>
  </si>
  <si>
    <t>Raw/Physical (%)</t>
  </si>
  <si>
    <t>Figure X-X Physical (direct) and raw (indirect) material flows in 2018 by material type</t>
  </si>
  <si>
    <t>PRTR Pollutant Release</t>
  </si>
  <si>
    <t>https://prtr.defra.gov.uk/pollutant-releases</t>
  </si>
  <si>
    <t>Right click on year value in Row 17 to expand emissions data by pollutants</t>
  </si>
  <si>
    <t>Sheet Scotland By Source - Row 188</t>
  </si>
  <si>
    <t>2D3c</t>
  </si>
  <si>
    <t>PRTR Pollutant Transfer</t>
  </si>
  <si>
    <t xml:space="preserve">The Scottish Material Flows Accounts (MFA) project aims to measure the flows of materials into and out of the Scottish economy for 2011-2018. This  will inform and measure progress towards a Circular Economy in Scotland. </t>
  </si>
  <si>
    <t>The model collates data on material flow inputs and outputs for the Scottish economy. These are combined to calcuate MFA indicators using the Eurostat MFA methodology as a template. Supplementary data are held in seperate spreadsheets. The model will be externally peer reviewed. Graphs based on the MFA results are stored in this spreadsheet.</t>
  </si>
  <si>
    <t>UK PRTR Pollutant Release</t>
  </si>
  <si>
    <t>https://prtr.defra.gov.uk/pollutant-transfers</t>
  </si>
  <si>
    <t>UK PRTR Pollutant Transfer</t>
  </si>
  <si>
    <t>Air pollution: NAEI - Devolved Administration Data, Water polluiton: UK E-PRTR</t>
  </si>
  <si>
    <t>Igneous Rock, Limestone, Dolomine and Sandstone</t>
  </si>
  <si>
    <t>*Bosnia and Herzegovina</t>
  </si>
  <si>
    <t xml:space="preserve">Figure 4-8 Per Capita Domestic Extraction for Scotland and other European Countries, 2018 </t>
  </si>
  <si>
    <t>Figure 4-10 Per Capita Domestic Material Consumption for Scotland and other European Countries, 2018</t>
  </si>
  <si>
    <t>Figure 4-11 Per capita Domestic Extraction and Domestic Material Consumption comparison between the UK and Scotland, 2018</t>
  </si>
  <si>
    <t>Unknown numbers, not linked to rest of the model</t>
  </si>
  <si>
    <t>Figure 4-9 Domestic Extraction per capita comparison of EU nations with the highest high levels of domestic extraction of fossil fuel, shown in order of fossil fuel extraction (largest to smallest), 2018</t>
  </si>
  <si>
    <t>TOTAL</t>
  </si>
  <si>
    <t>TIME</t>
  </si>
  <si>
    <t>*Bosnia's data not available for 2018, datapoints shown for 2017</t>
  </si>
  <si>
    <t>Crushed rock data for MF31 has been modified with DfT PORT0499 dataset with tonnages for Glensanda</t>
  </si>
  <si>
    <t>World Mat footprint (tons per capita)</t>
  </si>
  <si>
    <t>What are the material flows through the Scottish economy for 2011-2018?</t>
  </si>
  <si>
    <t xml:space="preserve">EU-MFA Questionnaire: https://ec.europa.eu/eurostat/documents/1798247/6191533/Economy-wide+material+flow+accounts+%28EW-MFA%29+questionnaire </t>
  </si>
  <si>
    <t>2018 V3.0</t>
  </si>
  <si>
    <t>Parameters used in white cells are from EU-MFA. Can be updated if more accurate Scottish parameters are available. Parametres need to be checked in case these have changed.</t>
  </si>
  <si>
    <t>Recycled + Organics Recycled</t>
  </si>
  <si>
    <t>Imports RME Iron</t>
  </si>
  <si>
    <t>Imports RME Non-Ferrous Metal</t>
  </si>
  <si>
    <t>Exports RME Iron</t>
  </si>
  <si>
    <t>Exports RME Non-Ferrous Metal</t>
  </si>
  <si>
    <t>RME Metals Trade Disaggregated</t>
  </si>
  <si>
    <t>Non-Ferrous Metals Trade</t>
  </si>
  <si>
    <t>IM RME</t>
  </si>
  <si>
    <t>EX RME</t>
  </si>
  <si>
    <t>Yearly average Eurostat RME coef</t>
  </si>
  <si>
    <t>Smoothed RME Calc for Non-Ferrous Metals (with average of 2011-2018 averages) Compared to non-smoothed</t>
  </si>
  <si>
    <t>Sm - IM RME</t>
  </si>
  <si>
    <t>Sm - EX RME</t>
  </si>
  <si>
    <t>RME Im</t>
  </si>
  <si>
    <t>RME Ex</t>
  </si>
  <si>
    <t>RMI</t>
  </si>
  <si>
    <t>PTB</t>
  </si>
  <si>
    <t>Smoothed Headline Indicators (000's of Tonnes)</t>
  </si>
  <si>
    <t>Smoothed Headline Indicators per capita (tonnes)</t>
  </si>
  <si>
    <t>Comparison with GDP</t>
  </si>
  <si>
    <t>DMI</t>
  </si>
  <si>
    <t>GDP (2016 Prices)</t>
  </si>
  <si>
    <t>Indexed Comparisons with GDP</t>
  </si>
  <si>
    <t>Per Capita Comparisons</t>
  </si>
  <si>
    <t>GDP (Millions £, 2016 Prices)</t>
  </si>
  <si>
    <t>GDP (£, 2016 Prices)</t>
  </si>
  <si>
    <t>DMC (000's tonnes)</t>
  </si>
  <si>
    <t>DMI (000's tonnes)</t>
  </si>
  <si>
    <t>RMC (000's tonnes)</t>
  </si>
  <si>
    <t>RMI (000's tonnes)</t>
  </si>
  <si>
    <t>DMC (tonnes)</t>
  </si>
  <si>
    <t>DMI (tonnes)</t>
  </si>
  <si>
    <t>RMC (tonnes)</t>
  </si>
  <si>
    <t>RMI (tonnes)</t>
  </si>
  <si>
    <t>Indexed Per Capita Comparisons</t>
  </si>
  <si>
    <t>Net Extraction Abroad</t>
  </si>
  <si>
    <t>NEA</t>
  </si>
  <si>
    <t>Indexed NEA Comparison</t>
  </si>
  <si>
    <t>EA Im</t>
  </si>
  <si>
    <t>EA Ex</t>
  </si>
  <si>
    <t>Im</t>
  </si>
  <si>
    <t>Ex</t>
  </si>
  <si>
    <t>α</t>
  </si>
  <si>
    <t>Sum % deviation across time periods</t>
  </si>
  <si>
    <t>Exponentialy Smoothed RME Non-Ferrous Metals</t>
  </si>
  <si>
    <t>Im RME</t>
  </si>
  <si>
    <t>Ex RME</t>
  </si>
  <si>
    <t>Aggregate Difference with Unsmoothed</t>
  </si>
  <si>
    <t>Squared residuals</t>
  </si>
  <si>
    <t>Sum of Squared Residuals</t>
  </si>
  <si>
    <t>Mean of Squared Residuals</t>
  </si>
  <si>
    <t>Absolute Deviations Caused by Exponential Smoothing</t>
  </si>
  <si>
    <t>Relative Caused by Exponential Smoothing</t>
  </si>
  <si>
    <t>Sum of Absolute Deviations</t>
  </si>
  <si>
    <t>Abs Sum</t>
  </si>
  <si>
    <t>Abs Avg</t>
  </si>
  <si>
    <t>% Sum</t>
  </si>
  <si>
    <t>% Avg</t>
  </si>
  <si>
    <t>SQ Res Sum</t>
  </si>
  <si>
    <t>SQ Res Avg</t>
  </si>
  <si>
    <t>MAD</t>
  </si>
  <si>
    <t>MSE</t>
  </si>
  <si>
    <t>MAPE</t>
  </si>
  <si>
    <t>N/A</t>
  </si>
  <si>
    <t>Mean Absolute Percentage Error</t>
  </si>
  <si>
    <t>Mean Absolute Deviations</t>
  </si>
  <si>
    <t>Exponential Smoothing of Yearly average RME Coefficients  (Dependent on Smoothing parameter α)</t>
  </si>
  <si>
    <t>Results of Minimized MAD, MAPE, and MSE</t>
  </si>
  <si>
    <t>Ratio of EA to direct trade</t>
  </si>
  <si>
    <t>EA Im/Im</t>
  </si>
  <si>
    <t>EA Ex/Ex</t>
  </si>
  <si>
    <t>Indexed EA Trade Ratio</t>
  </si>
  <si>
    <t>Correlation Coefs w/GDP</t>
  </si>
  <si>
    <t>α Testing</t>
  </si>
  <si>
    <t>Raw Material Input (RMI)</t>
  </si>
  <si>
    <t>Raw material consumption</t>
  </si>
  <si>
    <t>EU 27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</si>
</sst>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dd\ mmm\ yy"/>
    <numFmt numFmtId="165" formatCode="#,##0.000"/>
    <numFmt numFmtId="166" formatCode="#,##0.0"/>
    <numFmt numFmtId="167" formatCode="#,##0.0000"/>
    <numFmt numFmtId="168" formatCode="#,##0.000000"/>
    <numFmt numFmtId="169" formatCode="#,##0.0000000"/>
    <numFmt numFmtId="170" formatCode="#,##0.00000000000"/>
    <numFmt numFmtId="171" formatCode="#,###&quot; -r&quot;;\-#,###&quot; -r&quot;;&quot; -r&quot;"/>
    <numFmt numFmtId="172" formatCode="_-* #,##0_-;\-* #,##0_-;_-* &quot;-&quot;??_-;_-@_-"/>
    <numFmt numFmtId="173" formatCode="_-* #,##0.0_-;\-* #,##0.0_-;_-* &quot;-&quot;??_-;_-@_-"/>
    <numFmt numFmtId="174" formatCode="dd\.mm\.yy"/>
    <numFmt numFmtId="175" formatCode="0.0%"/>
  </numFmts>
  <fonts count="63"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4" tint="-0.499984740745262"/>
      <name val="Arial"/>
      <family val="2"/>
    </font>
    <font>
      <sz val="12"/>
      <color theme="4" tint="-0.499984740745262"/>
      <name val="Arial"/>
      <family val="2"/>
    </font>
    <font>
      <sz val="11"/>
      <color theme="1"/>
      <name val="Arial"/>
      <family val="2"/>
    </font>
    <font>
      <sz val="11"/>
      <name val="Arial"/>
      <family val="2"/>
    </font>
    <font>
      <b/>
      <sz val="11"/>
      <color theme="0" tint="-4.9989318521683403E-2"/>
      <name val="Arial"/>
      <family val="2"/>
    </font>
    <font>
      <sz val="11"/>
      <color theme="0" tint="-4.9989318521683403E-2"/>
      <name val="Arial"/>
      <family val="2"/>
    </font>
    <font>
      <sz val="11"/>
      <color rgb="FFFF0000"/>
      <name val="Arial"/>
      <family val="2"/>
    </font>
    <font>
      <sz val="11"/>
      <color rgb="FFFA7D00"/>
      <name val="Calibri"/>
      <family val="2"/>
      <scheme val="minor"/>
    </font>
    <font>
      <sz val="10"/>
      <name val="Franklin Gothic Book"/>
      <family val="2"/>
    </font>
    <font>
      <b/>
      <sz val="15"/>
      <name val="Franklin Gothic Book"/>
      <family val="2"/>
    </font>
    <font>
      <u/>
      <sz val="10"/>
      <color theme="10"/>
      <name val="Franklin Gothic Book"/>
      <family val="2"/>
    </font>
    <font>
      <i/>
      <sz val="10"/>
      <color theme="1"/>
      <name val="Franklin Gothic Book"/>
      <family val="2"/>
    </font>
    <font>
      <sz val="18"/>
      <color theme="3"/>
      <name val="Calibri Light"/>
      <family val="2"/>
      <scheme val="major"/>
    </font>
    <font>
      <sz val="11"/>
      <color rgb="FF006100"/>
      <name val="Arial"/>
      <family val="2"/>
    </font>
    <font>
      <sz val="11"/>
      <color rgb="FF9C0006"/>
      <name val="Arial"/>
      <family val="2"/>
    </font>
    <font>
      <sz val="11"/>
      <color rgb="FF9C6500"/>
      <name val="Arial"/>
      <family val="2"/>
    </font>
    <font>
      <b/>
      <sz val="11"/>
      <color rgb="FF3F3F3F"/>
      <name val="Arial"/>
      <family val="2"/>
    </font>
    <font>
      <i/>
      <sz val="11"/>
      <color rgb="FF7F7F7F"/>
      <name val="Arial"/>
      <family val="2"/>
    </font>
    <font>
      <sz val="12"/>
      <name val="Calibri"/>
      <family val="2"/>
      <scheme val="minor"/>
    </font>
    <font>
      <sz val="12"/>
      <color indexed="8"/>
      <name val="Calibri"/>
      <family val="2"/>
      <scheme val="minor"/>
    </font>
    <font>
      <b/>
      <sz val="12"/>
      <color theme="0" tint="-4.9989318521683403E-2"/>
      <name val="Calibri"/>
      <family val="2"/>
      <scheme val="minor"/>
    </font>
    <font>
      <sz val="10"/>
      <color theme="1"/>
      <name val="Calibri"/>
      <family val="2"/>
      <scheme val="minor"/>
    </font>
    <font>
      <sz val="12"/>
      <color rgb="FFFF0000"/>
      <name val="Calibri"/>
      <family val="2"/>
      <scheme val="minor"/>
    </font>
    <font>
      <u/>
      <sz val="12"/>
      <color theme="10"/>
      <name val="Calibri"/>
      <family val="2"/>
      <scheme val="minor"/>
    </font>
    <font>
      <b/>
      <sz val="12"/>
      <color theme="1"/>
      <name val="Calibri"/>
      <family val="2"/>
      <scheme val="minor"/>
    </font>
    <font>
      <b/>
      <sz val="12"/>
      <name val="Calibri"/>
      <family val="2"/>
      <scheme val="minor"/>
    </font>
    <font>
      <sz val="12"/>
      <color theme="0" tint="-4.9989318521683403E-2"/>
      <name val="Calibri"/>
      <family val="2"/>
      <scheme val="minor"/>
    </font>
    <font>
      <b/>
      <sz val="11"/>
      <color theme="0" tint="-4.9989318521683403E-2"/>
      <name val="Calibri"/>
      <family val="2"/>
      <scheme val="minor"/>
    </font>
    <font>
      <sz val="11"/>
      <color indexed="8"/>
      <name val="Calibri"/>
      <family val="2"/>
      <scheme val="minor"/>
    </font>
    <font>
      <b/>
      <sz val="11"/>
      <name val="Calibri"/>
      <family val="2"/>
      <scheme val="minor"/>
    </font>
    <font>
      <sz val="11"/>
      <color theme="0" tint="-4.9989318521683403E-2"/>
      <name val="Calibri"/>
      <family val="2"/>
      <scheme val="minor"/>
    </font>
    <font>
      <b/>
      <sz val="11"/>
      <color theme="1"/>
      <name val="Calibri"/>
      <family val="2"/>
      <scheme val="minor"/>
    </font>
    <font>
      <sz val="10"/>
      <name val="Arial"/>
      <family val="2"/>
    </font>
    <font>
      <b/>
      <sz val="10"/>
      <name val="Arial"/>
      <family val="2"/>
    </font>
    <font>
      <sz val="8"/>
      <name val="Arial"/>
      <family val="2"/>
    </font>
    <font>
      <b/>
      <sz val="16"/>
      <color indexed="48"/>
      <name val="Arial"/>
      <family val="2"/>
    </font>
    <font>
      <sz val="12"/>
      <name val="Arial"/>
      <family val="2"/>
    </font>
    <font>
      <b/>
      <sz val="14"/>
      <name val="Times New Roman"/>
      <family val="1"/>
    </font>
    <font>
      <sz val="11"/>
      <name val="Calibri"/>
      <family val="2"/>
      <scheme val="minor"/>
    </font>
    <font>
      <sz val="12"/>
      <color theme="1"/>
      <name val="Arial"/>
      <family val="2"/>
    </font>
    <font>
      <sz val="11"/>
      <color theme="0" tint="-0.499984740745262"/>
      <name val="Calibri"/>
      <family val="2"/>
      <scheme val="minor"/>
    </font>
    <font>
      <sz val="8"/>
      <color theme="1"/>
      <name val="Calibri"/>
      <family val="2"/>
      <scheme val="minor"/>
    </font>
    <font>
      <sz val="11"/>
      <color indexed="8"/>
      <name val="Calibri"/>
      <family val="2"/>
    </font>
    <font>
      <sz val="10"/>
      <color rgb="FFFF0000"/>
      <name val="Calibri"/>
      <family val="2"/>
      <scheme val="minor"/>
    </font>
    <font>
      <u/>
      <sz val="10"/>
      <color theme="10"/>
      <name val="Calibri"/>
      <family val="2"/>
      <scheme val="minor"/>
    </font>
    <font>
      <sz val="11"/>
      <color rgb="FFFF0000"/>
      <name val="Calibri"/>
      <family val="2"/>
      <scheme val="minor"/>
    </font>
    <font>
      <sz val="9"/>
      <color indexed="81"/>
      <name val="Tahoma"/>
      <family val="2"/>
    </font>
    <font>
      <b/>
      <sz val="9"/>
      <color indexed="81"/>
      <name val="Tahoma"/>
      <family val="2"/>
    </font>
    <font>
      <b/>
      <sz val="11"/>
      <color indexed="8"/>
      <name val="Calibri"/>
      <family val="2"/>
      <scheme val="minor"/>
    </font>
    <font>
      <sz val="12"/>
      <color theme="0"/>
      <name val="Calibri"/>
      <family val="2"/>
      <scheme val="minor"/>
    </font>
    <font>
      <u/>
      <sz val="11"/>
      <color theme="10"/>
      <name val="Calibri"/>
      <family val="2"/>
    </font>
    <font>
      <b/>
      <sz val="10"/>
      <color theme="1"/>
      <name val="Arial"/>
      <family val="2"/>
    </font>
    <font>
      <sz val="10"/>
      <color theme="0"/>
      <name val="Calibri"/>
      <family val="2"/>
      <scheme val="minor"/>
    </font>
    <font>
      <sz val="10"/>
      <color theme="0"/>
      <name val="Arial"/>
      <family val="2"/>
    </font>
    <font>
      <b/>
      <sz val="14"/>
      <color rgb="FF000000"/>
      <name val="Arial"/>
      <family val="2"/>
    </font>
    <font>
      <b/>
      <sz val="11"/>
      <color theme="0"/>
      <name val="Calibri"/>
      <family val="2"/>
      <scheme val="minor"/>
    </font>
    <font>
      <b/>
      <sz val="12"/>
      <color theme="0"/>
      <name val="Calibri"/>
      <family val="2"/>
      <scheme val="minor"/>
    </font>
    <font>
      <b/>
      <sz val="12"/>
      <color theme="1"/>
      <name val="Calibri"/>
      <family val="2"/>
    </font>
  </fonts>
  <fills count="33">
    <fill>
      <patternFill patternType="none"/>
    </fill>
    <fill>
      <patternFill patternType="gray125"/>
    </fill>
    <fill>
      <patternFill patternType="solid">
        <fgColor theme="0"/>
        <bgColor indexed="64"/>
      </patternFill>
    </fill>
    <fill>
      <patternFill patternType="solid">
        <fgColor theme="0" tint="-0.2499465926084170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59996337778862885"/>
        <bgColor indexed="64"/>
      </patternFill>
    </fill>
    <fill>
      <patternFill patternType="solid">
        <fgColor theme="9"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indexed="9"/>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5" tint="0.39994506668294322"/>
        <bgColor indexed="64"/>
      </patternFill>
    </fill>
    <fill>
      <patternFill patternType="solid">
        <fgColor theme="9"/>
        <bgColor indexed="64"/>
      </patternFill>
    </fill>
    <fill>
      <patternFill patternType="solid">
        <fgColor theme="7"/>
        <bgColor indexed="64"/>
      </patternFill>
    </fill>
    <fill>
      <patternFill patternType="solid">
        <fgColor rgb="FFC00000"/>
        <bgColor indexed="64"/>
      </patternFill>
    </fill>
    <fill>
      <patternFill patternType="solid">
        <fgColor theme="1"/>
        <bgColor indexed="64"/>
      </patternFill>
    </fill>
    <fill>
      <patternFill patternType="solid">
        <fgColor theme="9" tint="0.39997558519241921"/>
        <bgColor indexed="64"/>
      </patternFill>
    </fill>
    <fill>
      <patternFill patternType="solid">
        <fgColor rgb="FFFDDD67"/>
        <bgColor indexed="64"/>
      </patternFill>
    </fill>
    <fill>
      <patternFill patternType="solid">
        <fgColor rgb="FFFF9933"/>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CD272"/>
        <bgColor indexed="64"/>
      </patternFill>
    </fill>
  </fills>
  <borders count="44">
    <border>
      <left/>
      <right/>
      <top/>
      <bottom/>
      <diagonal/>
    </border>
    <border>
      <left/>
      <right/>
      <top/>
      <bottom style="medium">
        <color theme="4"/>
      </bottom>
      <diagonal/>
    </border>
    <border>
      <left/>
      <right/>
      <top/>
      <bottom style="thin">
        <color theme="4"/>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0" tint="-0.14996795556505021"/>
      </top>
      <bottom style="thin">
        <color theme="0" tint="-0.14996795556505021"/>
      </bottom>
      <diagonal/>
    </border>
    <border>
      <left style="thin">
        <color theme="9"/>
      </left>
      <right style="thin">
        <color theme="9"/>
      </right>
      <top style="thin">
        <color theme="9"/>
      </top>
      <bottom style="thin">
        <color theme="9"/>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double">
        <color theme="4"/>
      </bottom>
      <diagonal/>
    </border>
    <border>
      <left style="thin">
        <color theme="0" tint="-0.14996795556505021"/>
      </left>
      <right style="thin">
        <color theme="0" tint="-0.14996795556505021"/>
      </right>
      <top style="thin">
        <color theme="4" tint="-0.24994659260841701"/>
      </top>
      <bottom style="double">
        <color theme="4" tint="-0.24994659260841701"/>
      </bottom>
      <diagonal/>
    </border>
    <border>
      <left style="thin">
        <color theme="4" tint="-0.499984740745262"/>
      </left>
      <right style="thin">
        <color theme="4" tint="-0.499984740745262"/>
      </right>
      <top style="thin">
        <color theme="0" tint="-0.14996795556505021"/>
      </top>
      <bottom style="thin">
        <color theme="0" tint="-0.14996795556505021"/>
      </bottom>
      <diagonal/>
    </border>
    <border>
      <left style="thin">
        <color theme="4" tint="-0.499984740745262"/>
      </left>
      <right style="thin">
        <color theme="4" tint="-0.499984740745262"/>
      </right>
      <top style="thin">
        <color theme="0" tint="-0.24994659260841701"/>
      </top>
      <bottom style="thin">
        <color theme="0" tint="-0.24994659260841701"/>
      </bottom>
      <diagonal/>
    </border>
    <border>
      <left/>
      <right/>
      <top/>
      <bottom style="double">
        <color rgb="FFFF8001"/>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4" tint="-0.24994659260841701"/>
      </left>
      <right style="thin">
        <color theme="4" tint="-0.24994659260841701"/>
      </right>
      <top style="thin">
        <color theme="0" tint="-0.499984740745262"/>
      </top>
      <bottom style="thin">
        <color theme="0" tint="-0.499984740745262"/>
      </bottom>
      <diagonal/>
    </border>
    <border>
      <left style="thin">
        <color theme="4" tint="-0.499984740745262"/>
      </left>
      <right style="thin">
        <color theme="4" tint="-0.499984740745262"/>
      </right>
      <top style="thin">
        <color theme="1" tint="0.34998626667073579"/>
      </top>
      <bottom style="thin">
        <color theme="1" tint="0.34998626667073579"/>
      </bottom>
      <diagonal/>
    </border>
    <border>
      <left style="thin">
        <color theme="4" tint="-0.499984740745262"/>
      </left>
      <right style="thin">
        <color theme="1" tint="0.24994659260841701"/>
      </right>
      <top style="thin">
        <color theme="1" tint="0.34998626667073579"/>
      </top>
      <bottom style="thin">
        <color theme="1" tint="0.34998626667073579"/>
      </bottom>
      <diagonal/>
    </border>
    <border>
      <left/>
      <right style="thin">
        <color theme="4" tint="-0.499984740745262"/>
      </right>
      <top/>
      <bottom/>
      <diagonal/>
    </border>
    <border>
      <left/>
      <right style="thin">
        <color auto="1"/>
      </right>
      <top/>
      <bottom/>
      <diagonal/>
    </border>
    <border>
      <left style="thin">
        <color theme="0" tint="-0.14996795556505021"/>
      </left>
      <right/>
      <top style="thin">
        <color theme="5" tint="-0.24994659260841701"/>
      </top>
      <bottom style="double">
        <color theme="4" tint="-0.24994659260841701"/>
      </bottom>
      <diagonal/>
    </border>
    <border>
      <left/>
      <right/>
      <top style="thin">
        <color theme="5" tint="-0.24994659260841701"/>
      </top>
      <bottom style="double">
        <color theme="4" tint="-0.24994659260841701"/>
      </bottom>
      <diagonal/>
    </border>
    <border>
      <left/>
      <right style="thin">
        <color theme="0" tint="-0.14996795556505021"/>
      </right>
      <top style="thin">
        <color theme="5" tint="-0.24994659260841701"/>
      </top>
      <bottom style="double">
        <color theme="4" tint="-0.24994659260841701"/>
      </bottom>
      <diagonal/>
    </border>
    <border>
      <left style="thin">
        <color theme="4" tint="-0.499984740745262"/>
      </left>
      <right style="thin">
        <color theme="4" tint="-0.499984740745262"/>
      </right>
      <top/>
      <bottom/>
      <diagonal/>
    </border>
    <border>
      <left/>
      <right/>
      <top style="double">
        <color theme="4"/>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8"/>
      </left>
      <right/>
      <top/>
      <bottom/>
      <diagonal/>
    </border>
  </borders>
  <cellStyleXfs count="72">
    <xf numFmtId="3" fontId="0" fillId="2" borderId="0">
      <alignment horizontal="left" vertical="center" wrapText="1"/>
    </xf>
    <xf numFmtId="0" fontId="5" fillId="2" borderId="8" applyProtection="0">
      <alignment horizontal="left" vertical="center"/>
    </xf>
    <xf numFmtId="3" fontId="5" fillId="2" borderId="1" applyProtection="0">
      <alignment horizontal="left" vertical="center"/>
    </xf>
    <xf numFmtId="3" fontId="6" fillId="2" borderId="1" applyProtection="0">
      <alignment horizontal="left" vertical="center"/>
    </xf>
    <xf numFmtId="3" fontId="6" fillId="2" borderId="2" applyProtection="0">
      <alignment horizontal="left" vertical="center"/>
    </xf>
    <xf numFmtId="3" fontId="23" fillId="2" borderId="6" applyProtection="0">
      <alignment horizontal="right" vertical="center" wrapText="1"/>
    </xf>
    <xf numFmtId="3" fontId="8" fillId="5" borderId="5" applyProtection="0">
      <alignment horizontal="right" vertical="center" wrapText="1"/>
    </xf>
    <xf numFmtId="3" fontId="27" fillId="2" borderId="0" applyProtection="0">
      <alignment vertical="center"/>
    </xf>
    <xf numFmtId="3" fontId="29" fillId="2" borderId="9" applyProtection="0">
      <alignment vertical="center"/>
    </xf>
    <xf numFmtId="0" fontId="30" fillId="12" borderId="19" applyProtection="0">
      <alignment horizontal="left" vertical="center" wrapText="1"/>
    </xf>
    <xf numFmtId="0" fontId="30" fillId="11" borderId="19" applyProtection="0">
      <alignment horizontal="left" vertical="center" wrapText="1"/>
    </xf>
    <xf numFmtId="0" fontId="30" fillId="3" borderId="19" applyProtection="0">
      <alignment horizontal="left" vertical="center" wrapText="1"/>
    </xf>
    <xf numFmtId="3" fontId="9" fillId="4" borderId="4" applyProtection="0">
      <alignment horizontal="left" vertical="center" wrapText="1"/>
    </xf>
    <xf numFmtId="0" fontId="23" fillId="12" borderId="19" applyProtection="0">
      <alignment horizontal="left" vertical="center" wrapText="1" indent="1"/>
    </xf>
    <xf numFmtId="0" fontId="23" fillId="11" borderId="19" applyProtection="0">
      <alignment horizontal="left" vertical="center" wrapText="1" indent="1"/>
    </xf>
    <xf numFmtId="0" fontId="23" fillId="3" borderId="3" applyProtection="0">
      <alignment horizontal="left" vertical="center" wrapText="1" indent="1"/>
    </xf>
    <xf numFmtId="3" fontId="10" fillId="4" borderId="4" applyProtection="0">
      <alignment horizontal="left" vertical="center" wrapText="1" indent="1"/>
    </xf>
    <xf numFmtId="0" fontId="30" fillId="12" borderId="19" applyProtection="0">
      <alignment horizontal="right" vertical="center" wrapText="1"/>
    </xf>
    <xf numFmtId="0" fontId="30" fillId="11" borderId="19" applyProtection="0">
      <alignment horizontal="right" vertical="center" wrapText="1"/>
    </xf>
    <xf numFmtId="0" fontId="29" fillId="3" borderId="19" applyProtection="0">
      <alignment horizontal="right" vertical="center" wrapText="1"/>
    </xf>
    <xf numFmtId="3" fontId="9" fillId="4" borderId="4" applyProtection="0">
      <alignment horizontal="right" vertical="center" wrapText="1"/>
    </xf>
    <xf numFmtId="0" fontId="23" fillId="12" borderId="19" applyProtection="0">
      <alignment horizontal="right" vertical="center" wrapText="1"/>
    </xf>
    <xf numFmtId="0" fontId="23" fillId="11" borderId="19" applyProtection="0">
      <alignment horizontal="right" vertical="center" wrapText="1"/>
    </xf>
    <xf numFmtId="0" fontId="23" fillId="3" borderId="19" applyProtection="0">
      <alignment horizontal="right" vertical="center" wrapText="1"/>
    </xf>
    <xf numFmtId="3" fontId="10" fillId="4" borderId="4" applyProtection="0">
      <alignment horizontal="right" vertical="center" wrapText="1"/>
    </xf>
    <xf numFmtId="3" fontId="4" fillId="2" borderId="19">
      <alignment horizontal="right" vertical="center" wrapText="1"/>
    </xf>
    <xf numFmtId="3" fontId="23" fillId="9" borderId="7" applyProtection="0">
      <alignment horizontal="right" vertical="center" wrapText="1"/>
    </xf>
    <xf numFmtId="3" fontId="23" fillId="8" borderId="7" applyProtection="0">
      <alignment horizontal="right" vertical="center" wrapText="1"/>
    </xf>
    <xf numFmtId="3" fontId="23" fillId="7" borderId="7" applyProtection="0">
      <alignment horizontal="right" vertical="center"/>
    </xf>
    <xf numFmtId="3" fontId="10" fillId="6" borderId="11" applyProtection="0">
      <alignment horizontal="left" vertical="center" wrapText="1" indent="1"/>
    </xf>
    <xf numFmtId="0" fontId="25" fillId="6" borderId="20" applyProtection="0">
      <alignment horizontal="left" vertical="center" wrapText="1"/>
    </xf>
    <xf numFmtId="0" fontId="31" fillId="6" borderId="20" applyProtection="0">
      <alignment horizontal="left" vertical="center" wrapText="1" indent="1"/>
    </xf>
    <xf numFmtId="3" fontId="9" fillId="6" borderId="10" applyProtection="0">
      <alignment horizontal="left" vertical="center" wrapText="1"/>
    </xf>
    <xf numFmtId="3" fontId="10" fillId="6" borderId="11" applyProtection="0">
      <alignment horizontal="right" vertical="center" wrapText="1"/>
    </xf>
    <xf numFmtId="0" fontId="25" fillId="6" borderId="20" applyProtection="0">
      <alignment horizontal="right" vertical="center" wrapText="1"/>
    </xf>
    <xf numFmtId="0" fontId="31" fillId="6" borderId="21" applyProtection="0">
      <alignment horizontal="right" vertical="center" wrapText="1"/>
    </xf>
    <xf numFmtId="3" fontId="9" fillId="6" borderId="10" applyProtection="0">
      <alignment horizontal="right" vertical="center" wrapText="1"/>
    </xf>
    <xf numFmtId="3" fontId="23" fillId="10" borderId="7" applyProtection="0">
      <alignment horizontal="right" vertical="center"/>
    </xf>
    <xf numFmtId="3" fontId="26" fillId="2" borderId="0">
      <alignment horizontal="left" vertical="center"/>
    </xf>
    <xf numFmtId="0" fontId="12" fillId="0" borderId="12" applyNumberFormat="0" applyFill="0" applyAlignment="0" applyProtection="0"/>
    <xf numFmtId="0" fontId="15" fillId="0" borderId="0" applyNumberFormat="0" applyFill="0" applyBorder="0" applyAlignment="0" applyProtection="0">
      <alignment vertical="top"/>
      <protection locked="0"/>
    </xf>
    <xf numFmtId="3" fontId="24" fillId="3" borderId="18"/>
    <xf numFmtId="0" fontId="17" fillId="0" borderId="0" applyNumberFormat="0" applyFill="0" applyBorder="0" applyAlignment="0" applyProtection="0"/>
    <xf numFmtId="0" fontId="18" fillId="17"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21" fillId="20" borderId="16" applyNumberFormat="0" applyAlignment="0" applyProtection="0"/>
    <xf numFmtId="0" fontId="11" fillId="0" borderId="0" applyNumberFormat="0" applyFill="0" applyBorder="0" applyAlignment="0" applyProtection="0"/>
    <xf numFmtId="0" fontId="7" fillId="21" borderId="17" applyNumberFormat="0" applyFont="0" applyAlignment="0" applyProtection="0"/>
    <xf numFmtId="0" fontId="22" fillId="0" borderId="0" applyNumberFormat="0" applyFill="0" applyBorder="0" applyAlignment="0" applyProtection="0"/>
    <xf numFmtId="3" fontId="28" fillId="2" borderId="0" applyNumberFormat="0" applyFill="0" applyBorder="0" applyAlignment="0" applyProtection="0">
      <alignment horizontal="left" vertical="center" wrapText="1"/>
    </xf>
    <xf numFmtId="3" fontId="23" fillId="22" borderId="7" applyProtection="0">
      <alignment horizontal="right" vertical="center"/>
    </xf>
    <xf numFmtId="0" fontId="25" fillId="6" borderId="20" applyProtection="0">
      <alignment horizontal="left" vertical="center" wrapText="1"/>
    </xf>
    <xf numFmtId="0" fontId="25" fillId="6" borderId="20" applyProtection="0">
      <alignment horizontal="right" vertical="center" wrapText="1"/>
    </xf>
    <xf numFmtId="9" fontId="4"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alignment wrapText="1"/>
    </xf>
    <xf numFmtId="0" fontId="37" fillId="0" borderId="0">
      <alignment wrapText="1"/>
    </xf>
    <xf numFmtId="0" fontId="3" fillId="0" borderId="0"/>
    <xf numFmtId="9" fontId="3" fillId="0" borderId="0" applyFont="0" applyFill="0" applyBorder="0" applyAlignment="0" applyProtection="0"/>
    <xf numFmtId="43" fontId="3" fillId="0" borderId="0" applyFont="0" applyFill="0" applyBorder="0" applyAlignment="0" applyProtection="0"/>
    <xf numFmtId="0" fontId="44" fillId="0" borderId="0"/>
    <xf numFmtId="0" fontId="37" fillId="0" borderId="0"/>
    <xf numFmtId="43" fontId="37" fillId="0" borderId="0" applyFont="0" applyFill="0" applyBorder="0" applyAlignment="0" applyProtection="0"/>
    <xf numFmtId="43" fontId="47" fillId="0" borderId="0" applyFont="0" applyFill="0" applyBorder="0" applyAlignment="0" applyProtection="0"/>
    <xf numFmtId="0" fontId="1" fillId="0" borderId="0"/>
    <xf numFmtId="9" fontId="1" fillId="0" borderId="0" applyFont="0" applyFill="0" applyBorder="0" applyAlignment="0" applyProtection="0"/>
    <xf numFmtId="0" fontId="55" fillId="0" borderId="0" applyNumberFormat="0" applyFill="0" applyBorder="0" applyAlignment="0" applyProtection="0">
      <alignment vertical="top"/>
      <protection locked="0"/>
    </xf>
    <xf numFmtId="43" fontId="4" fillId="0" borderId="0" applyFont="0" applyFill="0" applyBorder="0" applyAlignment="0" applyProtection="0"/>
    <xf numFmtId="0" fontId="8" fillId="0" borderId="0"/>
  </cellStyleXfs>
  <cellXfs count="290">
    <xf numFmtId="3" fontId="0" fillId="2" borderId="0" xfId="0">
      <alignment horizontal="left" vertical="center" wrapText="1"/>
    </xf>
    <xf numFmtId="0" fontId="5" fillId="2" borderId="8" xfId="1">
      <alignment horizontal="left" vertical="center"/>
    </xf>
    <xf numFmtId="3" fontId="6" fillId="2" borderId="1" xfId="3">
      <alignment horizontal="left" vertical="center"/>
    </xf>
    <xf numFmtId="3" fontId="6" fillId="2" borderId="2" xfId="4">
      <alignment horizontal="left" vertical="center"/>
    </xf>
    <xf numFmtId="3" fontId="4" fillId="2" borderId="19" xfId="25">
      <alignment horizontal="right" vertical="center" wrapText="1"/>
    </xf>
    <xf numFmtId="3" fontId="23" fillId="2" borderId="6" xfId="5">
      <alignment horizontal="right" vertical="center" wrapText="1"/>
    </xf>
    <xf numFmtId="3" fontId="23" fillId="7" borderId="7" xfId="28">
      <alignment horizontal="right" vertical="center"/>
    </xf>
    <xf numFmtId="3" fontId="23" fillId="10" borderId="7" xfId="37">
      <alignment horizontal="right" vertical="center"/>
    </xf>
    <xf numFmtId="3" fontId="26" fillId="2" borderId="0" xfId="38">
      <alignment horizontal="left" vertical="center"/>
    </xf>
    <xf numFmtId="3" fontId="13" fillId="13" borderId="0" xfId="0" applyFont="1" applyFill="1" applyAlignment="1"/>
    <xf numFmtId="3" fontId="0" fillId="2" borderId="0" xfId="0" applyAlignment="1"/>
    <xf numFmtId="3" fontId="5" fillId="13" borderId="1" xfId="2" applyFill="1" applyAlignment="1">
      <alignment horizontal="left"/>
    </xf>
    <xf numFmtId="3" fontId="13" fillId="2" borderId="13" xfId="0" applyFont="1" applyBorder="1" applyAlignment="1"/>
    <xf numFmtId="3" fontId="13" fillId="2" borderId="14" xfId="0" applyFont="1" applyBorder="1" applyAlignment="1"/>
    <xf numFmtId="3" fontId="0" fillId="13" borderId="0" xfId="0" applyFill="1" applyAlignment="1"/>
    <xf numFmtId="0" fontId="5" fillId="13" borderId="8" xfId="1" applyFill="1" applyAlignment="1">
      <alignment horizontal="left"/>
    </xf>
    <xf numFmtId="3" fontId="6" fillId="13" borderId="1" xfId="3" applyFill="1" applyAlignment="1">
      <alignment horizontal="left"/>
    </xf>
    <xf numFmtId="3" fontId="23" fillId="9" borderId="7" xfId="26" applyAlignment="1">
      <alignment vertical="center"/>
    </xf>
    <xf numFmtId="3" fontId="23" fillId="8" borderId="7" xfId="27" applyAlignment="1"/>
    <xf numFmtId="3" fontId="29" fillId="13" borderId="9" xfId="8" applyFill="1" applyAlignment="1"/>
    <xf numFmtId="3" fontId="24" fillId="3" borderId="18" xfId="41"/>
    <xf numFmtId="3" fontId="0" fillId="13" borderId="15" xfId="0" applyFill="1" applyBorder="1" applyAlignment="1"/>
    <xf numFmtId="3" fontId="16" fillId="13" borderId="0" xfId="0" applyFont="1" applyFill="1" applyAlignment="1"/>
    <xf numFmtId="0" fontId="14" fillId="13" borderId="8" xfId="1" applyFont="1" applyFill="1" applyAlignment="1">
      <alignment horizontal="left"/>
    </xf>
    <xf numFmtId="3" fontId="0" fillId="14" borderId="0" xfId="0" applyFill="1" applyAlignment="1"/>
    <xf numFmtId="3" fontId="0" fillId="15" borderId="0" xfId="0" applyFill="1" applyAlignment="1"/>
    <xf numFmtId="3" fontId="0" fillId="16" borderId="0" xfId="0" applyFill="1" applyAlignment="1"/>
    <xf numFmtId="3" fontId="13" fillId="2" borderId="0" xfId="0" applyFont="1" applyAlignment="1"/>
    <xf numFmtId="3" fontId="23" fillId="22" borderId="7" xfId="51">
      <alignment horizontal="right" vertical="center"/>
    </xf>
    <xf numFmtId="0" fontId="25" fillId="6" borderId="20" xfId="52">
      <alignment horizontal="left" vertical="center" wrapText="1"/>
    </xf>
    <xf numFmtId="0" fontId="25" fillId="6" borderId="20" xfId="53">
      <alignment horizontal="right" vertical="center" wrapText="1"/>
    </xf>
    <xf numFmtId="3" fontId="26" fillId="2" borderId="0" xfId="38" quotePrefix="1">
      <alignment horizontal="left" vertical="center"/>
    </xf>
    <xf numFmtId="164" fontId="4" fillId="2" borderId="19" xfId="25" applyNumberFormat="1">
      <alignment horizontal="right" vertical="center" wrapText="1"/>
    </xf>
    <xf numFmtId="0" fontId="32" fillId="6" borderId="20" xfId="52" applyFont="1">
      <alignment horizontal="left" vertical="center" wrapText="1"/>
    </xf>
    <xf numFmtId="0" fontId="32" fillId="6" borderId="20" xfId="53" applyFont="1">
      <alignment horizontal="right" vertical="center" wrapText="1"/>
    </xf>
    <xf numFmtId="3" fontId="33" fillId="3" borderId="18" xfId="41" applyFont="1"/>
    <xf numFmtId="3" fontId="34" fillId="9" borderId="7" xfId="26" applyFont="1">
      <alignment horizontal="right" vertical="center" wrapText="1"/>
    </xf>
    <xf numFmtId="0" fontId="35" fillId="6" borderId="20" xfId="31" applyFont="1">
      <alignment horizontal="left" vertical="center" wrapText="1" indent="1"/>
    </xf>
    <xf numFmtId="3" fontId="36" fillId="2" borderId="9" xfId="8" applyFont="1">
      <alignment vertical="center"/>
    </xf>
    <xf numFmtId="0" fontId="35" fillId="6" borderId="20" xfId="52" applyFont="1">
      <alignment horizontal="left" vertical="center" wrapText="1"/>
    </xf>
    <xf numFmtId="3" fontId="0" fillId="2" borderId="0" xfId="0" applyAlignment="1">
      <alignment horizontal="left" vertical="center"/>
    </xf>
    <xf numFmtId="0" fontId="37" fillId="0" borderId="0" xfId="56"/>
    <xf numFmtId="0" fontId="39" fillId="0" borderId="0" xfId="56" applyFont="1"/>
    <xf numFmtId="0" fontId="37" fillId="2" borderId="0" xfId="56" applyFill="1"/>
    <xf numFmtId="0" fontId="42" fillId="0" borderId="0" xfId="56" applyFont="1" applyAlignment="1">
      <alignment horizontal="left" vertical="center"/>
    </xf>
    <xf numFmtId="0" fontId="37" fillId="0" borderId="0" xfId="56" applyAlignment="1">
      <alignment horizontal="left" vertical="center"/>
    </xf>
    <xf numFmtId="0" fontId="37" fillId="13" borderId="0" xfId="56" applyFill="1"/>
    <xf numFmtId="0" fontId="40" fillId="13" borderId="0" xfId="56" applyFont="1" applyFill="1"/>
    <xf numFmtId="0" fontId="41" fillId="13" borderId="0" xfId="56" applyFont="1" applyFill="1" applyAlignment="1">
      <alignment wrapText="1"/>
    </xf>
    <xf numFmtId="0" fontId="38" fillId="13" borderId="0" xfId="56" applyFont="1" applyFill="1" applyAlignment="1">
      <alignment horizontal="left"/>
    </xf>
    <xf numFmtId="3" fontId="26" fillId="2" borderId="0" xfId="38" applyAlignment="1">
      <alignment vertical="center"/>
    </xf>
    <xf numFmtId="0" fontId="41" fillId="13" borderId="0" xfId="56" applyFont="1" applyFill="1"/>
    <xf numFmtId="4" fontId="43" fillId="9" borderId="7" xfId="26" applyNumberFormat="1" applyFont="1">
      <alignment horizontal="right" vertical="center" wrapText="1"/>
    </xf>
    <xf numFmtId="167" fontId="43" fillId="9" borderId="7" xfId="26" applyNumberFormat="1" applyFont="1">
      <alignment horizontal="right" vertical="center" wrapText="1"/>
    </xf>
    <xf numFmtId="3" fontId="5" fillId="2" borderId="1" xfId="2">
      <alignment horizontal="left" vertical="center"/>
    </xf>
    <xf numFmtId="0" fontId="32" fillId="6" borderId="20" xfId="53" applyFont="1" applyAlignment="1">
      <alignment horizontal="right" vertical="center"/>
    </xf>
    <xf numFmtId="3" fontId="43" fillId="2" borderId="6" xfId="5" applyFont="1">
      <alignment horizontal="right" vertical="center" wrapText="1"/>
    </xf>
    <xf numFmtId="3" fontId="34" fillId="2" borderId="6" xfId="5" applyFont="1">
      <alignment horizontal="right" vertical="center" wrapText="1"/>
    </xf>
    <xf numFmtId="3" fontId="43" fillId="9" borderId="7" xfId="26" applyFont="1">
      <alignment horizontal="right" vertical="center" wrapText="1"/>
    </xf>
    <xf numFmtId="0" fontId="32" fillId="6" borderId="20" xfId="53" applyFont="1" applyAlignment="1">
      <alignment horizontal="centerContinuous" vertical="center" wrapText="1"/>
    </xf>
    <xf numFmtId="168" fontId="43" fillId="9" borderId="7" xfId="26" applyNumberFormat="1" applyFont="1">
      <alignment horizontal="right" vertical="center" wrapText="1"/>
    </xf>
    <xf numFmtId="169" fontId="43" fillId="9" borderId="7" xfId="26" applyNumberFormat="1" applyFont="1">
      <alignment horizontal="right" vertical="center" wrapText="1"/>
    </xf>
    <xf numFmtId="0" fontId="35" fillId="6" borderId="27" xfId="52" applyFont="1" applyBorder="1">
      <alignment horizontal="left" vertical="center" wrapText="1"/>
    </xf>
    <xf numFmtId="0" fontId="2" fillId="0" borderId="0" xfId="60" applyFont="1"/>
    <xf numFmtId="3" fontId="43" fillId="7" borderId="7" xfId="28" applyFont="1">
      <alignment horizontal="right" vertical="center"/>
    </xf>
    <xf numFmtId="0" fontId="45" fillId="0" borderId="0" xfId="60" applyFont="1"/>
    <xf numFmtId="0" fontId="32" fillId="6" borderId="20" xfId="52" quotePrefix="1" applyFont="1">
      <alignment horizontal="left" vertical="center" wrapText="1"/>
    </xf>
    <xf numFmtId="0" fontId="32" fillId="6" borderId="20" xfId="53" applyFont="1" applyAlignment="1">
      <alignment horizontal="left" vertical="center" wrapText="1"/>
    </xf>
    <xf numFmtId="0" fontId="35" fillId="6" borderId="21" xfId="35" applyFont="1">
      <alignment horizontal="right" vertical="center" wrapText="1"/>
    </xf>
    <xf numFmtId="0" fontId="32" fillId="6" borderId="20" xfId="52" applyFont="1" applyAlignment="1">
      <alignment horizontal="left" vertical="center"/>
    </xf>
    <xf numFmtId="0" fontId="32" fillId="6" borderId="27" xfId="52" applyFont="1" applyBorder="1">
      <alignment horizontal="left" vertical="center" wrapText="1"/>
    </xf>
    <xf numFmtId="0" fontId="35" fillId="23" borderId="21" xfId="35" applyFont="1" applyFill="1">
      <alignment horizontal="right" vertical="center" wrapText="1"/>
    </xf>
    <xf numFmtId="3" fontId="46" fillId="2" borderId="0" xfId="38" applyFont="1" applyAlignment="1">
      <alignment horizontal="left" vertical="center" wrapText="1"/>
    </xf>
    <xf numFmtId="0" fontId="32" fillId="24" borderId="20" xfId="52" applyFont="1" applyFill="1">
      <alignment horizontal="left" vertical="center" wrapText="1"/>
    </xf>
    <xf numFmtId="0" fontId="32" fillId="23" borderId="20" xfId="52" applyFont="1" applyFill="1">
      <alignment horizontal="left" vertical="center" wrapText="1"/>
    </xf>
    <xf numFmtId="0" fontId="35" fillId="24" borderId="20" xfId="31" applyFont="1" applyFill="1">
      <alignment horizontal="left" vertical="center" wrapText="1" indent="1"/>
    </xf>
    <xf numFmtId="0" fontId="35" fillId="24" borderId="20" xfId="52" applyFont="1" applyFill="1">
      <alignment horizontal="left" vertical="center" wrapText="1"/>
    </xf>
    <xf numFmtId="166" fontId="43" fillId="2" borderId="6" xfId="5" applyNumberFormat="1" applyFont="1">
      <alignment horizontal="right" vertical="center" wrapText="1"/>
    </xf>
    <xf numFmtId="3" fontId="43" fillId="9" borderId="7" xfId="26" applyFont="1" applyProtection="1">
      <alignment horizontal="right" vertical="center" wrapText="1"/>
    </xf>
    <xf numFmtId="0" fontId="32" fillId="6" borderId="20" xfId="52" applyFont="1" applyProtection="1">
      <alignment horizontal="left" vertical="center" wrapText="1"/>
    </xf>
    <xf numFmtId="0" fontId="32" fillId="23" borderId="20" xfId="52" applyFont="1" applyFill="1" applyAlignment="1">
      <alignment horizontal="left" vertical="center"/>
    </xf>
    <xf numFmtId="166" fontId="43" fillId="2" borderId="6" xfId="5" applyNumberFormat="1" applyFont="1" applyAlignment="1">
      <alignment horizontal="right" vertical="center"/>
    </xf>
    <xf numFmtId="4" fontId="43" fillId="2" borderId="6" xfId="5" applyNumberFormat="1" applyFont="1" applyAlignment="1">
      <alignment horizontal="right" vertical="center"/>
    </xf>
    <xf numFmtId="166" fontId="43" fillId="9" borderId="7" xfId="26" applyNumberFormat="1" applyFont="1">
      <alignment horizontal="right" vertical="center" wrapText="1"/>
    </xf>
    <xf numFmtId="166" fontId="43" fillId="7" borderId="7" xfId="28" applyNumberFormat="1" applyFont="1">
      <alignment horizontal="right" vertical="center"/>
    </xf>
    <xf numFmtId="165" fontId="43" fillId="7" borderId="7" xfId="28" applyNumberFormat="1" applyFont="1">
      <alignment horizontal="right" vertical="center"/>
    </xf>
    <xf numFmtId="0" fontId="32" fillId="6" borderId="20" xfId="52" applyFont="1" applyAlignment="1" applyProtection="1">
      <alignment horizontal="left" vertical="center"/>
    </xf>
    <xf numFmtId="0" fontId="35" fillId="6" borderId="20" xfId="31" applyFont="1" applyAlignment="1" applyProtection="1">
      <alignment horizontal="left" vertical="center" indent="1"/>
    </xf>
    <xf numFmtId="0" fontId="31" fillId="6" borderId="20" xfId="31">
      <alignment horizontal="left" vertical="center" wrapText="1" indent="1"/>
    </xf>
    <xf numFmtId="3" fontId="27" fillId="2" borderId="0" xfId="7">
      <alignment vertical="center"/>
    </xf>
    <xf numFmtId="3" fontId="48" fillId="2" borderId="0" xfId="7" applyFont="1" applyAlignment="1">
      <alignment horizontal="right" vertical="center"/>
    </xf>
    <xf numFmtId="3" fontId="48" fillId="2" borderId="0" xfId="7" applyFont="1">
      <alignment vertical="center"/>
    </xf>
    <xf numFmtId="0" fontId="32" fillId="24" borderId="20" xfId="52" applyFont="1" applyFill="1" applyAlignment="1">
      <alignment horizontal="left" vertical="center"/>
    </xf>
    <xf numFmtId="166" fontId="34" fillId="9" borderId="7" xfId="26" applyNumberFormat="1" applyFont="1">
      <alignment horizontal="right" vertical="center" wrapText="1"/>
    </xf>
    <xf numFmtId="9" fontId="0" fillId="2" borderId="0" xfId="54" applyFont="1" applyFill="1" applyAlignment="1">
      <alignment horizontal="left" vertical="center" wrapText="1"/>
    </xf>
    <xf numFmtId="3" fontId="4" fillId="2" borderId="19" xfId="25" applyAlignment="1">
      <alignment horizontal="left" vertical="center" wrapText="1"/>
    </xf>
    <xf numFmtId="0" fontId="32" fillId="6" borderId="22" xfId="52" applyFont="1" applyBorder="1">
      <alignment horizontal="left" vertical="center" wrapText="1"/>
    </xf>
    <xf numFmtId="3" fontId="29" fillId="2" borderId="19" xfId="25" applyFont="1" applyAlignment="1">
      <alignment horizontal="left" vertical="center" wrapText="1"/>
    </xf>
    <xf numFmtId="3" fontId="43" fillId="2" borderId="6" xfId="5" applyFont="1" applyAlignment="1">
      <alignment horizontal="right" vertical="center"/>
    </xf>
    <xf numFmtId="3" fontId="36" fillId="0" borderId="9" xfId="8" applyFont="1" applyFill="1">
      <alignment vertical="center"/>
    </xf>
    <xf numFmtId="3" fontId="0" fillId="2" borderId="19" xfId="25" applyFont="1" applyAlignment="1">
      <alignment horizontal="left" vertical="center" wrapText="1"/>
    </xf>
    <xf numFmtId="3" fontId="49" fillId="2" borderId="0" xfId="50" applyFont="1" applyAlignment="1">
      <alignment horizontal="left" vertical="center"/>
    </xf>
    <xf numFmtId="3" fontId="50" fillId="2" borderId="0" xfId="7" applyFont="1">
      <alignment vertical="center"/>
    </xf>
    <xf numFmtId="3" fontId="27" fillId="2" borderId="0" xfId="7" applyAlignment="1">
      <alignment horizontal="right" vertical="center"/>
    </xf>
    <xf numFmtId="10" fontId="0" fillId="2" borderId="0" xfId="54" applyNumberFormat="1" applyFont="1" applyFill="1" applyAlignment="1">
      <alignment horizontal="left" vertical="center" wrapText="1"/>
    </xf>
    <xf numFmtId="0" fontId="32" fillId="25" borderId="20" xfId="52" applyFont="1" applyFill="1" applyAlignment="1">
      <alignment horizontal="left" vertical="center"/>
    </xf>
    <xf numFmtId="9" fontId="43" fillId="9" borderId="7" xfId="54" applyFont="1" applyFill="1" applyBorder="1" applyAlignment="1">
      <alignment horizontal="right" vertical="center" wrapText="1"/>
    </xf>
    <xf numFmtId="166" fontId="53" fillId="3" borderId="18" xfId="41" applyNumberFormat="1" applyFont="1"/>
    <xf numFmtId="166" fontId="5" fillId="2" borderId="8" xfId="1" applyNumberFormat="1">
      <alignment horizontal="left" vertical="center"/>
    </xf>
    <xf numFmtId="3" fontId="50" fillId="2" borderId="0" xfId="7" applyFont="1" applyAlignment="1">
      <alignment horizontal="right" vertical="center"/>
    </xf>
    <xf numFmtId="166" fontId="0" fillId="2" borderId="0" xfId="0" applyNumberFormat="1">
      <alignment horizontal="left" vertical="center" wrapText="1"/>
    </xf>
    <xf numFmtId="0" fontId="35" fillId="6" borderId="20" xfId="52" applyFont="1" applyAlignment="1">
      <alignment horizontal="right" vertical="center" wrapText="1"/>
    </xf>
    <xf numFmtId="3" fontId="26" fillId="2" borderId="0" xfId="38" applyAlignment="1">
      <alignment horizontal="right" vertical="center"/>
    </xf>
    <xf numFmtId="3" fontId="26" fillId="2" borderId="0" xfId="0" applyFont="1" applyAlignment="1">
      <alignment horizontal="right" vertical="center"/>
    </xf>
    <xf numFmtId="170" fontId="43" fillId="22" borderId="7" xfId="51" applyNumberFormat="1" applyFont="1">
      <alignment horizontal="right" vertical="center"/>
    </xf>
    <xf numFmtId="165" fontId="43" fillId="2" borderId="6" xfId="5" applyNumberFormat="1" applyFont="1" applyAlignment="1">
      <alignment horizontal="right" vertical="center"/>
    </xf>
    <xf numFmtId="165" fontId="43" fillId="2" borderId="6" xfId="5" applyNumberFormat="1" applyFont="1">
      <alignment horizontal="right" vertical="center" wrapText="1"/>
    </xf>
    <xf numFmtId="0" fontId="32" fillId="6" borderId="27" xfId="52" applyFont="1" applyBorder="1" applyAlignment="1">
      <alignment horizontal="left" vertical="center"/>
    </xf>
    <xf numFmtId="165" fontId="0" fillId="2" borderId="0" xfId="0" applyNumberFormat="1">
      <alignment horizontal="left" vertical="center" wrapText="1"/>
    </xf>
    <xf numFmtId="4" fontId="0" fillId="2" borderId="0" xfId="0" applyNumberFormat="1">
      <alignment horizontal="left" vertical="center" wrapText="1"/>
    </xf>
    <xf numFmtId="165" fontId="48" fillId="2" borderId="0" xfId="7" applyNumberFormat="1" applyFont="1">
      <alignment vertical="center"/>
    </xf>
    <xf numFmtId="4" fontId="53" fillId="3" borderId="18" xfId="41" applyNumberFormat="1" applyFont="1"/>
    <xf numFmtId="172" fontId="43" fillId="2" borderId="6" xfId="5" applyNumberFormat="1" applyFont="1">
      <alignment horizontal="right" vertical="center" wrapText="1"/>
    </xf>
    <xf numFmtId="4" fontId="43" fillId="2" borderId="6" xfId="5" applyNumberFormat="1" applyFont="1">
      <alignment horizontal="right" vertical="center" wrapText="1"/>
    </xf>
    <xf numFmtId="3" fontId="0" fillId="2" borderId="29" xfId="0" applyBorder="1">
      <alignment horizontal="left" vertical="center" wrapText="1"/>
    </xf>
    <xf numFmtId="3" fontId="54" fillId="6" borderId="29" xfId="0" applyFont="1" applyFill="1" applyBorder="1">
      <alignment horizontal="left" vertical="center" wrapText="1"/>
    </xf>
    <xf numFmtId="43" fontId="0" fillId="2" borderId="0" xfId="70" applyFont="1" applyFill="1" applyAlignment="1">
      <alignment horizontal="left" vertical="center" wrapText="1"/>
    </xf>
    <xf numFmtId="0" fontId="32" fillId="6" borderId="29" xfId="53" applyFont="1" applyBorder="1">
      <alignment horizontal="right" vertical="center" wrapText="1"/>
    </xf>
    <xf numFmtId="172" fontId="0" fillId="2" borderId="29" xfId="70" applyNumberFormat="1" applyFont="1" applyFill="1" applyBorder="1" applyAlignment="1">
      <alignment horizontal="left" vertical="center" wrapText="1"/>
    </xf>
    <xf numFmtId="0" fontId="8" fillId="0" borderId="0" xfId="71"/>
    <xf numFmtId="0" fontId="37" fillId="0" borderId="0" xfId="71" applyFont="1"/>
    <xf numFmtId="173" fontId="37" fillId="0" borderId="30" xfId="70" applyNumberFormat="1" applyFont="1" applyFill="1" applyBorder="1" applyAlignment="1"/>
    <xf numFmtId="3" fontId="0" fillId="2" borderId="29" xfId="0" applyBorder="1" applyAlignment="1">
      <alignment horizontal="left" vertical="center"/>
    </xf>
    <xf numFmtId="3" fontId="29" fillId="2" borderId="0" xfId="0" applyFont="1" applyAlignment="1">
      <alignment horizontal="left" vertical="center"/>
    </xf>
    <xf numFmtId="3" fontId="56" fillId="2" borderId="0" xfId="0" applyFont="1" applyAlignment="1">
      <alignment horizontal="left" vertical="center"/>
    </xf>
    <xf numFmtId="0" fontId="37" fillId="0" borderId="29" xfId="71" applyFont="1" applyBorder="1"/>
    <xf numFmtId="174" fontId="37" fillId="0" borderId="29" xfId="71" applyNumberFormat="1" applyFont="1" applyBorder="1"/>
    <xf numFmtId="3" fontId="0" fillId="2" borderId="0" xfId="0" applyAlignment="1">
      <alignment horizontal="center" vertical="center"/>
    </xf>
    <xf numFmtId="9" fontId="37" fillId="0" borderId="29" xfId="54" applyFont="1" applyFill="1" applyBorder="1" applyAlignment="1"/>
    <xf numFmtId="0" fontId="32" fillId="6" borderId="29" xfId="53" applyFont="1" applyBorder="1" applyAlignment="1">
      <alignment horizontal="left" vertical="top" wrapText="1"/>
    </xf>
    <xf numFmtId="3" fontId="54" fillId="26" borderId="0" xfId="0" applyFont="1" applyFill="1" applyAlignment="1"/>
    <xf numFmtId="3" fontId="0" fillId="27" borderId="0" xfId="0" applyFill="1" applyAlignment="1"/>
    <xf numFmtId="3" fontId="0" fillId="28" borderId="0" xfId="0" applyFill="1" applyAlignment="1"/>
    <xf numFmtId="3" fontId="0" fillId="29" borderId="0" xfId="0" applyFill="1" applyAlignment="1"/>
    <xf numFmtId="3" fontId="0" fillId="30" borderId="0" xfId="0" applyFill="1" applyAlignment="1"/>
    <xf numFmtId="3" fontId="0" fillId="31" borderId="0" xfId="0" applyFill="1" applyAlignment="1"/>
    <xf numFmtId="3" fontId="57" fillId="2" borderId="0" xfId="38" quotePrefix="1" applyFont="1">
      <alignment horizontal="left" vertical="center"/>
    </xf>
    <xf numFmtId="3" fontId="54" fillId="13" borderId="0" xfId="0" applyFont="1" applyFill="1" applyAlignment="1"/>
    <xf numFmtId="3" fontId="54" fillId="2" borderId="0" xfId="0" applyFont="1">
      <alignment horizontal="left" vertical="center" wrapText="1"/>
    </xf>
    <xf numFmtId="3" fontId="54" fillId="2" borderId="0" xfId="0" quotePrefix="1" applyFont="1">
      <alignment horizontal="left" vertical="center" wrapText="1"/>
    </xf>
    <xf numFmtId="171" fontId="54" fillId="2" borderId="0" xfId="0" applyNumberFormat="1" applyFont="1">
      <alignment horizontal="left" vertical="center" wrapText="1"/>
    </xf>
    <xf numFmtId="0" fontId="58" fillId="0" borderId="0" xfId="56" applyFont="1"/>
    <xf numFmtId="3" fontId="57" fillId="2" borderId="0" xfId="38" applyFont="1">
      <alignment horizontal="left" vertical="center"/>
    </xf>
    <xf numFmtId="9" fontId="54" fillId="2" borderId="0" xfId="54" applyFont="1" applyFill="1" applyAlignment="1">
      <alignment horizontal="left" vertical="center" wrapText="1"/>
    </xf>
    <xf numFmtId="3" fontId="26" fillId="2" borderId="0" xfId="0" applyFont="1" applyAlignment="1">
      <alignment horizontal="left" vertical="center"/>
    </xf>
    <xf numFmtId="9" fontId="0" fillId="2" borderId="0" xfId="54" applyFont="1" applyFill="1" applyAlignment="1">
      <alignment horizontal="left" vertical="center"/>
    </xf>
    <xf numFmtId="3" fontId="59" fillId="2" borderId="0" xfId="0" applyFont="1" applyAlignment="1">
      <alignment horizontal="left" vertical="center"/>
    </xf>
    <xf numFmtId="3" fontId="28" fillId="2" borderId="29" xfId="50" applyBorder="1" applyAlignment="1">
      <alignment horizontal="left" vertical="center"/>
    </xf>
    <xf numFmtId="9" fontId="23" fillId="2" borderId="0" xfId="54" applyFont="1" applyFill="1" applyAlignment="1">
      <alignment horizontal="left" vertical="center" wrapText="1"/>
    </xf>
    <xf numFmtId="43" fontId="5" fillId="2" borderId="8" xfId="70" applyFont="1" applyFill="1" applyBorder="1" applyAlignment="1">
      <alignment horizontal="left" vertical="center"/>
    </xf>
    <xf numFmtId="3" fontId="5" fillId="2" borderId="8" xfId="1" applyNumberFormat="1">
      <alignment horizontal="left" vertical="center"/>
    </xf>
    <xf numFmtId="3" fontId="32" fillId="6" borderId="20" xfId="53" applyNumberFormat="1" applyFont="1">
      <alignment horizontal="right" vertical="center" wrapText="1"/>
    </xf>
    <xf numFmtId="3" fontId="29" fillId="2" borderId="0" xfId="0" applyFont="1">
      <alignment horizontal="left" vertical="center" wrapText="1"/>
    </xf>
    <xf numFmtId="9" fontId="33" fillId="3" borderId="18" xfId="54" applyFont="1" applyFill="1" applyBorder="1"/>
    <xf numFmtId="3" fontId="23" fillId="2" borderId="0" xfId="0" applyFont="1">
      <alignment horizontal="left" vertical="center" wrapText="1"/>
    </xf>
    <xf numFmtId="43" fontId="23" fillId="2" borderId="0" xfId="70" applyFont="1" applyFill="1" applyAlignment="1">
      <alignment horizontal="left" vertical="center" wrapText="1"/>
    </xf>
    <xf numFmtId="166" fontId="48" fillId="2" borderId="0" xfId="7" applyNumberFormat="1" applyFont="1">
      <alignment vertical="center"/>
    </xf>
    <xf numFmtId="3" fontId="4" fillId="2" borderId="19" xfId="25" applyAlignment="1">
      <alignment horizontal="left" vertical="top" wrapText="1"/>
    </xf>
    <xf numFmtId="3" fontId="1" fillId="2" borderId="19" xfId="25" applyFont="1">
      <alignment horizontal="right" vertical="center" wrapText="1"/>
    </xf>
    <xf numFmtId="4" fontId="1" fillId="2" borderId="19" xfId="25" applyNumberFormat="1" applyFont="1">
      <alignment horizontal="right" vertical="center" wrapText="1"/>
    </xf>
    <xf numFmtId="3" fontId="1" fillId="2" borderId="0" xfId="0" applyFont="1">
      <alignment horizontal="left" vertical="center" wrapText="1"/>
    </xf>
    <xf numFmtId="3" fontId="1" fillId="2" borderId="0" xfId="38" applyFont="1">
      <alignment horizontal="left" vertical="center"/>
    </xf>
    <xf numFmtId="3" fontId="1" fillId="2" borderId="0" xfId="0" applyFont="1" applyAlignment="1">
      <alignment horizontal="right" vertical="center" wrapText="1"/>
    </xf>
    <xf numFmtId="9" fontId="1" fillId="2" borderId="19" xfId="54" applyFont="1" applyFill="1" applyBorder="1" applyAlignment="1">
      <alignment horizontal="right" vertical="center" wrapText="1"/>
    </xf>
    <xf numFmtId="167" fontId="1" fillId="2" borderId="19" xfId="25" applyNumberFormat="1" applyFont="1">
      <alignment horizontal="right" vertical="center" wrapText="1"/>
    </xf>
    <xf numFmtId="165" fontId="1" fillId="2" borderId="19" xfId="25" applyNumberFormat="1" applyFont="1">
      <alignment horizontal="right" vertical="center" wrapText="1"/>
    </xf>
    <xf numFmtId="4" fontId="33" fillId="3" borderId="18" xfId="41" applyNumberFormat="1" applyFont="1"/>
    <xf numFmtId="3" fontId="28" fillId="2" borderId="0" xfId="50" applyAlignment="1">
      <alignment horizontal="left" vertical="center"/>
    </xf>
    <xf numFmtId="3" fontId="29" fillId="2" borderId="9" xfId="8">
      <alignment vertical="center"/>
    </xf>
    <xf numFmtId="3" fontId="23" fillId="9" borderId="7" xfId="26">
      <alignment horizontal="right" vertical="center" wrapText="1"/>
    </xf>
    <xf numFmtId="9" fontId="23" fillId="9" borderId="7" xfId="54" applyFont="1" applyFill="1" applyBorder="1" applyAlignment="1">
      <alignment horizontal="right" vertical="center" wrapText="1"/>
    </xf>
    <xf numFmtId="166" fontId="43" fillId="15" borderId="6" xfId="5" applyNumberFormat="1" applyFont="1" applyFill="1">
      <alignment horizontal="right" vertical="center" wrapText="1"/>
    </xf>
    <xf numFmtId="175" fontId="23" fillId="9" borderId="7" xfId="54" applyNumberFormat="1" applyFont="1" applyFill="1" applyBorder="1" applyAlignment="1">
      <alignment horizontal="right" vertical="center" wrapText="1"/>
    </xf>
    <xf numFmtId="173" fontId="37" fillId="2" borderId="30" xfId="70" applyNumberFormat="1" applyFont="1" applyFill="1" applyBorder="1" applyAlignment="1"/>
    <xf numFmtId="3" fontId="59" fillId="15" borderId="0" xfId="0" applyFont="1" applyFill="1" applyAlignment="1">
      <alignment horizontal="left" vertical="center"/>
    </xf>
    <xf numFmtId="3" fontId="0" fillId="15" borderId="0" xfId="0" applyFill="1">
      <alignment horizontal="left" vertical="center" wrapText="1"/>
    </xf>
    <xf numFmtId="3" fontId="43" fillId="12" borderId="6" xfId="5" applyFont="1" applyFill="1">
      <alignment horizontal="right" vertical="center" wrapText="1"/>
    </xf>
    <xf numFmtId="3" fontId="43" fillId="0" borderId="6" xfId="5" applyFont="1" applyFill="1">
      <alignment horizontal="right" vertical="center" wrapText="1"/>
    </xf>
    <xf numFmtId="166" fontId="23" fillId="9" borderId="7" xfId="26" applyNumberFormat="1">
      <alignment horizontal="right" vertical="center" wrapText="1"/>
    </xf>
    <xf numFmtId="3" fontId="0" fillId="15" borderId="0" xfId="0" applyFill="1" applyAlignment="1">
      <alignment horizontal="left" vertical="center"/>
    </xf>
    <xf numFmtId="166" fontId="23" fillId="7" borderId="7" xfId="28" applyNumberFormat="1">
      <alignment horizontal="right" vertical="center"/>
    </xf>
    <xf numFmtId="9" fontId="33" fillId="3" borderId="18" xfId="54" applyFont="1" applyFill="1" applyBorder="1" applyAlignment="1"/>
    <xf numFmtId="173" fontId="23" fillId="0" borderId="30" xfId="0" applyNumberFormat="1" applyFont="1" applyFill="1" applyBorder="1" applyAlignment="1"/>
    <xf numFmtId="0" fontId="39" fillId="2" borderId="0" xfId="71" applyFont="1" applyFill="1"/>
    <xf numFmtId="0" fontId="60" fillId="6" borderId="29" xfId="0" applyNumberFormat="1" applyFont="1" applyFill="1" applyBorder="1" applyAlignment="1"/>
    <xf numFmtId="165" fontId="23" fillId="32" borderId="29" xfId="0" applyNumberFormat="1" applyFont="1" applyFill="1" applyBorder="1" applyAlignment="1"/>
    <xf numFmtId="165" fontId="23" fillId="2" borderId="29" xfId="0" applyNumberFormat="1" applyFont="1" applyBorder="1" applyAlignment="1"/>
    <xf numFmtId="9" fontId="23" fillId="32" borderId="29" xfId="54" applyFont="1" applyFill="1" applyBorder="1" applyAlignment="1"/>
    <xf numFmtId="165" fontId="30" fillId="32" borderId="29" xfId="0" applyNumberFormat="1" applyFont="1" applyFill="1" applyBorder="1" applyAlignment="1"/>
    <xf numFmtId="9" fontId="30" fillId="32" borderId="29" xfId="54" applyFont="1" applyFill="1" applyBorder="1" applyAlignment="1"/>
    <xf numFmtId="0" fontId="25" fillId="6" borderId="31" xfId="53" applyBorder="1" applyAlignment="1">
      <alignment horizontal="center" vertical="top" wrapText="1"/>
    </xf>
    <xf numFmtId="0" fontId="25" fillId="6" borderId="32" xfId="53" applyBorder="1" applyAlignment="1">
      <alignment horizontal="center" vertical="top" wrapText="1"/>
    </xf>
    <xf numFmtId="0" fontId="25" fillId="6" borderId="29" xfId="53" applyBorder="1" applyAlignment="1">
      <alignment horizontal="left" vertical="top" wrapText="1"/>
    </xf>
    <xf numFmtId="0" fontId="61" fillId="6" borderId="29" xfId="0" applyNumberFormat="1" applyFont="1" applyFill="1" applyBorder="1" applyAlignment="1"/>
    <xf numFmtId="4" fontId="0" fillId="32" borderId="29" xfId="0" applyNumberFormat="1" applyFill="1" applyBorder="1">
      <alignment horizontal="left" vertical="center" wrapText="1"/>
    </xf>
    <xf numFmtId="3" fontId="0" fillId="32" borderId="29" xfId="0" applyFill="1" applyBorder="1">
      <alignment horizontal="left" vertical="center" wrapText="1"/>
    </xf>
    <xf numFmtId="166" fontId="0" fillId="32" borderId="29" xfId="0" applyNumberFormat="1" applyFill="1" applyBorder="1">
      <alignment horizontal="left" vertical="center" wrapText="1"/>
    </xf>
    <xf numFmtId="4" fontId="0" fillId="32" borderId="29" xfId="0" applyNumberFormat="1" applyFill="1" applyBorder="1" applyAlignment="1">
      <alignment horizontal="left" vertical="center"/>
    </xf>
    <xf numFmtId="9" fontId="0" fillId="32" borderId="29" xfId="54" applyFont="1" applyFill="1" applyBorder="1" applyAlignment="1">
      <alignment horizontal="left" vertical="center" wrapText="1"/>
    </xf>
    <xf numFmtId="0" fontId="32" fillId="6" borderId="31" xfId="53" applyFont="1" applyBorder="1" applyAlignment="1">
      <alignment horizontal="center" vertical="top" wrapText="1"/>
    </xf>
    <xf numFmtId="0" fontId="32" fillId="6" borderId="32" xfId="53" applyFont="1" applyBorder="1" applyAlignment="1">
      <alignment horizontal="center" vertical="top" wrapText="1"/>
    </xf>
    <xf numFmtId="0" fontId="32" fillId="6" borderId="0" xfId="52" applyFont="1" applyBorder="1">
      <alignment horizontal="left" vertical="center" wrapText="1"/>
    </xf>
    <xf numFmtId="0" fontId="0" fillId="2" borderId="0" xfId="0" applyNumberFormat="1" applyAlignment="1"/>
    <xf numFmtId="0" fontId="29" fillId="2" borderId="0" xfId="0" applyNumberFormat="1" applyFont="1" applyAlignment="1"/>
    <xf numFmtId="1" fontId="0" fillId="2" borderId="0" xfId="0" applyNumberFormat="1" applyAlignment="1"/>
    <xf numFmtId="0" fontId="29" fillId="2" borderId="33" xfId="0" applyNumberFormat="1" applyFont="1" applyBorder="1" applyAlignment="1"/>
    <xf numFmtId="0" fontId="29" fillId="2" borderId="0" xfId="0" applyNumberFormat="1" applyFont="1" applyAlignment="1">
      <alignment horizontal="left"/>
    </xf>
    <xf numFmtId="0" fontId="0" fillId="2" borderId="0" xfId="0" applyNumberFormat="1" applyAlignment="1">
      <alignment horizontal="left"/>
    </xf>
    <xf numFmtId="0" fontId="0" fillId="2" borderId="36" xfId="0" applyNumberFormat="1" applyBorder="1" applyAlignment="1">
      <alignment horizontal="left"/>
    </xf>
    <xf numFmtId="0" fontId="29" fillId="2" borderId="36" xfId="0" applyNumberFormat="1" applyFont="1" applyBorder="1" applyAlignment="1">
      <alignment horizontal="left"/>
    </xf>
    <xf numFmtId="0" fontId="0" fillId="2" borderId="38" xfId="0" applyNumberFormat="1" applyBorder="1" applyAlignment="1">
      <alignment horizontal="left"/>
    </xf>
    <xf numFmtId="9" fontId="0" fillId="2" borderId="0" xfId="54" applyFont="1" applyFill="1" applyAlignment="1"/>
    <xf numFmtId="0" fontId="0" fillId="2" borderId="34" xfId="0" applyNumberFormat="1" applyBorder="1" applyAlignment="1"/>
    <xf numFmtId="0" fontId="0" fillId="2" borderId="35" xfId="0" applyNumberFormat="1" applyBorder="1" applyAlignment="1"/>
    <xf numFmtId="0" fontId="0" fillId="2" borderId="37" xfId="0" applyNumberFormat="1" applyBorder="1" applyAlignment="1"/>
    <xf numFmtId="0" fontId="0" fillId="2" borderId="39" xfId="0" applyNumberFormat="1" applyBorder="1" applyAlignment="1"/>
    <xf numFmtId="0" fontId="0" fillId="2" borderId="40" xfId="0" applyNumberFormat="1" applyBorder="1" applyAlignment="1"/>
    <xf numFmtId="0" fontId="0" fillId="2" borderId="0" xfId="54" applyNumberFormat="1" applyFont="1" applyFill="1" applyAlignment="1"/>
    <xf numFmtId="0" fontId="0" fillId="26" borderId="0" xfId="0" applyNumberFormat="1" applyFill="1" applyAlignment="1">
      <alignment horizontal="left"/>
    </xf>
    <xf numFmtId="3" fontId="0" fillId="2" borderId="37" xfId="0" applyBorder="1" applyAlignment="1"/>
    <xf numFmtId="0" fontId="0" fillId="15" borderId="0" xfId="0" applyNumberFormat="1" applyFill="1" applyAlignment="1">
      <alignment horizontal="left"/>
    </xf>
    <xf numFmtId="0" fontId="29" fillId="15" borderId="0" xfId="0" applyNumberFormat="1" applyFont="1" applyFill="1" applyAlignment="1">
      <alignment horizontal="left"/>
    </xf>
    <xf numFmtId="9" fontId="0" fillId="2" borderId="0" xfId="0" applyNumberFormat="1" applyAlignment="1">
      <alignment horizontal="left"/>
    </xf>
    <xf numFmtId="9" fontId="0" fillId="15" borderId="0" xfId="0" applyNumberFormat="1" applyFill="1" applyAlignment="1">
      <alignment horizontal="left"/>
    </xf>
    <xf numFmtId="9" fontId="29" fillId="15" borderId="0" xfId="0" applyNumberFormat="1" applyFont="1" applyFill="1" applyAlignment="1">
      <alignment horizontal="left"/>
    </xf>
    <xf numFmtId="0" fontId="0" fillId="0" borderId="0" xfId="0" applyNumberFormat="1" applyFill="1" applyAlignment="1">
      <alignment horizontal="left"/>
    </xf>
    <xf numFmtId="0" fontId="0" fillId="2" borderId="39" xfId="0" applyNumberFormat="1" applyBorder="1" applyAlignment="1">
      <alignment horizontal="left"/>
    </xf>
    <xf numFmtId="0" fontId="0" fillId="2" borderId="40" xfId="0" applyNumberFormat="1" applyBorder="1" applyAlignment="1">
      <alignment horizontal="left"/>
    </xf>
    <xf numFmtId="9" fontId="29" fillId="2" borderId="0" xfId="54" applyFont="1" applyFill="1" applyAlignment="1">
      <alignment horizontal="left"/>
    </xf>
    <xf numFmtId="9" fontId="29" fillId="2" borderId="0" xfId="0" applyNumberFormat="1" applyFont="1" applyAlignment="1">
      <alignment horizontal="left"/>
    </xf>
    <xf numFmtId="0" fontId="0" fillId="2" borderId="36" xfId="0" applyNumberFormat="1" applyBorder="1" applyAlignment="1"/>
    <xf numFmtId="0" fontId="0" fillId="2" borderId="38" xfId="0" applyNumberFormat="1" applyBorder="1" applyAlignment="1"/>
    <xf numFmtId="0" fontId="0" fillId="2" borderId="34" xfId="54" applyNumberFormat="1" applyFont="1" applyFill="1" applyBorder="1" applyAlignment="1"/>
    <xf numFmtId="0" fontId="0" fillId="2" borderId="35" xfId="54" applyNumberFormat="1" applyFont="1" applyFill="1" applyBorder="1" applyAlignment="1"/>
    <xf numFmtId="0" fontId="0" fillId="2" borderId="0" xfId="54" applyNumberFormat="1" applyFont="1" applyFill="1" applyBorder="1" applyAlignment="1"/>
    <xf numFmtId="0" fontId="0" fillId="2" borderId="37" xfId="54" applyNumberFormat="1" applyFont="1" applyFill="1" applyBorder="1" applyAlignment="1"/>
    <xf numFmtId="0" fontId="0" fillId="2" borderId="39" xfId="54" applyNumberFormat="1" applyFont="1" applyFill="1" applyBorder="1" applyAlignment="1"/>
    <xf numFmtId="0" fontId="0" fillId="2" borderId="40" xfId="54" applyNumberFormat="1" applyFont="1" applyFill="1" applyBorder="1" applyAlignment="1"/>
    <xf numFmtId="0" fontId="0" fillId="26" borderId="0" xfId="0" applyNumberFormat="1" applyFill="1" applyAlignment="1"/>
    <xf numFmtId="0" fontId="0" fillId="26" borderId="0" xfId="54" applyNumberFormat="1" applyFont="1" applyFill="1" applyAlignment="1"/>
    <xf numFmtId="0" fontId="62" fillId="15" borderId="41" xfId="0" applyNumberFormat="1" applyFont="1" applyFill="1" applyBorder="1" applyAlignment="1"/>
    <xf numFmtId="0" fontId="0" fillId="15" borderId="42" xfId="0" applyNumberFormat="1" applyFill="1" applyBorder="1" applyAlignment="1"/>
    <xf numFmtId="0" fontId="29" fillId="15" borderId="33" xfId="0" applyNumberFormat="1" applyFont="1" applyFill="1" applyBorder="1" applyAlignment="1">
      <alignment horizontal="left"/>
    </xf>
    <xf numFmtId="0" fontId="0" fillId="2" borderId="34" xfId="0" applyNumberFormat="1" applyBorder="1" applyAlignment="1">
      <alignment horizontal="left"/>
    </xf>
    <xf numFmtId="0" fontId="0" fillId="2" borderId="35" xfId="0" applyNumberFormat="1" applyBorder="1" applyAlignment="1">
      <alignment horizontal="left"/>
    </xf>
    <xf numFmtId="0" fontId="0" fillId="2" borderId="37" xfId="0" applyNumberFormat="1" applyBorder="1" applyAlignment="1">
      <alignment horizontal="left"/>
    </xf>
    <xf numFmtId="0" fontId="29" fillId="2" borderId="37" xfId="0" applyNumberFormat="1" applyFont="1" applyBorder="1" applyAlignment="1">
      <alignment horizontal="left"/>
    </xf>
    <xf numFmtId="9" fontId="0" fillId="2" borderId="39" xfId="0" applyNumberFormat="1" applyBorder="1" applyAlignment="1">
      <alignment horizontal="left"/>
    </xf>
    <xf numFmtId="0" fontId="0" fillId="15" borderId="39" xfId="0" applyNumberFormat="1" applyFill="1" applyBorder="1" applyAlignment="1">
      <alignment horizontal="left"/>
    </xf>
    <xf numFmtId="0" fontId="29" fillId="2" borderId="33" xfId="0" applyNumberFormat="1" applyFont="1" applyBorder="1" applyAlignment="1">
      <alignment horizontal="left"/>
    </xf>
    <xf numFmtId="1" fontId="0" fillId="2" borderId="37" xfId="0" applyNumberFormat="1" applyBorder="1" applyAlignment="1"/>
    <xf numFmtId="1" fontId="0" fillId="2" borderId="39" xfId="0" applyNumberFormat="1" applyBorder="1" applyAlignment="1"/>
    <xf numFmtId="1" fontId="0" fillId="2" borderId="40" xfId="0" applyNumberFormat="1" applyBorder="1" applyAlignment="1"/>
    <xf numFmtId="3" fontId="0" fillId="2" borderId="0" xfId="0" applyAlignment="1">
      <alignment horizontal="left"/>
    </xf>
    <xf numFmtId="173" fontId="23" fillId="0" borderId="43" xfId="0" applyNumberFormat="1" applyFont="1" applyFill="1" applyBorder="1" applyAlignment="1"/>
    <xf numFmtId="166" fontId="0" fillId="2" borderId="0" xfId="0" applyNumberFormat="1" applyAlignment="1"/>
    <xf numFmtId="166" fontId="0" fillId="15" borderId="0" xfId="0" applyNumberFormat="1" applyFill="1" applyAlignment="1"/>
    <xf numFmtId="0" fontId="25" fillId="6" borderId="20" xfId="53">
      <alignment horizontal="right" vertical="center" wrapText="1"/>
    </xf>
    <xf numFmtId="3" fontId="4" fillId="2" borderId="19" xfId="25" applyAlignment="1">
      <alignment horizontal="left" vertical="center" wrapText="1"/>
    </xf>
    <xf numFmtId="3" fontId="4" fillId="2" borderId="19" xfId="25">
      <alignment horizontal="right" vertical="center" wrapText="1"/>
    </xf>
    <xf numFmtId="0" fontId="25" fillId="6" borderId="20" xfId="52">
      <alignment horizontal="left" vertical="center" wrapText="1"/>
    </xf>
    <xf numFmtId="3" fontId="0" fillId="2" borderId="19" xfId="25" applyFont="1" applyAlignment="1">
      <alignment horizontal="left" vertical="center" wrapText="1"/>
    </xf>
    <xf numFmtId="3" fontId="0" fillId="2" borderId="19" xfId="25" applyFont="1">
      <alignment horizontal="right" vertical="center" wrapText="1"/>
    </xf>
    <xf numFmtId="3" fontId="28" fillId="2" borderId="19" xfId="50" applyBorder="1" applyAlignment="1">
      <alignment horizontal="right" vertical="center" wrapText="1"/>
    </xf>
    <xf numFmtId="3" fontId="5" fillId="13" borderId="1" xfId="2" applyFill="1" applyAlignment="1">
      <alignment horizontal="left"/>
    </xf>
    <xf numFmtId="3" fontId="4" fillId="2" borderId="19" xfId="25" applyAlignment="1">
      <alignment horizontal="left" vertical="top" wrapText="1"/>
    </xf>
    <xf numFmtId="3" fontId="0" fillId="2" borderId="0" xfId="0">
      <alignment horizontal="left" vertical="center" wrapText="1"/>
    </xf>
    <xf numFmtId="3" fontId="26" fillId="2" borderId="28" xfId="38" applyBorder="1" applyAlignment="1">
      <alignment horizontal="left" vertical="center" wrapText="1"/>
    </xf>
    <xf numFmtId="3" fontId="33" fillId="3" borderId="18" xfId="41" applyFont="1"/>
    <xf numFmtId="0" fontId="32" fillId="6" borderId="20" xfId="52" applyFont="1" applyProtection="1">
      <alignment horizontal="left" vertical="center" wrapText="1"/>
    </xf>
    <xf numFmtId="0" fontId="32" fillId="6" borderId="20" xfId="52" applyFont="1">
      <alignment horizontal="left" vertical="center" wrapText="1"/>
    </xf>
    <xf numFmtId="0" fontId="8" fillId="0" borderId="0" xfId="56" applyFont="1"/>
    <xf numFmtId="0" fontId="8" fillId="0" borderId="23" xfId="56" applyFont="1" applyBorder="1"/>
    <xf numFmtId="3" fontId="36" fillId="2" borderId="24" xfId="8" applyFont="1" applyBorder="1" applyAlignment="1">
      <alignment horizontal="center" vertical="center"/>
    </xf>
    <xf numFmtId="3" fontId="36" fillId="2" borderId="25" xfId="8" applyFont="1" applyBorder="1" applyAlignment="1">
      <alignment horizontal="center" vertical="center"/>
    </xf>
    <xf numFmtId="3" fontId="36" fillId="2" borderId="26" xfId="8" applyFont="1" applyBorder="1" applyAlignment="1">
      <alignment horizontal="center" vertical="center"/>
    </xf>
    <xf numFmtId="0" fontId="25" fillId="6" borderId="31" xfId="53" applyBorder="1" applyAlignment="1">
      <alignment horizontal="center" vertical="top" wrapText="1"/>
    </xf>
    <xf numFmtId="0" fontId="25" fillId="6" borderId="32" xfId="53" applyBorder="1" applyAlignment="1">
      <alignment horizontal="center" vertical="top" wrapText="1"/>
    </xf>
    <xf numFmtId="0" fontId="32" fillId="6" borderId="31" xfId="53" applyFont="1" applyBorder="1" applyAlignment="1">
      <alignment horizontal="center" vertical="top" wrapText="1"/>
    </xf>
    <xf numFmtId="0" fontId="32" fillId="6" borderId="32" xfId="53" applyFont="1" applyBorder="1" applyAlignment="1">
      <alignment horizontal="center" vertical="top" wrapText="1"/>
    </xf>
  </cellXfs>
  <cellStyles count="72">
    <cellStyle name="20% - Accent1" xfId="10" builtinId="30" customBuiltin="1"/>
    <cellStyle name="20% - Accent2" xfId="14" builtinId="34" customBuiltin="1"/>
    <cellStyle name="20% - Accent3" xfId="18" builtinId="38" customBuiltin="1"/>
    <cellStyle name="20% - Accent4" xfId="22" builtinId="42" customBuiltin="1"/>
    <cellStyle name="20% - Accent5" xfId="30" builtinId="46" customBuiltin="1"/>
    <cellStyle name="20% - Accent6" xfId="34" builtinId="50" customBuiltin="1"/>
    <cellStyle name="40% - Accent1" xfId="11" builtinId="31" customBuiltin="1"/>
    <cellStyle name="40% - Accent2" xfId="15" builtinId="35" customBuiltin="1"/>
    <cellStyle name="40% - Accent3" xfId="19" builtinId="39" customBuiltin="1"/>
    <cellStyle name="40% - Accent4" xfId="23" builtinId="43" customBuiltin="1"/>
    <cellStyle name="40% - Accent5" xfId="31" builtinId="47" customBuiltin="1"/>
    <cellStyle name="40% - Accent6" xfId="35" builtinId="51" customBuiltin="1"/>
    <cellStyle name="60% - Accent1" xfId="12" builtinId="32" hidden="1" customBuiltin="1"/>
    <cellStyle name="60% - Accent2" xfId="16" builtinId="36" hidden="1" customBuiltin="1"/>
    <cellStyle name="60% - Accent3" xfId="20" builtinId="40" hidden="1" customBuiltin="1"/>
    <cellStyle name="60% - Accent4" xfId="24" builtinId="44" hidden="1" customBuiltin="1"/>
    <cellStyle name="60% - Accent5" xfId="32" builtinId="48" hidden="1" customBuiltin="1"/>
    <cellStyle name="60% - Accent6" xfId="36" builtinId="52" hidden="1" customBuiltin="1"/>
    <cellStyle name="Accent1" xfId="9" builtinId="29" customBuiltin="1"/>
    <cellStyle name="Accent2" xfId="13" builtinId="33" customBuiltin="1"/>
    <cellStyle name="Accent3" xfId="17" builtinId="37" customBuiltin="1"/>
    <cellStyle name="Accent4" xfId="21" builtinId="41" customBuiltin="1"/>
    <cellStyle name="Accent5" xfId="29" builtinId="45" hidden="1" customBuiltin="1"/>
    <cellStyle name="Accent6" xfId="33" builtinId="49" hidden="1" customBuiltin="1"/>
    <cellStyle name="Bad" xfId="44" builtinId="27" hidden="1"/>
    <cellStyle name="Calculation" xfId="6" builtinId="22" hidden="1" customBuiltin="1"/>
    <cellStyle name="Calculation - Change with Caution" xfId="27" xr:uid="{00000000-0005-0000-0000-00001A000000}"/>
    <cellStyle name="Calculation - Do not Change" xfId="26" xr:uid="{00000000-0005-0000-0000-00001B000000}"/>
    <cellStyle name="Cell not in use" xfId="41" xr:uid="{00000000-0005-0000-0000-00001C000000}"/>
    <cellStyle name="Check Cell" xfId="7" builtinId="23" customBuiltin="1"/>
    <cellStyle name="Column Header" xfId="53" xr:uid="{00000000-0005-0000-0000-00001E000000}"/>
    <cellStyle name="Comma" xfId="70" builtinId="3"/>
    <cellStyle name="Comma 2" xfId="57" xr:uid="{00000000-0005-0000-0000-00001F000000}"/>
    <cellStyle name="Comma 3" xfId="65" xr:uid="{00000000-0005-0000-0000-000020000000}"/>
    <cellStyle name="Comma 5" xfId="66" xr:uid="{00000000-0005-0000-0000-000021000000}"/>
    <cellStyle name="Comma 6" xfId="62" xr:uid="{00000000-0005-0000-0000-000022000000}"/>
    <cellStyle name="Data Table" xfId="25" xr:uid="{00000000-0005-0000-0000-000023000000}"/>
    <cellStyle name="Description" xfId="38" xr:uid="{00000000-0005-0000-0000-000024000000}"/>
    <cellStyle name="Explanatory Text" xfId="49" builtinId="53" hidden="1"/>
    <cellStyle name="Good" xfId="43" builtinId="26" hidden="1"/>
    <cellStyle name="Heading 1" xfId="1" builtinId="16" customBuiltin="1"/>
    <cellStyle name="Heading 2" xfId="2" builtinId="17" customBuiltin="1"/>
    <cellStyle name="Heading 3" xfId="3" builtinId="18" customBuiltin="1"/>
    <cellStyle name="Heading 4" xfId="4" builtinId="19" customBuiltin="1"/>
    <cellStyle name="Hyperlink" xfId="40" builtinId="8" hidden="1"/>
    <cellStyle name="Hyperlink" xfId="50" builtinId="8" customBuiltin="1"/>
    <cellStyle name="Hyperlink 2" xfId="69" xr:uid="{D8D53779-30EC-4FBE-BAF2-664DC8463F7E}"/>
    <cellStyle name="Input" xfId="5" builtinId="20" customBuiltin="1"/>
    <cellStyle name="Link to Another File" xfId="51" xr:uid="{00000000-0005-0000-0000-00002E000000}"/>
    <cellStyle name="Link to This File" xfId="28" xr:uid="{00000000-0005-0000-0000-00002F000000}"/>
    <cellStyle name="Linked Cell" xfId="39" builtinId="24" hidden="1"/>
    <cellStyle name="Neutral" xfId="45" builtinId="28" hidden="1"/>
    <cellStyle name="Normal" xfId="0" builtinId="0" customBuiltin="1"/>
    <cellStyle name="Normal 11" xfId="60" xr:uid="{00000000-0005-0000-0000-000033000000}"/>
    <cellStyle name="Normal 11 2" xfId="56" xr:uid="{00000000-0005-0000-0000-000034000000}"/>
    <cellStyle name="Normal 2" xfId="55" xr:uid="{00000000-0005-0000-0000-000035000000}"/>
    <cellStyle name="Normal 2 2" xfId="64" xr:uid="{00000000-0005-0000-0000-000036000000}"/>
    <cellStyle name="Normal 3" xfId="67" xr:uid="{D2AEB849-7ECF-4AF5-8CBE-3A33924879D8}"/>
    <cellStyle name="Normal 4" xfId="71" xr:uid="{9A29D9BF-D89C-4405-ACD1-1F27C3892EB6}"/>
    <cellStyle name="Normal 9" xfId="63" xr:uid="{00000000-0005-0000-0000-000037000000}"/>
    <cellStyle name="Note" xfId="48" builtinId="10" hidden="1"/>
    <cellStyle name="Output" xfId="46" builtinId="21" hidden="1"/>
    <cellStyle name="Output to another file" xfId="37" xr:uid="{00000000-0005-0000-0000-00003A000000}"/>
    <cellStyle name="Percent" xfId="54" builtinId="5"/>
    <cellStyle name="Percent 2" xfId="68" xr:uid="{370E3D43-44AC-493D-AA39-F495C23ECD59}"/>
    <cellStyle name="Percent 4" xfId="61" xr:uid="{00000000-0005-0000-0000-00003C000000}"/>
    <cellStyle name="Row Header" xfId="52" xr:uid="{00000000-0005-0000-0000-00003D000000}"/>
    <cellStyle name="Title" xfId="42" builtinId="15" hidden="1"/>
    <cellStyle name="Total" xfId="8" builtinId="25" customBuiltin="1"/>
    <cellStyle name="Warning Text" xfId="47" builtinId="11" hidden="1"/>
    <cellStyle name="XLConnect.Numeric" xfId="58" xr:uid="{00000000-0005-0000-0000-000041000000}"/>
    <cellStyle name="XLConnect.String" xfId="59" xr:uid="{00000000-0005-0000-0000-000042000000}"/>
  </cellStyles>
  <dxfs count="2">
    <dxf>
      <fill>
        <patternFill>
          <bgColor rgb="FFFFC000"/>
        </patternFill>
      </fill>
    </dxf>
    <dxf>
      <fill>
        <patternFill>
          <bgColor rgb="FF92D050"/>
        </patternFill>
      </fill>
    </dxf>
  </dxfs>
  <tableStyles count="0" defaultTableStyle="TableStyleMedium2" defaultPivotStyle="PivotStyleLight16"/>
  <colors>
    <mruColors>
      <color rgb="FFFDDD67"/>
      <color rgb="FFFF9933"/>
      <color rgb="FFCFCA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chartsheet" Target="chartsheets/sheet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6.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4.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dLbls>
          <c:showLegendKey val="0"/>
          <c:showVal val="0"/>
          <c:showCatName val="0"/>
          <c:showSerName val="0"/>
          <c:showPercent val="0"/>
          <c:showBubbleSize val="0"/>
        </c:dLbls>
        <c:gapWidth val="150"/>
        <c:overlap val="100"/>
        <c:axId val="1409362992"/>
        <c:axId val="1409351568"/>
      </c:barChart>
      <c:catAx>
        <c:axId val="1409362992"/>
        <c:scaling>
          <c:orientation val="minMax"/>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sz="1600"/>
                  <a:t>Always</a:t>
                </a:r>
                <a:r>
                  <a:rPr lang="en-GB" sz="1600" baseline="0"/>
                  <a:t> include Axis Labels (incl. units in brackets where relevant)</a:t>
                </a:r>
                <a:endParaRPr lang="en-GB" sz="1600"/>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09351568"/>
        <c:crosses val="autoZero"/>
        <c:auto val="1"/>
        <c:lblAlgn val="ctr"/>
        <c:lblOffset val="100"/>
        <c:noMultiLvlLbl val="0"/>
      </c:catAx>
      <c:valAx>
        <c:axId val="14093515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GB" sz="1600"/>
                  <a:t>Always include Axis Labels </a:t>
                </a:r>
              </a:p>
              <a:p>
                <a:pPr>
                  <a:defRPr sz="1600"/>
                </a:pPr>
                <a:r>
                  <a:rPr lang="en-GB" sz="1600"/>
                  <a:t>(incl.</a:t>
                </a:r>
                <a:r>
                  <a:rPr lang="en-GB" sz="1600" baseline="0"/>
                  <a:t> units in brackets where relevant)</a:t>
                </a:r>
                <a:endParaRPr lang="en-GB" sz="1600"/>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409362992"/>
        <c:crosses val="autoZero"/>
        <c:crossBetween val="between"/>
      </c:valAx>
      <c:spPr>
        <a:noFill/>
        <a:ln>
          <a:noFill/>
        </a:ln>
        <a:effectLst/>
      </c:spPr>
    </c:plotArea>
    <c:legend>
      <c:legendPos val="t"/>
      <c:overlay val="0"/>
      <c:spPr>
        <a:noFill/>
        <a:ln>
          <a:solidFill>
            <a:schemeClr val="tx1">
              <a:lumMod val="65000"/>
              <a:lumOff val="35000"/>
            </a:schemeClr>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userShapes r:id="rId4"/>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Graphs!$B$90</c:f>
              <c:strCache>
                <c:ptCount val="1"/>
                <c:pt idx="0">
                  <c:v>Raw Material Consumption</c:v>
                </c:pt>
              </c:strCache>
            </c:strRef>
          </c:tx>
          <c:spPr>
            <a:ln w="28575" cap="rnd">
              <a:solidFill>
                <a:schemeClr val="accent1"/>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Graphs!$C$90:$I$90</c:f>
              <c:numCache>
                <c:formatCode>#,##0</c:formatCode>
                <c:ptCount val="7"/>
                <c:pt idx="0">
                  <c:v>100</c:v>
                </c:pt>
                <c:pt idx="1">
                  <c:v>112.43340617059077</c:v>
                </c:pt>
                <c:pt idx="2">
                  <c:v>62.111119628727515</c:v>
                </c:pt>
                <c:pt idx="3">
                  <c:v>83.666500796081024</c:v>
                </c:pt>
                <c:pt idx="4">
                  <c:v>85.012108820022036</c:v>
                </c:pt>
                <c:pt idx="5">
                  <c:v>119.80829887018238</c:v>
                </c:pt>
                <c:pt idx="6">
                  <c:v>93.411089347130485</c:v>
                </c:pt>
              </c:numCache>
            </c:numRef>
          </c:val>
          <c:smooth val="0"/>
          <c:extLst>
            <c:ext xmlns:c16="http://schemas.microsoft.com/office/drawing/2014/chart" uri="{C3380CC4-5D6E-409C-BE32-E72D297353CC}">
              <c16:uniqueId val="{00000000-3912-480A-995A-CAB05FADD142}"/>
            </c:ext>
          </c:extLst>
        </c:ser>
        <c:ser>
          <c:idx val="1"/>
          <c:order val="1"/>
          <c:tx>
            <c:strRef>
              <c:f>Graphs!$B$91</c:f>
              <c:strCache>
                <c:ptCount val="1"/>
                <c:pt idx="0">
                  <c:v>GDP (2016 prices)</c:v>
                </c:pt>
              </c:strCache>
            </c:strRef>
          </c:tx>
          <c:spPr>
            <a:ln w="28575" cap="rnd">
              <a:solidFill>
                <a:schemeClr val="accent2"/>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Graphs!$C$91:$I$91</c:f>
              <c:numCache>
                <c:formatCode>#,##0</c:formatCode>
                <c:ptCount val="7"/>
                <c:pt idx="0">
                  <c:v>100</c:v>
                </c:pt>
                <c:pt idx="1">
                  <c:v>100.29054096627625</c:v>
                </c:pt>
                <c:pt idx="2">
                  <c:v>102.3334290134909</c:v>
                </c:pt>
                <c:pt idx="3">
                  <c:v>104.46102900508971</c:v>
                </c:pt>
                <c:pt idx="4">
                  <c:v>104.98820333667047</c:v>
                </c:pt>
                <c:pt idx="5">
                  <c:v>105.87522840720543</c:v>
                </c:pt>
                <c:pt idx="6">
                  <c:v>107.07589770157593</c:v>
                </c:pt>
              </c:numCache>
            </c:numRef>
          </c:val>
          <c:smooth val="0"/>
          <c:extLst>
            <c:ext xmlns:c16="http://schemas.microsoft.com/office/drawing/2014/chart" uri="{C3380CC4-5D6E-409C-BE32-E72D297353CC}">
              <c16:uniqueId val="{00000001-3912-480A-995A-CAB05FADD142}"/>
            </c:ext>
          </c:extLst>
        </c:ser>
        <c:ser>
          <c:idx val="2"/>
          <c:order val="2"/>
          <c:tx>
            <c:strRef>
              <c:f>Graphs!$B$92</c:f>
              <c:strCache>
                <c:ptCount val="1"/>
                <c:pt idx="0">
                  <c:v>Population</c:v>
                </c:pt>
              </c:strCache>
            </c:strRef>
          </c:tx>
          <c:spPr>
            <a:ln w="28575" cap="rnd">
              <a:solidFill>
                <a:schemeClr val="accent3"/>
              </a:solidFill>
              <a:round/>
            </a:ln>
            <a:effectLst/>
          </c:spPr>
          <c:marker>
            <c:symbol val="none"/>
          </c:marker>
          <c:cat>
            <c:numRef>
              <c:f>Graphs!$C$89:$I$89</c:f>
              <c:numCache>
                <c:formatCode>General</c:formatCode>
                <c:ptCount val="7"/>
                <c:pt idx="0">
                  <c:v>2011</c:v>
                </c:pt>
                <c:pt idx="1">
                  <c:v>2012</c:v>
                </c:pt>
                <c:pt idx="2">
                  <c:v>2013</c:v>
                </c:pt>
                <c:pt idx="3">
                  <c:v>2014</c:v>
                </c:pt>
                <c:pt idx="4">
                  <c:v>2015</c:v>
                </c:pt>
                <c:pt idx="5">
                  <c:v>2016</c:v>
                </c:pt>
                <c:pt idx="6">
                  <c:v>2017</c:v>
                </c:pt>
              </c:numCache>
            </c:numRef>
          </c:cat>
          <c:val>
            <c:numRef>
              <c:f>Graphs!$C$92:$I$92</c:f>
              <c:numCache>
                <c:formatCode>#,##0</c:formatCode>
                <c:ptCount val="7"/>
                <c:pt idx="0">
                  <c:v>100</c:v>
                </c:pt>
                <c:pt idx="1">
                  <c:v>100.25849544331025</c:v>
                </c:pt>
                <c:pt idx="2">
                  <c:v>100.52453819883394</c:v>
                </c:pt>
                <c:pt idx="3">
                  <c:v>100.90001698145248</c:v>
                </c:pt>
                <c:pt idx="4">
                  <c:v>101.37927130700579</c:v>
                </c:pt>
                <c:pt idx="5">
                  <c:v>101.97739579992076</c:v>
                </c:pt>
                <c:pt idx="6">
                  <c:v>102.356648238646</c:v>
                </c:pt>
              </c:numCache>
            </c:numRef>
          </c:val>
          <c:smooth val="0"/>
          <c:extLst>
            <c:ext xmlns:c16="http://schemas.microsoft.com/office/drawing/2014/chart" uri="{C3380CC4-5D6E-409C-BE32-E72D297353CC}">
              <c16:uniqueId val="{00000002-3912-480A-995A-CAB05FADD142}"/>
            </c:ext>
          </c:extLst>
        </c:ser>
        <c:dLbls>
          <c:showLegendKey val="0"/>
          <c:showVal val="0"/>
          <c:showCatName val="0"/>
          <c:showSerName val="0"/>
          <c:showPercent val="0"/>
          <c:showBubbleSize val="0"/>
        </c:dLbls>
        <c:smooth val="0"/>
        <c:axId val="1731356736"/>
        <c:axId val="1365910928"/>
      </c:lineChart>
      <c:catAx>
        <c:axId val="1731356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910928"/>
        <c:crosses val="autoZero"/>
        <c:auto val="1"/>
        <c:lblAlgn val="ctr"/>
        <c:lblOffset val="100"/>
        <c:noMultiLvlLbl val="0"/>
      </c:catAx>
      <c:valAx>
        <c:axId val="13659109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 (2011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356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Graphs!$C$55:$J$55</c:f>
              <c:numCache>
                <c:formatCode>#,##0.0</c:formatCode>
                <c:ptCount val="8"/>
                <c:pt idx="0">
                  <c:v>20.180247620672514</c:v>
                </c:pt>
                <c:pt idx="1">
                  <c:v>22.630840083183848</c:v>
                </c:pt>
                <c:pt idx="2">
                  <c:v>12.468774257144251</c:v>
                </c:pt>
                <c:pt idx="3">
                  <c:v>16.733502670574122</c:v>
                </c:pt>
                <c:pt idx="4">
                  <c:v>16.922250324214438</c:v>
                </c:pt>
                <c:pt idx="5">
                  <c:v>23.708794672061028</c:v>
                </c:pt>
                <c:pt idx="6">
                  <c:v>18.416575239419871</c:v>
                </c:pt>
                <c:pt idx="7">
                  <c:v>19.346538644859812</c:v>
                </c:pt>
              </c:numCache>
            </c:numRef>
          </c:val>
          <c:extLst>
            <c:ext xmlns:c16="http://schemas.microsoft.com/office/drawing/2014/chart" uri="{C3380CC4-5D6E-409C-BE32-E72D297353CC}">
              <c16:uniqueId val="{00000000-8D67-444D-B555-E993BD4A2A52}"/>
            </c:ext>
          </c:extLst>
        </c:ser>
        <c:dLbls>
          <c:showLegendKey val="0"/>
          <c:showVal val="0"/>
          <c:showCatName val="0"/>
          <c:showSerName val="0"/>
          <c:showPercent val="0"/>
          <c:showBubbleSize val="0"/>
        </c:dLbls>
        <c:gapWidth val="150"/>
        <c:axId val="1338999232"/>
        <c:axId val="1105867296"/>
      </c:barChart>
      <c:lineChart>
        <c:grouping val="standard"/>
        <c:varyColors val="0"/>
        <c:ser>
          <c:idx val="1"/>
          <c:order val="1"/>
          <c:tx>
            <c:v>GDP</c:v>
          </c:tx>
          <c:spPr>
            <a:ln w="28575" cap="rnd">
              <a:solidFill>
                <a:schemeClr val="accent2"/>
              </a:solidFill>
              <a:round/>
            </a:ln>
            <a:effectLst/>
          </c:spPr>
          <c:marker>
            <c:symbol val="none"/>
          </c:marker>
          <c:val>
            <c:numRef>
              <c:f>Graphs!$C$57:$I$57</c:f>
              <c:numCache>
                <c:formatCode>#,##0</c:formatCode>
                <c:ptCount val="7"/>
                <c:pt idx="0">
                  <c:v>26950.885865771052</c:v>
                </c:pt>
                <c:pt idx="1">
                  <c:v>26959.500150557062</c:v>
                </c:pt>
                <c:pt idx="2">
                  <c:v>27435.854120915217</c:v>
                </c:pt>
                <c:pt idx="3">
                  <c:v>27902.049517540578</c:v>
                </c:pt>
                <c:pt idx="4">
                  <c:v>27910.292201749489</c:v>
                </c:pt>
                <c:pt idx="5">
                  <c:v>27981.016522656206</c:v>
                </c:pt>
                <c:pt idx="6">
                  <c:v>28193.481787346998</c:v>
                </c:pt>
              </c:numCache>
            </c:numRef>
          </c:val>
          <c:smooth val="0"/>
          <c:extLst>
            <c:ext xmlns:c16="http://schemas.microsoft.com/office/drawing/2014/chart" uri="{C3380CC4-5D6E-409C-BE32-E72D297353CC}">
              <c16:uniqueId val="{00000001-8D67-444D-B555-E993BD4A2A52}"/>
            </c:ext>
          </c:extLst>
        </c:ser>
        <c:dLbls>
          <c:showLegendKey val="0"/>
          <c:showVal val="0"/>
          <c:showCatName val="0"/>
          <c:showSerName val="0"/>
          <c:showPercent val="0"/>
          <c:showBubbleSize val="0"/>
        </c:dLbls>
        <c:marker val="1"/>
        <c:smooth val="0"/>
        <c:axId val="1143964000"/>
        <c:axId val="1216638400"/>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DMC</c:v>
          </c:tx>
          <c:spPr>
            <a:solidFill>
              <a:schemeClr val="accent3"/>
            </a:solidFill>
            <a:ln>
              <a:noFill/>
            </a:ln>
            <a:effectLst/>
          </c:spPr>
          <c:invertIfNegative val="0"/>
          <c:cat>
            <c:numRef>
              <c:f>Graphs!$C$61:$I$61</c:f>
              <c:numCache>
                <c:formatCode>General</c:formatCode>
                <c:ptCount val="7"/>
                <c:pt idx="0">
                  <c:v>2011</c:v>
                </c:pt>
                <c:pt idx="1">
                  <c:v>2012</c:v>
                </c:pt>
                <c:pt idx="2">
                  <c:v>2013</c:v>
                </c:pt>
                <c:pt idx="3">
                  <c:v>2014</c:v>
                </c:pt>
                <c:pt idx="4">
                  <c:v>2015</c:v>
                </c:pt>
                <c:pt idx="5">
                  <c:v>2016</c:v>
                </c:pt>
                <c:pt idx="6">
                  <c:v>2017</c:v>
                </c:pt>
              </c:numCache>
            </c:numRef>
          </c:cat>
          <c:val>
            <c:numRef>
              <c:f>Graphs!$C$56:$J$56</c:f>
              <c:numCache>
                <c:formatCode>#,##0.0</c:formatCode>
                <c:ptCount val="8"/>
                <c:pt idx="0">
                  <c:v>13.805502827091567</c:v>
                </c:pt>
                <c:pt idx="1">
                  <c:v>12.59195279074288</c:v>
                </c:pt>
                <c:pt idx="2">
                  <c:v>12.315576560867935</c:v>
                </c:pt>
                <c:pt idx="3">
                  <c:v>12.634412429194185</c:v>
                </c:pt>
                <c:pt idx="4">
                  <c:v>12.761604569062984</c:v>
                </c:pt>
                <c:pt idx="5">
                  <c:v>12.632303922903048</c:v>
                </c:pt>
                <c:pt idx="6">
                  <c:v>12.238466049964547</c:v>
                </c:pt>
                <c:pt idx="7">
                  <c:v>11.89902615060792</c:v>
                </c:pt>
              </c:numCache>
            </c:numRef>
          </c:val>
          <c:extLst>
            <c:ext xmlns:c16="http://schemas.microsoft.com/office/drawing/2014/chart" uri="{C3380CC4-5D6E-409C-BE32-E72D297353CC}">
              <c16:uniqueId val="{00000003-6670-4C04-9C7E-BB3DCD583330}"/>
            </c:ext>
          </c:extLst>
        </c:ser>
        <c:ser>
          <c:idx val="0"/>
          <c:order val="1"/>
          <c:tx>
            <c:v>RMC</c:v>
          </c:tx>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Graphs!$C$55:$J$55</c:f>
              <c:numCache>
                <c:formatCode>#,##0.0</c:formatCode>
                <c:ptCount val="8"/>
                <c:pt idx="0">
                  <c:v>20.180247620672514</c:v>
                </c:pt>
                <c:pt idx="1">
                  <c:v>22.630840083183848</c:v>
                </c:pt>
                <c:pt idx="2">
                  <c:v>12.468774257144251</c:v>
                </c:pt>
                <c:pt idx="3">
                  <c:v>16.733502670574122</c:v>
                </c:pt>
                <c:pt idx="4">
                  <c:v>16.922250324214438</c:v>
                </c:pt>
                <c:pt idx="5">
                  <c:v>23.708794672061028</c:v>
                </c:pt>
                <c:pt idx="6">
                  <c:v>18.416575239419871</c:v>
                </c:pt>
                <c:pt idx="7">
                  <c:v>19.346538644859812</c:v>
                </c:pt>
              </c:numCache>
            </c:numRef>
          </c:val>
          <c:extLst>
            <c:ext xmlns:c16="http://schemas.microsoft.com/office/drawing/2014/chart" uri="{C3380CC4-5D6E-409C-BE32-E72D297353CC}">
              <c16:uniqueId val="{00000000-6670-4C04-9C7E-BB3DCD583330}"/>
            </c:ext>
          </c:extLst>
        </c:ser>
        <c:dLbls>
          <c:showLegendKey val="0"/>
          <c:showVal val="0"/>
          <c:showCatName val="0"/>
          <c:showSerName val="0"/>
          <c:showPercent val="0"/>
          <c:showBubbleSize val="0"/>
        </c:dLbls>
        <c:gapWidth val="150"/>
        <c:axId val="1338999232"/>
        <c:axId val="1105867296"/>
      </c:barChart>
      <c:lineChart>
        <c:grouping val="standard"/>
        <c:varyColors val="0"/>
        <c:ser>
          <c:idx val="1"/>
          <c:order val="2"/>
          <c:tx>
            <c:v>GDP</c:v>
          </c:tx>
          <c:spPr>
            <a:ln w="28575" cap="rnd">
              <a:solidFill>
                <a:schemeClr val="accent2"/>
              </a:solidFill>
              <a:round/>
            </a:ln>
            <a:effectLst/>
          </c:spPr>
          <c:marker>
            <c:symbol val="none"/>
          </c:marker>
          <c:cat>
            <c:numRef>
              <c:f>Graphs!$C$61:$J$61</c:f>
              <c:numCache>
                <c:formatCode>General</c:formatCode>
                <c:ptCount val="8"/>
                <c:pt idx="0">
                  <c:v>2011</c:v>
                </c:pt>
                <c:pt idx="1">
                  <c:v>2012</c:v>
                </c:pt>
                <c:pt idx="2">
                  <c:v>2013</c:v>
                </c:pt>
                <c:pt idx="3">
                  <c:v>2014</c:v>
                </c:pt>
                <c:pt idx="4">
                  <c:v>2015</c:v>
                </c:pt>
                <c:pt idx="5">
                  <c:v>2016</c:v>
                </c:pt>
                <c:pt idx="6">
                  <c:v>2017</c:v>
                </c:pt>
                <c:pt idx="7">
                  <c:v>2018</c:v>
                </c:pt>
              </c:numCache>
            </c:numRef>
          </c:cat>
          <c:val>
            <c:numRef>
              <c:f>Graphs!$C$57:$J$57</c:f>
              <c:numCache>
                <c:formatCode>#,##0</c:formatCode>
                <c:ptCount val="8"/>
                <c:pt idx="0">
                  <c:v>26950.885865771052</c:v>
                </c:pt>
                <c:pt idx="1">
                  <c:v>26959.500150557062</c:v>
                </c:pt>
                <c:pt idx="2">
                  <c:v>27435.854120915217</c:v>
                </c:pt>
                <c:pt idx="3">
                  <c:v>27902.049517540578</c:v>
                </c:pt>
                <c:pt idx="4">
                  <c:v>27910.292201749489</c:v>
                </c:pt>
                <c:pt idx="5">
                  <c:v>27981.016522656206</c:v>
                </c:pt>
                <c:pt idx="6">
                  <c:v>28193.481787346998</c:v>
                </c:pt>
                <c:pt idx="7">
                  <c:v>28582.041521855059</c:v>
                </c:pt>
              </c:numCache>
            </c:numRef>
          </c:val>
          <c:smooth val="0"/>
          <c:extLst>
            <c:ext xmlns:c16="http://schemas.microsoft.com/office/drawing/2014/chart" uri="{C3380CC4-5D6E-409C-BE32-E72D297353CC}">
              <c16:uniqueId val="{00000001-6670-4C04-9C7E-BB3DCD583330}"/>
            </c:ext>
          </c:extLst>
        </c:ser>
        <c:dLbls>
          <c:showLegendKey val="0"/>
          <c:showVal val="0"/>
          <c:showCatName val="0"/>
          <c:showSerName val="0"/>
          <c:showPercent val="0"/>
          <c:showBubbleSize val="0"/>
        </c:dLbls>
        <c:marker val="1"/>
        <c:smooth val="0"/>
        <c:axId val="1143964000"/>
        <c:axId val="1216638400"/>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Material consumption per person </a:t>
                </a:r>
                <a:r>
                  <a:rPr lang="en-GB" baseline="0"/>
                  <a:t> (tonnes/capita)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GDP (£ in 2016 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numFmt formatCode="General" sourceLinked="1"/>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0"/>
          <c:tx>
            <c:v>DMC</c:v>
          </c:tx>
          <c:spPr>
            <a:solidFill>
              <a:schemeClr val="accent3"/>
            </a:solidFill>
            <a:ln>
              <a:noFill/>
            </a:ln>
            <a:effectLst/>
          </c:spPr>
          <c:invertIfNegative val="0"/>
          <c:cat>
            <c:numRef>
              <c:f>Graphs!$C$61:$I$61</c:f>
              <c:numCache>
                <c:formatCode>General</c:formatCode>
                <c:ptCount val="7"/>
                <c:pt idx="0">
                  <c:v>2011</c:v>
                </c:pt>
                <c:pt idx="1">
                  <c:v>2012</c:v>
                </c:pt>
                <c:pt idx="2">
                  <c:v>2013</c:v>
                </c:pt>
                <c:pt idx="3">
                  <c:v>2014</c:v>
                </c:pt>
                <c:pt idx="4">
                  <c:v>2015</c:v>
                </c:pt>
                <c:pt idx="5">
                  <c:v>2016</c:v>
                </c:pt>
                <c:pt idx="6">
                  <c:v>2017</c:v>
                </c:pt>
              </c:numCache>
            </c:numRef>
          </c:cat>
          <c:val>
            <c:numRef>
              <c:f>Graphs!$C$56:$I$56</c:f>
              <c:numCache>
                <c:formatCode>#,##0.0</c:formatCode>
                <c:ptCount val="7"/>
                <c:pt idx="0">
                  <c:v>13.805502827091567</c:v>
                </c:pt>
                <c:pt idx="1">
                  <c:v>12.59195279074288</c:v>
                </c:pt>
                <c:pt idx="2">
                  <c:v>12.315576560867935</c:v>
                </c:pt>
                <c:pt idx="3">
                  <c:v>12.634412429194185</c:v>
                </c:pt>
                <c:pt idx="4">
                  <c:v>12.761604569062984</c:v>
                </c:pt>
                <c:pt idx="5">
                  <c:v>12.632303922903048</c:v>
                </c:pt>
                <c:pt idx="6">
                  <c:v>12.238466049964547</c:v>
                </c:pt>
              </c:numCache>
            </c:numRef>
          </c:val>
          <c:extLst>
            <c:ext xmlns:c16="http://schemas.microsoft.com/office/drawing/2014/chart" uri="{C3380CC4-5D6E-409C-BE32-E72D297353CC}">
              <c16:uniqueId val="{00000000-CD88-4483-9809-A3768DEEAB8D}"/>
            </c:ext>
          </c:extLst>
        </c:ser>
        <c:ser>
          <c:idx val="0"/>
          <c:order val="1"/>
          <c:tx>
            <c:v>RMC</c:v>
          </c:tx>
          <c:spPr>
            <a:solidFill>
              <a:schemeClr val="accent1"/>
            </a:solidFill>
            <a:ln>
              <a:noFill/>
            </a:ln>
            <a:effectLst/>
          </c:spPr>
          <c:invertIfNegative val="0"/>
          <c:cat>
            <c:numRef>
              <c:f>Graphs!$C$46:$K$46</c:f>
              <c:numCache>
                <c:formatCode>General</c:formatCode>
                <c:ptCount val="9"/>
                <c:pt idx="0">
                  <c:v>2011</c:v>
                </c:pt>
                <c:pt idx="1">
                  <c:v>2012</c:v>
                </c:pt>
                <c:pt idx="2">
                  <c:v>2013</c:v>
                </c:pt>
                <c:pt idx="3">
                  <c:v>2014</c:v>
                </c:pt>
                <c:pt idx="4">
                  <c:v>2015</c:v>
                </c:pt>
                <c:pt idx="5">
                  <c:v>2016</c:v>
                </c:pt>
                <c:pt idx="6">
                  <c:v>2017</c:v>
                </c:pt>
                <c:pt idx="7">
                  <c:v>2018</c:v>
                </c:pt>
              </c:numCache>
            </c:numRef>
          </c:cat>
          <c:val>
            <c:numRef>
              <c:f>Graphs!$C$55:$I$55</c:f>
              <c:numCache>
                <c:formatCode>#,##0.0</c:formatCode>
                <c:ptCount val="7"/>
                <c:pt idx="0">
                  <c:v>20.180247620672514</c:v>
                </c:pt>
                <c:pt idx="1">
                  <c:v>22.630840083183848</c:v>
                </c:pt>
                <c:pt idx="2">
                  <c:v>12.468774257144251</c:v>
                </c:pt>
                <c:pt idx="3">
                  <c:v>16.733502670574122</c:v>
                </c:pt>
                <c:pt idx="4">
                  <c:v>16.922250324214438</c:v>
                </c:pt>
                <c:pt idx="5">
                  <c:v>23.708794672061028</c:v>
                </c:pt>
                <c:pt idx="6">
                  <c:v>18.416575239419871</c:v>
                </c:pt>
              </c:numCache>
            </c:numRef>
          </c:val>
          <c:extLst>
            <c:ext xmlns:c16="http://schemas.microsoft.com/office/drawing/2014/chart" uri="{C3380CC4-5D6E-409C-BE32-E72D297353CC}">
              <c16:uniqueId val="{00000001-CD88-4483-9809-A3768DEEAB8D}"/>
            </c:ext>
          </c:extLst>
        </c:ser>
        <c:dLbls>
          <c:showLegendKey val="0"/>
          <c:showVal val="0"/>
          <c:showCatName val="0"/>
          <c:showSerName val="0"/>
          <c:showPercent val="0"/>
          <c:showBubbleSize val="0"/>
        </c:dLbls>
        <c:gapWidth val="150"/>
        <c:axId val="1338999232"/>
        <c:axId val="1105867296"/>
      </c:barChart>
      <c:lineChart>
        <c:grouping val="standard"/>
        <c:varyColors val="0"/>
        <c:ser>
          <c:idx val="3"/>
          <c:order val="3"/>
          <c:tx>
            <c:v>GDP (2011 = 100)</c:v>
          </c:tx>
          <c:spPr>
            <a:ln w="28575" cap="rnd">
              <a:solidFill>
                <a:schemeClr val="accent4"/>
              </a:solidFill>
              <a:round/>
            </a:ln>
            <a:effectLst/>
          </c:spPr>
          <c:marker>
            <c:symbol val="none"/>
          </c:marker>
          <c:cat>
            <c:numRef>
              <c:f>Graphs!$C$66:$I$66</c:f>
              <c:numCache>
                <c:formatCode>General</c:formatCode>
                <c:ptCount val="7"/>
                <c:pt idx="0">
                  <c:v>2011</c:v>
                </c:pt>
                <c:pt idx="1">
                  <c:v>2012</c:v>
                </c:pt>
                <c:pt idx="2">
                  <c:v>2013</c:v>
                </c:pt>
                <c:pt idx="3">
                  <c:v>2014</c:v>
                </c:pt>
                <c:pt idx="4">
                  <c:v>2015</c:v>
                </c:pt>
                <c:pt idx="5">
                  <c:v>2016</c:v>
                </c:pt>
                <c:pt idx="6">
                  <c:v>2017</c:v>
                </c:pt>
              </c:numCache>
            </c:numRef>
          </c:cat>
          <c:val>
            <c:numRef>
              <c:f>Graphs!$C$68:$I$68</c:f>
              <c:numCache>
                <c:formatCode>#,##0</c:formatCode>
                <c:ptCount val="7"/>
                <c:pt idx="0">
                  <c:v>100</c:v>
                </c:pt>
                <c:pt idx="1">
                  <c:v>100.29054096627625</c:v>
                </c:pt>
                <c:pt idx="2">
                  <c:v>102.3334290134909</c:v>
                </c:pt>
                <c:pt idx="3">
                  <c:v>104.46102900508971</c:v>
                </c:pt>
                <c:pt idx="4">
                  <c:v>104.98820333667047</c:v>
                </c:pt>
                <c:pt idx="5">
                  <c:v>105.87522840720543</c:v>
                </c:pt>
                <c:pt idx="6">
                  <c:v>107.07589770157593</c:v>
                </c:pt>
              </c:numCache>
            </c:numRef>
          </c:val>
          <c:smooth val="0"/>
          <c:extLst>
            <c:ext xmlns:c16="http://schemas.microsoft.com/office/drawing/2014/chart" uri="{C3380CC4-5D6E-409C-BE32-E72D297353CC}">
              <c16:uniqueId val="{00000004-CD88-4483-9809-A3768DEEAB8D}"/>
            </c:ext>
          </c:extLst>
        </c:ser>
        <c:dLbls>
          <c:showLegendKey val="0"/>
          <c:showVal val="0"/>
          <c:showCatName val="0"/>
          <c:showSerName val="0"/>
          <c:showPercent val="0"/>
          <c:showBubbleSize val="0"/>
        </c:dLbls>
        <c:marker val="1"/>
        <c:smooth val="0"/>
        <c:axId val="1143964000"/>
        <c:axId val="1216638400"/>
        <c:extLst>
          <c:ext xmlns:c15="http://schemas.microsoft.com/office/drawing/2012/chart" uri="{02D57815-91ED-43cb-92C2-25804820EDAC}">
            <c15:filteredLineSeries>
              <c15:ser>
                <c:idx val="1"/>
                <c:order val="2"/>
                <c:tx>
                  <c:v>GDP</c:v>
                </c:tx>
                <c:spPr>
                  <a:ln w="28575" cap="rnd">
                    <a:solidFill>
                      <a:schemeClr val="accent2"/>
                    </a:solidFill>
                    <a:round/>
                  </a:ln>
                  <a:effectLst/>
                </c:spPr>
                <c:marker>
                  <c:symbol val="none"/>
                </c:marker>
                <c:cat>
                  <c:numRef>
                    <c:extLst>
                      <c:ext uri="{02D57815-91ED-43cb-92C2-25804820EDAC}">
                        <c15:formulaRef>
                          <c15:sqref>Graphs!$C$66:$I$66</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c:ext uri="{02D57815-91ED-43cb-92C2-25804820EDAC}">
                        <c15:formulaRef>
                          <c15:sqref>Graphs!$C$57:$I$57</c15:sqref>
                        </c15:formulaRef>
                      </c:ext>
                    </c:extLst>
                    <c:numCache>
                      <c:formatCode>#,##0</c:formatCode>
                      <c:ptCount val="7"/>
                      <c:pt idx="0">
                        <c:v>26950.885865771052</c:v>
                      </c:pt>
                      <c:pt idx="1">
                        <c:v>26959.500150557062</c:v>
                      </c:pt>
                      <c:pt idx="2">
                        <c:v>27435.854120915217</c:v>
                      </c:pt>
                      <c:pt idx="3">
                        <c:v>27902.049517540578</c:v>
                      </c:pt>
                      <c:pt idx="4">
                        <c:v>27910.292201749489</c:v>
                      </c:pt>
                      <c:pt idx="5">
                        <c:v>27981.016522656206</c:v>
                      </c:pt>
                      <c:pt idx="6">
                        <c:v>28193.481787346998</c:v>
                      </c:pt>
                    </c:numCache>
                  </c:numRef>
                </c:val>
                <c:smooth val="0"/>
                <c:extLst>
                  <c:ext xmlns:c16="http://schemas.microsoft.com/office/drawing/2014/chart" uri="{C3380CC4-5D6E-409C-BE32-E72D297353CC}">
                    <c16:uniqueId val="{00000002-CD88-4483-9809-A3768DEEAB8D}"/>
                  </c:ext>
                </c:extLst>
              </c15:ser>
            </c15:filteredLineSeries>
          </c:ext>
        </c:extLst>
      </c:lineChart>
      <c:catAx>
        <c:axId val="133899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5867296"/>
        <c:crosses val="autoZero"/>
        <c:auto val="1"/>
        <c:lblAlgn val="ctr"/>
        <c:lblOffset val="100"/>
        <c:noMultiLvlLbl val="0"/>
      </c:catAx>
      <c:valAx>
        <c:axId val="11058672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Material consumption per person </a:t>
                </a:r>
                <a:r>
                  <a:rPr lang="en-GB" baseline="0"/>
                  <a:t> (tonnes/capita)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8999232"/>
        <c:crosses val="autoZero"/>
        <c:crossBetween val="between"/>
      </c:valAx>
      <c:valAx>
        <c:axId val="12166384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GDP (£ in 2016 prices)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3964000"/>
        <c:crosses val="max"/>
        <c:crossBetween val="between"/>
      </c:valAx>
      <c:catAx>
        <c:axId val="1143964000"/>
        <c:scaling>
          <c:orientation val="minMax"/>
        </c:scaling>
        <c:delete val="1"/>
        <c:axPos val="b"/>
        <c:numFmt formatCode="General" sourceLinked="1"/>
        <c:majorTickMark val="out"/>
        <c:minorTickMark val="none"/>
        <c:tickLblPos val="nextTo"/>
        <c:crossAx val="121663840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Graphs!$B$127</c:f>
              <c:strCache>
                <c:ptCount val="1"/>
                <c:pt idx="0">
                  <c:v>Biomass</c:v>
                </c:pt>
              </c:strCache>
            </c:strRef>
          </c:tx>
          <c:spPr>
            <a:solidFill>
              <a:schemeClr val="accent1"/>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Graphs!$C$127:$G$127</c:f>
              <c:numCache>
                <c:formatCode>#,##0</c:formatCode>
                <c:ptCount val="5"/>
                <c:pt idx="0">
                  <c:v>22323176.695478708</c:v>
                </c:pt>
                <c:pt idx="1">
                  <c:v>9016233.4966641068</c:v>
                </c:pt>
                <c:pt idx="2">
                  <c:v>31339410.192142814</c:v>
                </c:pt>
                <c:pt idx="3">
                  <c:v>9636483.7564589661</c:v>
                </c:pt>
                <c:pt idx="4">
                  <c:v>21702926.43568385</c:v>
                </c:pt>
              </c:numCache>
            </c:numRef>
          </c:val>
          <c:extLst>
            <c:ext xmlns:c16="http://schemas.microsoft.com/office/drawing/2014/chart" uri="{C3380CC4-5D6E-409C-BE32-E72D297353CC}">
              <c16:uniqueId val="{00000000-6274-475C-B8C3-9D63CEE31BF7}"/>
            </c:ext>
          </c:extLst>
        </c:ser>
        <c:ser>
          <c:idx val="1"/>
          <c:order val="1"/>
          <c:tx>
            <c:strRef>
              <c:f>Graphs!$B$128</c:f>
              <c:strCache>
                <c:ptCount val="1"/>
                <c:pt idx="0">
                  <c:v>Metal/metal ores</c:v>
                </c:pt>
              </c:strCache>
            </c:strRef>
          </c:tx>
          <c:spPr>
            <a:solidFill>
              <a:schemeClr val="accent2"/>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Graphs!$C$128:$G$128</c:f>
              <c:numCache>
                <c:formatCode>#,##0</c:formatCode>
                <c:ptCount val="5"/>
                <c:pt idx="0">
                  <c:v>0</c:v>
                </c:pt>
                <c:pt idx="1">
                  <c:v>2149805.756787851</c:v>
                </c:pt>
                <c:pt idx="2">
                  <c:v>2149805.756787851</c:v>
                </c:pt>
                <c:pt idx="3">
                  <c:v>2022305.6080036119</c:v>
                </c:pt>
                <c:pt idx="4">
                  <c:v>127500.14878423895</c:v>
                </c:pt>
              </c:numCache>
            </c:numRef>
          </c:val>
          <c:extLst>
            <c:ext xmlns:c16="http://schemas.microsoft.com/office/drawing/2014/chart" uri="{C3380CC4-5D6E-409C-BE32-E72D297353CC}">
              <c16:uniqueId val="{00000001-6274-475C-B8C3-9D63CEE31BF7}"/>
            </c:ext>
          </c:extLst>
        </c:ser>
        <c:ser>
          <c:idx val="2"/>
          <c:order val="2"/>
          <c:tx>
            <c:strRef>
              <c:f>Graphs!$B$129</c:f>
              <c:strCache>
                <c:ptCount val="1"/>
                <c:pt idx="0">
                  <c:v>Non-metallic minerals</c:v>
                </c:pt>
              </c:strCache>
            </c:strRef>
          </c:tx>
          <c:spPr>
            <a:solidFill>
              <a:schemeClr val="accent3"/>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Graphs!$C$129:$G$129</c:f>
              <c:numCache>
                <c:formatCode>#,##0</c:formatCode>
                <c:ptCount val="5"/>
                <c:pt idx="0">
                  <c:v>28587000</c:v>
                </c:pt>
                <c:pt idx="1">
                  <c:v>2764411.6965083349</c:v>
                </c:pt>
                <c:pt idx="2">
                  <c:v>31351411.696508333</c:v>
                </c:pt>
                <c:pt idx="3">
                  <c:v>6580389.969367384</c:v>
                </c:pt>
                <c:pt idx="4">
                  <c:v>24771021.727140948</c:v>
                </c:pt>
              </c:numCache>
            </c:numRef>
          </c:val>
          <c:extLst>
            <c:ext xmlns:c16="http://schemas.microsoft.com/office/drawing/2014/chart" uri="{C3380CC4-5D6E-409C-BE32-E72D297353CC}">
              <c16:uniqueId val="{00000002-6274-475C-B8C3-9D63CEE31BF7}"/>
            </c:ext>
          </c:extLst>
        </c:ser>
        <c:ser>
          <c:idx val="3"/>
          <c:order val="3"/>
          <c:tx>
            <c:strRef>
              <c:f>Graphs!$B$130</c:f>
              <c:strCache>
                <c:ptCount val="1"/>
                <c:pt idx="0">
                  <c:v>Fossil energy materials/carriers</c:v>
                </c:pt>
              </c:strCache>
            </c:strRef>
          </c:tx>
          <c:spPr>
            <a:solidFill>
              <a:schemeClr val="accent4"/>
            </a:solidFill>
            <a:ln>
              <a:noFill/>
            </a:ln>
            <a:effectLst/>
          </c:spPr>
          <c:invertIfNegative val="0"/>
          <c:cat>
            <c:strRef>
              <c:f>Graphs!$C$126:$G$126</c:f>
              <c:strCache>
                <c:ptCount val="5"/>
                <c:pt idx="0">
                  <c:v>Domestic Extraction</c:v>
                </c:pt>
                <c:pt idx="1">
                  <c:v>Imports (physical flows)</c:v>
                </c:pt>
                <c:pt idx="2">
                  <c:v>Direct Material Inputs</c:v>
                </c:pt>
                <c:pt idx="3">
                  <c:v>Exports (physical flows)</c:v>
                </c:pt>
                <c:pt idx="4">
                  <c:v>Domestic Material Consumption</c:v>
                </c:pt>
              </c:strCache>
            </c:strRef>
          </c:cat>
          <c:val>
            <c:numRef>
              <c:f>Graphs!$C$130:$G$130</c:f>
              <c:numCache>
                <c:formatCode>#,##0</c:formatCode>
                <c:ptCount val="5"/>
                <c:pt idx="0">
                  <c:v>74513394.899972424</c:v>
                </c:pt>
                <c:pt idx="1">
                  <c:v>25240268.903978132</c:v>
                </c:pt>
                <c:pt idx="2">
                  <c:v>99753663.803950563</c:v>
                </c:pt>
                <c:pt idx="3">
                  <c:v>81647018.005938679</c:v>
                </c:pt>
                <c:pt idx="4">
                  <c:v>18106645.798011888</c:v>
                </c:pt>
              </c:numCache>
            </c:numRef>
          </c:val>
          <c:extLst>
            <c:ext xmlns:c16="http://schemas.microsoft.com/office/drawing/2014/chart" uri="{C3380CC4-5D6E-409C-BE32-E72D297353CC}">
              <c16:uniqueId val="{00000003-6274-475C-B8C3-9D63CEE31BF7}"/>
            </c:ext>
          </c:extLst>
        </c:ser>
        <c:dLbls>
          <c:showLegendKey val="0"/>
          <c:showVal val="0"/>
          <c:showCatName val="0"/>
          <c:showSerName val="0"/>
          <c:showPercent val="0"/>
          <c:showBubbleSize val="0"/>
        </c:dLbls>
        <c:gapWidth val="219"/>
        <c:overlap val="-27"/>
        <c:axId val="831583519"/>
        <c:axId val="684299279"/>
      </c:barChart>
      <c:catAx>
        <c:axId val="83158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99279"/>
        <c:crosses val="autoZero"/>
        <c:auto val="1"/>
        <c:lblAlgn val="ctr"/>
        <c:lblOffset val="100"/>
        <c:noMultiLvlLbl val="0"/>
      </c:catAx>
      <c:valAx>
        <c:axId val="6842992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a:t>
                </a:r>
                <a:r>
                  <a:rPr lang="en-GB" baseline="0"/>
                  <a:t> materials </a:t>
                </a:r>
              </a:p>
            </c:rich>
          </c:tx>
          <c:layout>
            <c:manualLayout>
              <c:xMode val="edge"/>
              <c:yMode val="edge"/>
              <c:x val="2.576112412177986E-2"/>
              <c:y val="0.334489170162140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1583519"/>
        <c:crosses val="autoZero"/>
        <c:crossBetween val="between"/>
        <c:dispUnits>
          <c:builtInUnit val="millions"/>
          <c:dispUnitsLbl>
            <c:layout>
              <c:manualLayout>
                <c:xMode val="edge"/>
                <c:yMode val="edge"/>
                <c:x val="6.6053956370207806E-2"/>
                <c:y val="0.33229491173416409"/>
              </c:manualLayout>
            </c:layout>
            <c:tx>
              <c:rich>
                <a:bodyPr rot="-5400000" spcFirstLastPara="1" vertOverflow="ellipsis" vert="horz" wrap="square" anchor="t"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t"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Graphs!$B$134</c:f>
              <c:strCache>
                <c:ptCount val="1"/>
                <c:pt idx="0">
                  <c:v>Biomass</c:v>
                </c:pt>
              </c:strCache>
            </c:strRef>
          </c:tx>
          <c:spPr>
            <a:solidFill>
              <a:schemeClr val="accent1"/>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Graphs!$C$134:$G$134</c:f>
              <c:numCache>
                <c:formatCode>#,##0</c:formatCode>
                <c:ptCount val="5"/>
                <c:pt idx="0">
                  <c:v>22323176.695478708</c:v>
                </c:pt>
                <c:pt idx="1">
                  <c:v>17904282.121600874</c:v>
                </c:pt>
                <c:pt idx="2">
                  <c:v>40227458.817079581</c:v>
                </c:pt>
                <c:pt idx="3">
                  <c:v>14867470.606327716</c:v>
                </c:pt>
                <c:pt idx="4">
                  <c:v>25359988.210751869</c:v>
                </c:pt>
              </c:numCache>
            </c:numRef>
          </c:val>
          <c:extLst>
            <c:ext xmlns:c16="http://schemas.microsoft.com/office/drawing/2014/chart" uri="{C3380CC4-5D6E-409C-BE32-E72D297353CC}">
              <c16:uniqueId val="{00000000-D976-46B0-819C-81BEEBD60912}"/>
            </c:ext>
          </c:extLst>
        </c:ser>
        <c:ser>
          <c:idx val="1"/>
          <c:order val="1"/>
          <c:tx>
            <c:strRef>
              <c:f>Graphs!$B$135</c:f>
              <c:strCache>
                <c:ptCount val="1"/>
                <c:pt idx="0">
                  <c:v>Metal/metal ores</c:v>
                </c:pt>
              </c:strCache>
            </c:strRef>
          </c:tx>
          <c:spPr>
            <a:solidFill>
              <a:schemeClr val="accent2"/>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Graphs!$C$135:$G$135</c:f>
              <c:numCache>
                <c:formatCode>#,##0</c:formatCode>
                <c:ptCount val="5"/>
                <c:pt idx="0">
                  <c:v>0</c:v>
                </c:pt>
                <c:pt idx="1">
                  <c:v>43356999.15477369</c:v>
                </c:pt>
                <c:pt idx="2">
                  <c:v>43356999.15477369</c:v>
                </c:pt>
                <c:pt idx="3">
                  <c:v>18789334.922198363</c:v>
                </c:pt>
                <c:pt idx="4">
                  <c:v>24567664.232575323</c:v>
                </c:pt>
              </c:numCache>
            </c:numRef>
          </c:val>
          <c:extLst>
            <c:ext xmlns:c16="http://schemas.microsoft.com/office/drawing/2014/chart" uri="{C3380CC4-5D6E-409C-BE32-E72D297353CC}">
              <c16:uniqueId val="{00000001-D976-46B0-819C-81BEEBD60912}"/>
            </c:ext>
          </c:extLst>
        </c:ser>
        <c:ser>
          <c:idx val="2"/>
          <c:order val="2"/>
          <c:tx>
            <c:strRef>
              <c:f>Graphs!$B$136</c:f>
              <c:strCache>
                <c:ptCount val="1"/>
                <c:pt idx="0">
                  <c:v>Non-metallic minerals</c:v>
                </c:pt>
              </c:strCache>
            </c:strRef>
          </c:tx>
          <c:spPr>
            <a:solidFill>
              <a:schemeClr val="accent3"/>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Graphs!$C$136:$G$136</c:f>
              <c:numCache>
                <c:formatCode>#,##0</c:formatCode>
                <c:ptCount val="5"/>
                <c:pt idx="0">
                  <c:v>28587000</c:v>
                </c:pt>
                <c:pt idx="1">
                  <c:v>29977324.464920819</c:v>
                </c:pt>
                <c:pt idx="2">
                  <c:v>58564324.464920819</c:v>
                </c:pt>
                <c:pt idx="3">
                  <c:v>19436559.757611349</c:v>
                </c:pt>
                <c:pt idx="4">
                  <c:v>39127764.70730947</c:v>
                </c:pt>
              </c:numCache>
            </c:numRef>
          </c:val>
          <c:extLst>
            <c:ext xmlns:c16="http://schemas.microsoft.com/office/drawing/2014/chart" uri="{C3380CC4-5D6E-409C-BE32-E72D297353CC}">
              <c16:uniqueId val="{00000002-D976-46B0-819C-81BEEBD60912}"/>
            </c:ext>
          </c:extLst>
        </c:ser>
        <c:ser>
          <c:idx val="3"/>
          <c:order val="3"/>
          <c:tx>
            <c:strRef>
              <c:f>Graphs!$B$137</c:f>
              <c:strCache>
                <c:ptCount val="1"/>
                <c:pt idx="0">
                  <c:v>Fossil energy materials/carriers</c:v>
                </c:pt>
              </c:strCache>
            </c:strRef>
          </c:tx>
          <c:spPr>
            <a:solidFill>
              <a:schemeClr val="accent4"/>
            </a:solidFill>
            <a:ln>
              <a:noFill/>
            </a:ln>
            <a:effectLst/>
          </c:spPr>
          <c:invertIfNegative val="0"/>
          <c:cat>
            <c:strRef>
              <c:f>Graphs!$C$133:$G$133</c:f>
              <c:strCache>
                <c:ptCount val="5"/>
                <c:pt idx="0">
                  <c:v>Domestic extraction</c:v>
                </c:pt>
                <c:pt idx="1">
                  <c:v>Imports (RME)</c:v>
                </c:pt>
                <c:pt idx="2">
                  <c:v>Raw Material Inputs</c:v>
                </c:pt>
                <c:pt idx="3">
                  <c:v>Exports (RME)</c:v>
                </c:pt>
                <c:pt idx="4">
                  <c:v>Scottish consumption (RMC)</c:v>
                </c:pt>
              </c:strCache>
            </c:strRef>
          </c:cat>
          <c:val>
            <c:numRef>
              <c:f>Graphs!$C$137:$G$137</c:f>
              <c:numCache>
                <c:formatCode>#,##0</c:formatCode>
                <c:ptCount val="5"/>
                <c:pt idx="0">
                  <c:v>74513394.899972424</c:v>
                </c:pt>
                <c:pt idx="1">
                  <c:v>39554312.205218993</c:v>
                </c:pt>
                <c:pt idx="2">
                  <c:v>114067707.10519142</c:v>
                </c:pt>
                <c:pt idx="3">
                  <c:v>97914712.451215953</c:v>
                </c:pt>
                <c:pt idx="4">
                  <c:v>16152994.653975476</c:v>
                </c:pt>
              </c:numCache>
            </c:numRef>
          </c:val>
          <c:extLst>
            <c:ext xmlns:c16="http://schemas.microsoft.com/office/drawing/2014/chart" uri="{C3380CC4-5D6E-409C-BE32-E72D297353CC}">
              <c16:uniqueId val="{00000003-D976-46B0-819C-81BEEBD60912}"/>
            </c:ext>
          </c:extLst>
        </c:ser>
        <c:dLbls>
          <c:showLegendKey val="0"/>
          <c:showVal val="0"/>
          <c:showCatName val="0"/>
          <c:showSerName val="0"/>
          <c:showPercent val="0"/>
          <c:showBubbleSize val="0"/>
        </c:dLbls>
        <c:gapWidth val="219"/>
        <c:overlap val="-27"/>
        <c:axId val="1180138015"/>
        <c:axId val="1175702223"/>
      </c:barChart>
      <c:catAx>
        <c:axId val="118013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02223"/>
        <c:crosses val="autoZero"/>
        <c:auto val="1"/>
        <c:lblAlgn val="ctr"/>
        <c:lblOffset val="100"/>
        <c:noMultiLvlLbl val="0"/>
      </c:catAx>
      <c:valAx>
        <c:axId val="1175702223"/>
        <c:scaling>
          <c:orientation val="minMax"/>
          <c:max val="120000000"/>
          <c:min val="-2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materials </a:t>
                </a:r>
              </a:p>
            </c:rich>
          </c:tx>
          <c:layout>
            <c:manualLayout>
              <c:xMode val="edge"/>
              <c:yMode val="edge"/>
              <c:x val="3.1369392744797164E-2"/>
              <c:y val="0.3518219494515745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0138015"/>
        <c:crosses val="autoZero"/>
        <c:crossBetween val="between"/>
        <c:dispUnits>
          <c:builtInUnit val="millions"/>
          <c:dispUnitsLbl>
            <c:layout>
              <c:manualLayout>
                <c:xMode val="edge"/>
                <c:yMode val="edge"/>
                <c:x val="5.9629964477159313E-2"/>
                <c:y val="0.35549436194298223"/>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3"/>
          <c:order val="3"/>
          <c:tx>
            <c:strRef>
              <c:f>Graphs!$B$50</c:f>
              <c:strCache>
                <c:ptCount val="1"/>
                <c:pt idx="0">
                  <c:v>RME imports</c:v>
                </c:pt>
              </c:strCache>
            </c:strRef>
          </c:tx>
          <c:spPr>
            <a:ln w="28575" cap="rnd">
              <a:solidFill>
                <a:schemeClr val="accent4"/>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Graphs!$C$50:$J$50</c:f>
              <c:numCache>
                <c:formatCode>#,##0</c:formatCode>
                <c:ptCount val="8"/>
                <c:pt idx="0">
                  <c:v>116550062.84119713</c:v>
                </c:pt>
                <c:pt idx="1">
                  <c:v>134955587.66494715</c:v>
                </c:pt>
                <c:pt idx="2">
                  <c:v>112026158.86116463</c:v>
                </c:pt>
                <c:pt idx="3">
                  <c:v>118975304.21920195</c:v>
                </c:pt>
                <c:pt idx="4">
                  <c:v>133178052.05180371</c:v>
                </c:pt>
                <c:pt idx="5">
                  <c:v>151471008.895127</c:v>
                </c:pt>
                <c:pt idx="6">
                  <c:v>128629605.91857244</c:v>
                </c:pt>
                <c:pt idx="7">
                  <c:v>130792917.94651438</c:v>
                </c:pt>
              </c:numCache>
            </c:numRef>
          </c:val>
          <c:smooth val="0"/>
          <c:extLst>
            <c:ext xmlns:c16="http://schemas.microsoft.com/office/drawing/2014/chart" uri="{C3380CC4-5D6E-409C-BE32-E72D297353CC}">
              <c16:uniqueId val="{00000003-5BE8-43A9-89CB-E49D5DE91385}"/>
            </c:ext>
          </c:extLst>
        </c:ser>
        <c:ser>
          <c:idx val="4"/>
          <c:order val="4"/>
          <c:tx>
            <c:strRef>
              <c:f>Graphs!$B$51</c:f>
              <c:strCache>
                <c:ptCount val="1"/>
                <c:pt idx="0">
                  <c:v>RME exports</c:v>
                </c:pt>
              </c:strCache>
            </c:strRef>
          </c:tx>
          <c:spPr>
            <a:ln w="28575" cap="rnd">
              <a:solidFill>
                <a:schemeClr val="accent5"/>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Graphs!$C$51:$J$51</c:f>
              <c:numCache>
                <c:formatCode>#,##0</c:formatCode>
                <c:ptCount val="8"/>
                <c:pt idx="0">
                  <c:v>141396071.7909672</c:v>
                </c:pt>
                <c:pt idx="1">
                  <c:v>127997088.31640738</c:v>
                </c:pt>
                <c:pt idx="2">
                  <c:v>151823036.62177676</c:v>
                </c:pt>
                <c:pt idx="3">
                  <c:v>139547326.32411119</c:v>
                </c:pt>
                <c:pt idx="4">
                  <c:v>161436521.93986747</c:v>
                </c:pt>
                <c:pt idx="5">
                  <c:v>148696814.53707349</c:v>
                </c:pt>
                <c:pt idx="6">
                  <c:v>152289726.27535036</c:v>
                </c:pt>
                <c:pt idx="7">
                  <c:v>151008077.73735338</c:v>
                </c:pt>
              </c:numCache>
            </c:numRef>
          </c:val>
          <c:smooth val="0"/>
          <c:extLst>
            <c:ext xmlns:c16="http://schemas.microsoft.com/office/drawing/2014/chart" uri="{C3380CC4-5D6E-409C-BE32-E72D297353CC}">
              <c16:uniqueId val="{00000004-5BE8-43A9-89CB-E49D5DE91385}"/>
            </c:ext>
          </c:extLst>
        </c:ser>
        <c:ser>
          <c:idx val="5"/>
          <c:order val="5"/>
          <c:tx>
            <c:strRef>
              <c:f>Graphs!$B$52</c:f>
              <c:strCache>
                <c:ptCount val="1"/>
                <c:pt idx="0">
                  <c:v>Domestic Material Consumption (DMC)</c:v>
                </c:pt>
              </c:strCache>
            </c:strRef>
          </c:tx>
          <c:spPr>
            <a:ln w="28575" cap="rnd">
              <a:solidFill>
                <a:schemeClr val="accent6"/>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Graphs!$C$52:$J$52</c:f>
              <c:numCache>
                <c:formatCode>#,##0</c:formatCode>
                <c:ptCount val="8"/>
                <c:pt idx="0">
                  <c:v>73167784.433302596</c:v>
                </c:pt>
                <c:pt idx="1">
                  <c:v>66908600.34889137</c:v>
                </c:pt>
                <c:pt idx="2">
                  <c:v>65613697.243336096</c:v>
                </c:pt>
                <c:pt idx="3">
                  <c:v>67563783.906358823</c:v>
                </c:pt>
                <c:pt idx="4">
                  <c:v>68568101.349575415</c:v>
                </c:pt>
                <c:pt idx="5">
                  <c:v>68273813.012114108</c:v>
                </c:pt>
                <c:pt idx="6">
                  <c:v>66391230.627847679</c:v>
                </c:pt>
                <c:pt idx="7">
                  <c:v>64708094.109620929</c:v>
                </c:pt>
              </c:numCache>
            </c:numRef>
          </c:val>
          <c:smooth val="0"/>
          <c:extLst xmlns:c15="http://schemas.microsoft.com/office/drawing/2012/chart">
            <c:ext xmlns:c16="http://schemas.microsoft.com/office/drawing/2014/chart" uri="{C3380CC4-5D6E-409C-BE32-E72D297353CC}">
              <c16:uniqueId val="{00000005-5BE8-43A9-89CB-E49D5DE91385}"/>
            </c:ext>
          </c:extLst>
        </c:ser>
        <c:ser>
          <c:idx val="6"/>
          <c:order val="6"/>
          <c:tx>
            <c:strRef>
              <c:f>Graphs!$B$53</c:f>
              <c:strCache>
                <c:ptCount val="1"/>
                <c:pt idx="0">
                  <c:v>Raw Material Consumption (RMC)</c:v>
                </c:pt>
              </c:strCache>
            </c:strRef>
          </c:tx>
          <c:spPr>
            <a:ln w="28575" cap="rnd">
              <a:solidFill>
                <a:schemeClr val="accent1">
                  <a:lumMod val="60000"/>
                </a:schemeClr>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Graphs!$C$53:$J$53</c:f>
              <c:numCache>
                <c:formatCode>#,##0</c:formatCode>
                <c:ptCount val="8"/>
                <c:pt idx="0">
                  <c:v>106953294.36480226</c:v>
                </c:pt>
                <c:pt idx="1">
                  <c:v>120251231.86600569</c:v>
                </c:pt>
                <c:pt idx="2">
                  <c:v>66429888.609787419</c:v>
                </c:pt>
                <c:pt idx="3">
                  <c:v>89484078.881162167</c:v>
                </c:pt>
                <c:pt idx="4">
                  <c:v>90923250.992004186</c:v>
                </c:pt>
                <c:pt idx="5">
                  <c:v>128138922.56408824</c:v>
                </c:pt>
                <c:pt idx="6">
                  <c:v>99906237.358804911</c:v>
                </c:pt>
                <c:pt idx="7">
                  <c:v>105208411.80461214</c:v>
                </c:pt>
              </c:numCache>
            </c:numRef>
          </c:val>
          <c:smooth val="0"/>
          <c:extLst>
            <c:ext xmlns:c16="http://schemas.microsoft.com/office/drawing/2014/chart" uri="{C3380CC4-5D6E-409C-BE32-E72D297353CC}">
              <c16:uniqueId val="{00000006-5BE8-43A9-89CB-E49D5DE91385}"/>
            </c:ext>
          </c:extLst>
        </c:ser>
        <c:ser>
          <c:idx val="7"/>
          <c:order val="7"/>
          <c:tx>
            <c:strRef>
              <c:f>Graphs!$B$54</c:f>
              <c:strCache>
                <c:ptCount val="1"/>
                <c:pt idx="0">
                  <c:v>Raw Material Inputs (RMI)</c:v>
                </c:pt>
              </c:strCache>
            </c:strRef>
          </c:tx>
          <c:spPr>
            <a:ln w="28575" cap="rnd">
              <a:solidFill>
                <a:schemeClr val="accent2">
                  <a:lumMod val="60000"/>
                </a:schemeClr>
              </a:solidFill>
              <a:round/>
            </a:ln>
            <a:effectLst/>
          </c:spPr>
          <c:marker>
            <c:symbol val="none"/>
          </c:marker>
          <c:cat>
            <c:numRef>
              <c:f>Graphs!$C$46:$J$46</c:f>
              <c:numCache>
                <c:formatCode>General</c:formatCode>
                <c:ptCount val="8"/>
                <c:pt idx="0">
                  <c:v>2011</c:v>
                </c:pt>
                <c:pt idx="1">
                  <c:v>2012</c:v>
                </c:pt>
                <c:pt idx="2">
                  <c:v>2013</c:v>
                </c:pt>
                <c:pt idx="3">
                  <c:v>2014</c:v>
                </c:pt>
                <c:pt idx="4">
                  <c:v>2015</c:v>
                </c:pt>
                <c:pt idx="5">
                  <c:v>2016</c:v>
                </c:pt>
                <c:pt idx="6">
                  <c:v>2017</c:v>
                </c:pt>
                <c:pt idx="7">
                  <c:v>2018</c:v>
                </c:pt>
              </c:numCache>
            </c:numRef>
          </c:cat>
          <c:val>
            <c:numRef>
              <c:f>Graphs!$C$54:$J$54</c:f>
              <c:numCache>
                <c:formatCode>#,##0</c:formatCode>
                <c:ptCount val="8"/>
                <c:pt idx="0">
                  <c:v>248349366.15576947</c:v>
                </c:pt>
                <c:pt idx="1">
                  <c:v>248248320.18241307</c:v>
                </c:pt>
                <c:pt idx="2">
                  <c:v>218252925.23156419</c:v>
                </c:pt>
                <c:pt idx="3">
                  <c:v>229031405.20527336</c:v>
                </c:pt>
                <c:pt idx="4">
                  <c:v>252359772.93187165</c:v>
                </c:pt>
                <c:pt idx="5">
                  <c:v>276835737.10116172</c:v>
                </c:pt>
                <c:pt idx="6">
                  <c:v>252195963.63415527</c:v>
                </c:pt>
                <c:pt idx="7">
                  <c:v>256216489.54196551</c:v>
                </c:pt>
              </c:numCache>
            </c:numRef>
          </c:val>
          <c:smooth val="0"/>
          <c:extLst>
            <c:ext xmlns:c16="http://schemas.microsoft.com/office/drawing/2014/chart" uri="{C3380CC4-5D6E-409C-BE32-E72D297353CC}">
              <c16:uniqueId val="{00000001-DA33-4C9F-BA0A-60C5E69AEBE2}"/>
            </c:ext>
          </c:extLst>
        </c:ser>
        <c:dLbls>
          <c:showLegendKey val="0"/>
          <c:showVal val="0"/>
          <c:showCatName val="0"/>
          <c:showSerName val="0"/>
          <c:showPercent val="0"/>
          <c:showBubbleSize val="0"/>
        </c:dLbls>
        <c:smooth val="0"/>
        <c:axId val="1240925151"/>
        <c:axId val="1175693903"/>
        <c:extLst>
          <c:ext xmlns:c15="http://schemas.microsoft.com/office/drawing/2012/chart" uri="{02D57815-91ED-43cb-92C2-25804820EDAC}">
            <c15:filteredLineSeries>
              <c15:ser>
                <c:idx val="0"/>
                <c:order val="0"/>
                <c:tx>
                  <c:strRef>
                    <c:extLst>
                      <c:ext uri="{02D57815-91ED-43cb-92C2-25804820EDAC}">
                        <c15:formulaRef>
                          <c15:sqref>Graphs!$B$47</c15:sqref>
                        </c15:formulaRef>
                      </c:ext>
                    </c:extLst>
                    <c:strCache>
                      <c:ptCount val="1"/>
                      <c:pt idx="0">
                        <c:v>Domestic Extraction</c:v>
                      </c:pt>
                    </c:strCache>
                  </c:strRef>
                </c:tx>
                <c:spPr>
                  <a:ln w="28575" cap="rnd">
                    <a:solidFill>
                      <a:schemeClr val="accent1"/>
                    </a:solidFill>
                    <a:round/>
                  </a:ln>
                  <a:effectLst/>
                </c:spPr>
                <c:marker>
                  <c:symbol val="none"/>
                </c:marker>
                <c:cat>
                  <c:numRef>
                    <c:extLst>
                      <c:ex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uri="{02D57815-91ED-43cb-92C2-25804820EDAC}">
                        <c15:formulaRef>
                          <c15:sqref>Graphs!$C$47:$J$47</c15:sqref>
                        </c15:formulaRef>
                      </c:ext>
                    </c:extLst>
                    <c:numCache>
                      <c:formatCode>#,##0</c:formatCode>
                      <c:ptCount val="8"/>
                      <c:pt idx="0">
                        <c:v>131799303.31457238</c:v>
                      </c:pt>
                      <c:pt idx="1">
                        <c:v>113292732.51746592</c:v>
                      </c:pt>
                      <c:pt idx="2">
                        <c:v>106226766.37039956</c:v>
                      </c:pt>
                      <c:pt idx="3">
                        <c:v>110056100.98607139</c:v>
                      </c:pt>
                      <c:pt idx="4">
                        <c:v>119181720.88006793</c:v>
                      </c:pt>
                      <c:pt idx="5">
                        <c:v>125364728.20603473</c:v>
                      </c:pt>
                      <c:pt idx="6">
                        <c:v>123566357.71558282</c:v>
                      </c:pt>
                      <c:pt idx="7">
                        <c:v>125423571.59545113</c:v>
                      </c:pt>
                    </c:numCache>
                  </c:numRef>
                </c:val>
                <c:smooth val="0"/>
                <c:extLst>
                  <c:ext xmlns:c16="http://schemas.microsoft.com/office/drawing/2014/chart" uri="{C3380CC4-5D6E-409C-BE32-E72D297353CC}">
                    <c16:uniqueId val="{00000000-5BE8-43A9-89CB-E49D5DE9138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Graphs!$B$48</c15:sqref>
                        </c15:formulaRef>
                      </c:ext>
                    </c:extLst>
                    <c:strCache>
                      <c:ptCount val="1"/>
                      <c:pt idx="0">
                        <c:v>Imports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xmlns:c15="http://schemas.microsoft.com/office/drawing/2012/chart">
                      <c:ext xmlns:c15="http://schemas.microsoft.com/office/drawing/2012/chart" uri="{02D57815-91ED-43cb-92C2-25804820EDAC}">
                        <c15:formulaRef>
                          <c15:sqref>Graphs!$C$48:$J$48</c15:sqref>
                        </c15:formulaRef>
                      </c:ext>
                    </c:extLst>
                    <c:numCache>
                      <c:formatCode>#,##0</c:formatCode>
                      <c:ptCount val="8"/>
                      <c:pt idx="0">
                        <c:v>34095324.373287991</c:v>
                      </c:pt>
                      <c:pt idx="1">
                        <c:v>38083459.258168653</c:v>
                      </c:pt>
                      <c:pt idx="2">
                        <c:v>42691762.919462249</c:v>
                      </c:pt>
                      <c:pt idx="3">
                        <c:v>42409672.186160818</c:v>
                      </c:pt>
                      <c:pt idx="4">
                        <c:v>45431473.996586837</c:v>
                      </c:pt>
                      <c:pt idx="5">
                        <c:v>42993210.983720638</c:v>
                      </c:pt>
                      <c:pt idx="6">
                        <c:v>43892467.831326529</c:v>
                      </c:pt>
                      <c:pt idx="7">
                        <c:v>39170719.853938423</c:v>
                      </c:pt>
                    </c:numCache>
                  </c:numRef>
                </c:val>
                <c:smooth val="0"/>
                <c:extLst xmlns:c15="http://schemas.microsoft.com/office/drawing/2012/chart">
                  <c:ext xmlns:c16="http://schemas.microsoft.com/office/drawing/2014/chart" uri="{C3380CC4-5D6E-409C-BE32-E72D297353CC}">
                    <c16:uniqueId val="{00000001-5BE8-43A9-89CB-E49D5DE913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Graphs!$B$49</c15:sqref>
                        </c15:formulaRef>
                      </c:ext>
                    </c:extLst>
                    <c:strCache>
                      <c:ptCount val="1"/>
                      <c:pt idx="0">
                        <c:v>Exports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Graphs!$C$46:$J$46</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xmlns:c15="http://schemas.microsoft.com/office/drawing/2012/chart">
                      <c:ext xmlns:c15="http://schemas.microsoft.com/office/drawing/2012/chart" uri="{02D57815-91ED-43cb-92C2-25804820EDAC}">
                        <c15:formulaRef>
                          <c15:sqref>Graphs!$C$49:$J$49</c15:sqref>
                        </c15:formulaRef>
                      </c:ext>
                    </c:extLst>
                    <c:numCache>
                      <c:formatCode>#,##0</c:formatCode>
                      <c:ptCount val="8"/>
                      <c:pt idx="0">
                        <c:v>92726843.254557759</c:v>
                      </c:pt>
                      <c:pt idx="1">
                        <c:v>84467591.426743209</c:v>
                      </c:pt>
                      <c:pt idx="2">
                        <c:v>83304832.046525732</c:v>
                      </c:pt>
                      <c:pt idx="3">
                        <c:v>84901989.265873387</c:v>
                      </c:pt>
                      <c:pt idx="4">
                        <c:v>96045093.527079359</c:v>
                      </c:pt>
                      <c:pt idx="5">
                        <c:v>100084126.17764127</c:v>
                      </c:pt>
                      <c:pt idx="6">
                        <c:v>101067594.91906168</c:v>
                      </c:pt>
                      <c:pt idx="7">
                        <c:v>99886197.339768633</c:v>
                      </c:pt>
                    </c:numCache>
                  </c:numRef>
                </c:val>
                <c:smooth val="0"/>
                <c:extLst xmlns:c15="http://schemas.microsoft.com/office/drawing/2012/chart">
                  <c:ext xmlns:c16="http://schemas.microsoft.com/office/drawing/2014/chart" uri="{C3380CC4-5D6E-409C-BE32-E72D297353CC}">
                    <c16:uniqueId val="{00000002-5BE8-43A9-89CB-E49D5DE91385}"/>
                  </c:ext>
                </c:extLst>
              </c15:ser>
            </c15:filteredLineSeries>
          </c:ext>
        </c:extLst>
      </c:lineChart>
      <c:catAx>
        <c:axId val="1240925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693903"/>
        <c:crosses val="autoZero"/>
        <c:auto val="1"/>
        <c:lblAlgn val="ctr"/>
        <c:lblOffset val="100"/>
        <c:noMultiLvlLbl val="0"/>
      </c:catAx>
      <c:valAx>
        <c:axId val="11756939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materials</a:t>
                </a:r>
              </a:p>
            </c:rich>
          </c:tx>
          <c:layout>
            <c:manualLayout>
              <c:xMode val="edge"/>
              <c:yMode val="edge"/>
              <c:x val="2.6443757130401212E-2"/>
              <c:y val="0.2492158210592169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925151"/>
        <c:crosses val="autoZero"/>
        <c:crossBetween val="between"/>
        <c:dispUnits>
          <c:builtInUnit val="millions"/>
          <c:dispUnitsLbl>
            <c:layout>
              <c:manualLayout>
                <c:xMode val="edge"/>
                <c:yMode val="edge"/>
                <c:x val="5.6435270091252245E-2"/>
                <c:y val="0.25478408171951483"/>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Graphs!$B$81</c:f>
              <c:strCache>
                <c:ptCount val="1"/>
                <c:pt idx="0">
                  <c:v>Biomass</c:v>
                </c:pt>
              </c:strCache>
            </c:strRef>
          </c:tx>
          <c:spPr>
            <a:solidFill>
              <a:schemeClr val="accent1"/>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Graphs!$C$81:$J$81</c:f>
              <c:numCache>
                <c:formatCode>#,##0</c:formatCode>
                <c:ptCount val="8"/>
                <c:pt idx="0">
                  <c:v>24031978.879496817</c:v>
                </c:pt>
                <c:pt idx="1">
                  <c:v>21877711.013312634</c:v>
                </c:pt>
                <c:pt idx="2">
                  <c:v>24325257.38712953</c:v>
                </c:pt>
                <c:pt idx="3">
                  <c:v>24074083.61964462</c:v>
                </c:pt>
                <c:pt idx="4">
                  <c:v>24123366.563858386</c:v>
                </c:pt>
                <c:pt idx="5">
                  <c:v>24320890.770224676</c:v>
                </c:pt>
                <c:pt idx="6">
                  <c:v>24708160.863343537</c:v>
                </c:pt>
                <c:pt idx="7">
                  <c:v>25359988.210751869</c:v>
                </c:pt>
              </c:numCache>
            </c:numRef>
          </c:val>
          <c:extLst>
            <c:ext xmlns:c16="http://schemas.microsoft.com/office/drawing/2014/chart" uri="{C3380CC4-5D6E-409C-BE32-E72D297353CC}">
              <c16:uniqueId val="{00000000-474E-424F-97ED-B9603EA29193}"/>
            </c:ext>
          </c:extLst>
        </c:ser>
        <c:ser>
          <c:idx val="1"/>
          <c:order val="1"/>
          <c:tx>
            <c:strRef>
              <c:f>Graphs!$B$82</c:f>
              <c:strCache>
                <c:ptCount val="1"/>
                <c:pt idx="0">
                  <c:v>Metal/metal ores</c:v>
                </c:pt>
              </c:strCache>
            </c:strRef>
          </c:tx>
          <c:spPr>
            <a:solidFill>
              <a:schemeClr val="accent2"/>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Graphs!$C$82:$J$82</c:f>
              <c:numCache>
                <c:formatCode>#,##0</c:formatCode>
                <c:ptCount val="8"/>
                <c:pt idx="0">
                  <c:v>26233031.742161911</c:v>
                </c:pt>
                <c:pt idx="1">
                  <c:v>46925689.135066174</c:v>
                </c:pt>
                <c:pt idx="2">
                  <c:v>-7365482.1165950997</c:v>
                </c:pt>
                <c:pt idx="3">
                  <c:v>12839274.135895558</c:v>
                </c:pt>
                <c:pt idx="4">
                  <c:v>9419754.0829971991</c:v>
                </c:pt>
                <c:pt idx="5">
                  <c:v>46645975.716899529</c:v>
                </c:pt>
                <c:pt idx="6">
                  <c:v>24314887.11799502</c:v>
                </c:pt>
                <c:pt idx="7">
                  <c:v>24567664.232575323</c:v>
                </c:pt>
              </c:numCache>
            </c:numRef>
          </c:val>
          <c:extLst>
            <c:ext xmlns:c16="http://schemas.microsoft.com/office/drawing/2014/chart" uri="{C3380CC4-5D6E-409C-BE32-E72D297353CC}">
              <c16:uniqueId val="{00000001-474E-424F-97ED-B9603EA29193}"/>
            </c:ext>
          </c:extLst>
        </c:ser>
        <c:ser>
          <c:idx val="2"/>
          <c:order val="2"/>
          <c:tx>
            <c:strRef>
              <c:f>Graphs!$B$83</c:f>
              <c:strCache>
                <c:ptCount val="1"/>
                <c:pt idx="0">
                  <c:v>Non-metallic minerals</c:v>
                </c:pt>
              </c:strCache>
            </c:strRef>
          </c:tx>
          <c:spPr>
            <a:solidFill>
              <a:schemeClr val="accent3"/>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Graphs!$C$83:$J$83</c:f>
              <c:numCache>
                <c:formatCode>#,##0</c:formatCode>
                <c:ptCount val="8"/>
                <c:pt idx="0">
                  <c:v>30098449.518726565</c:v>
                </c:pt>
                <c:pt idx="1">
                  <c:v>26136848.354794551</c:v>
                </c:pt>
                <c:pt idx="2">
                  <c:v>25871008.228553493</c:v>
                </c:pt>
                <c:pt idx="3">
                  <c:v>28619818.888474911</c:v>
                </c:pt>
                <c:pt idx="4">
                  <c:v>34603923.28421212</c:v>
                </c:pt>
                <c:pt idx="5">
                  <c:v>35886701.083105139</c:v>
                </c:pt>
                <c:pt idx="6">
                  <c:v>33354651.397500522</c:v>
                </c:pt>
                <c:pt idx="7">
                  <c:v>39127764.70730947</c:v>
                </c:pt>
              </c:numCache>
            </c:numRef>
          </c:val>
          <c:extLst>
            <c:ext xmlns:c16="http://schemas.microsoft.com/office/drawing/2014/chart" uri="{C3380CC4-5D6E-409C-BE32-E72D297353CC}">
              <c16:uniqueId val="{00000002-474E-424F-97ED-B9603EA29193}"/>
            </c:ext>
          </c:extLst>
        </c:ser>
        <c:ser>
          <c:idx val="3"/>
          <c:order val="3"/>
          <c:tx>
            <c:strRef>
              <c:f>Graphs!$B$84</c:f>
              <c:strCache>
                <c:ptCount val="1"/>
                <c:pt idx="0">
                  <c:v>Fossil energy materials/carriers</c:v>
                </c:pt>
              </c:strCache>
            </c:strRef>
          </c:tx>
          <c:spPr>
            <a:solidFill>
              <a:schemeClr val="accent4"/>
            </a:solidFill>
            <a:ln>
              <a:noFill/>
            </a:ln>
            <a:effectLst/>
          </c:spPr>
          <c:invertIfNegative val="0"/>
          <c:cat>
            <c:numRef>
              <c:f>Graphs!$C$80:$J$80</c:f>
              <c:numCache>
                <c:formatCode>General</c:formatCode>
                <c:ptCount val="8"/>
                <c:pt idx="0">
                  <c:v>2011</c:v>
                </c:pt>
                <c:pt idx="1">
                  <c:v>2012</c:v>
                </c:pt>
                <c:pt idx="2">
                  <c:v>2013</c:v>
                </c:pt>
                <c:pt idx="3">
                  <c:v>2014</c:v>
                </c:pt>
                <c:pt idx="4">
                  <c:v>2015</c:v>
                </c:pt>
                <c:pt idx="5">
                  <c:v>2016</c:v>
                </c:pt>
                <c:pt idx="6">
                  <c:v>2017</c:v>
                </c:pt>
                <c:pt idx="7">
                  <c:v>2018</c:v>
                </c:pt>
              </c:numCache>
            </c:numRef>
          </c:cat>
          <c:val>
            <c:numRef>
              <c:f>Graphs!$C$84:$J$84</c:f>
              <c:numCache>
                <c:formatCode>#,##0</c:formatCode>
                <c:ptCount val="8"/>
                <c:pt idx="0">
                  <c:v>26589834.224416975</c:v>
                </c:pt>
                <c:pt idx="1">
                  <c:v>25310983.362832338</c:v>
                </c:pt>
                <c:pt idx="2">
                  <c:v>23599105.110699501</c:v>
                </c:pt>
                <c:pt idx="3">
                  <c:v>23950902.237147078</c:v>
                </c:pt>
                <c:pt idx="4">
                  <c:v>22776207.060936473</c:v>
                </c:pt>
                <c:pt idx="5">
                  <c:v>21285354.993858885</c:v>
                </c:pt>
                <c:pt idx="6">
                  <c:v>17528537.979965825</c:v>
                </c:pt>
                <c:pt idx="7">
                  <c:v>16152994.653975476</c:v>
                </c:pt>
              </c:numCache>
            </c:numRef>
          </c:val>
          <c:extLst>
            <c:ext xmlns:c16="http://schemas.microsoft.com/office/drawing/2014/chart" uri="{C3380CC4-5D6E-409C-BE32-E72D297353CC}">
              <c16:uniqueId val="{00000003-474E-424F-97ED-B9603EA29193}"/>
            </c:ext>
          </c:extLst>
        </c:ser>
        <c:dLbls>
          <c:showLegendKey val="0"/>
          <c:showVal val="0"/>
          <c:showCatName val="0"/>
          <c:showSerName val="0"/>
          <c:showPercent val="0"/>
          <c:showBubbleSize val="0"/>
        </c:dLbls>
        <c:gapWidth val="150"/>
        <c:overlap val="100"/>
        <c:axId val="1330350575"/>
        <c:axId val="1175703055"/>
      </c:barChart>
      <c:catAx>
        <c:axId val="1330350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03055"/>
        <c:crosses val="autoZero"/>
        <c:auto val="1"/>
        <c:lblAlgn val="ctr"/>
        <c:lblOffset val="100"/>
        <c:noMultiLvlLbl val="0"/>
      </c:catAx>
      <c:valAx>
        <c:axId val="1175703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0350575"/>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Graphs!$B$79</c:f>
              <c:strCache>
                <c:ptCount val="1"/>
                <c:pt idx="0">
                  <c:v>DMC</c:v>
                </c:pt>
              </c:strCache>
            </c:strRef>
          </c:tx>
          <c:spPr>
            <a:solidFill>
              <a:schemeClr val="accent1"/>
            </a:solidFill>
            <a:ln>
              <a:noFill/>
            </a:ln>
            <a:effectLst/>
          </c:spPr>
          <c:invertIfNegative val="0"/>
          <c:cat>
            <c:numRef>
              <c:f>Graphs!$C$74:$I$74</c:f>
              <c:numCache>
                <c:formatCode>General</c:formatCode>
                <c:ptCount val="7"/>
                <c:pt idx="0">
                  <c:v>2011</c:v>
                </c:pt>
                <c:pt idx="1">
                  <c:v>2012</c:v>
                </c:pt>
                <c:pt idx="2">
                  <c:v>2013</c:v>
                </c:pt>
                <c:pt idx="3">
                  <c:v>2014</c:v>
                </c:pt>
                <c:pt idx="4">
                  <c:v>2015</c:v>
                </c:pt>
                <c:pt idx="5">
                  <c:v>2016</c:v>
                </c:pt>
                <c:pt idx="6">
                  <c:v>2017</c:v>
                </c:pt>
              </c:numCache>
            </c:numRef>
          </c:cat>
          <c:val>
            <c:numRef>
              <c:f>Graphs!$C$79:$I$79</c:f>
              <c:numCache>
                <c:formatCode>#,##0</c:formatCode>
                <c:ptCount val="7"/>
                <c:pt idx="0">
                  <c:v>73167784.433302596</c:v>
                </c:pt>
                <c:pt idx="1">
                  <c:v>66908600.348891363</c:v>
                </c:pt>
                <c:pt idx="2">
                  <c:v>65613697.243336082</c:v>
                </c:pt>
                <c:pt idx="3">
                  <c:v>67563783.906358823</c:v>
                </c:pt>
                <c:pt idx="4">
                  <c:v>68568101.349575415</c:v>
                </c:pt>
                <c:pt idx="5">
                  <c:v>68273813.012114123</c:v>
                </c:pt>
                <c:pt idx="6">
                  <c:v>66391230.627847686</c:v>
                </c:pt>
              </c:numCache>
            </c:numRef>
          </c:val>
          <c:extLst>
            <c:ext xmlns:c16="http://schemas.microsoft.com/office/drawing/2014/chart" uri="{C3380CC4-5D6E-409C-BE32-E72D297353CC}">
              <c16:uniqueId val="{00000004-C436-428C-BF6F-7E3BB5C222AC}"/>
            </c:ext>
          </c:extLst>
        </c:ser>
        <c:ser>
          <c:idx val="10"/>
          <c:order val="10"/>
          <c:tx>
            <c:strRef>
              <c:f>Graphs!$B$85</c:f>
              <c:strCache>
                <c:ptCount val="1"/>
                <c:pt idx="0">
                  <c:v>RMC</c:v>
                </c:pt>
              </c:strCache>
            </c:strRef>
          </c:tx>
          <c:spPr>
            <a:solidFill>
              <a:schemeClr val="accent2"/>
            </a:solidFill>
            <a:ln>
              <a:noFill/>
            </a:ln>
            <a:effectLst/>
          </c:spPr>
          <c:invertIfNegative val="0"/>
          <c:cat>
            <c:numRef>
              <c:f>Graphs!$C$74:$I$74</c:f>
              <c:numCache>
                <c:formatCode>General</c:formatCode>
                <c:ptCount val="7"/>
                <c:pt idx="0">
                  <c:v>2011</c:v>
                </c:pt>
                <c:pt idx="1">
                  <c:v>2012</c:v>
                </c:pt>
                <c:pt idx="2">
                  <c:v>2013</c:v>
                </c:pt>
                <c:pt idx="3">
                  <c:v>2014</c:v>
                </c:pt>
                <c:pt idx="4">
                  <c:v>2015</c:v>
                </c:pt>
                <c:pt idx="5">
                  <c:v>2016</c:v>
                </c:pt>
                <c:pt idx="6">
                  <c:v>2017</c:v>
                </c:pt>
              </c:numCache>
            </c:numRef>
          </c:cat>
          <c:val>
            <c:numRef>
              <c:f>Graphs!$C$85:$I$85</c:f>
              <c:numCache>
                <c:formatCode>#,##0</c:formatCode>
                <c:ptCount val="7"/>
                <c:pt idx="0">
                  <c:v>106953294.36480227</c:v>
                </c:pt>
                <c:pt idx="1">
                  <c:v>120251231.86600569</c:v>
                </c:pt>
                <c:pt idx="2">
                  <c:v>66429888.609787419</c:v>
                </c:pt>
                <c:pt idx="3">
                  <c:v>89484078.881162167</c:v>
                </c:pt>
                <c:pt idx="4">
                  <c:v>90923250.992004186</c:v>
                </c:pt>
                <c:pt idx="5">
                  <c:v>128138922.56408824</c:v>
                </c:pt>
                <c:pt idx="6">
                  <c:v>99906237.358804896</c:v>
                </c:pt>
              </c:numCache>
            </c:numRef>
          </c:val>
          <c:extLst>
            <c:ext xmlns:c16="http://schemas.microsoft.com/office/drawing/2014/chart" uri="{C3380CC4-5D6E-409C-BE32-E72D297353CC}">
              <c16:uniqueId val="{0000000B-C436-428C-BF6F-7E3BB5C222AC}"/>
            </c:ext>
          </c:extLst>
        </c:ser>
        <c:dLbls>
          <c:showLegendKey val="0"/>
          <c:showVal val="0"/>
          <c:showCatName val="0"/>
          <c:showSerName val="0"/>
          <c:showPercent val="0"/>
          <c:showBubbleSize val="0"/>
        </c:dLbls>
        <c:gapWidth val="150"/>
        <c:axId val="1073883759"/>
        <c:axId val="1175742159"/>
        <c:extLst>
          <c:ext xmlns:c15="http://schemas.microsoft.com/office/drawing/2012/chart" uri="{02D57815-91ED-43cb-92C2-25804820EDAC}">
            <c15:filteredBarSeries>
              <c15:ser>
                <c:idx val="0"/>
                <c:order val="0"/>
                <c:tx>
                  <c:strRef>
                    <c:extLst>
                      <c:ext uri="{02D57815-91ED-43cb-92C2-25804820EDAC}">
                        <c15:formulaRef>
                          <c15:sqref>Graphs!$B$75</c15:sqref>
                        </c15:formulaRef>
                      </c:ext>
                    </c:extLst>
                    <c:strCache>
                      <c:ptCount val="1"/>
                      <c:pt idx="0">
                        <c:v>Biomass</c:v>
                      </c:pt>
                    </c:strCache>
                  </c:strRef>
                </c:tx>
                <c:spPr>
                  <a:solidFill>
                    <a:schemeClr val="accent1"/>
                  </a:solidFill>
                  <a:ln>
                    <a:noFill/>
                  </a:ln>
                  <a:effectLst/>
                </c:spPr>
                <c:invertIfNegative val="0"/>
                <c:cat>
                  <c:numRef>
                    <c:extLst>
                      <c:ex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c:ext uri="{02D57815-91ED-43cb-92C2-25804820EDAC}">
                        <c15:formulaRef>
                          <c15:sqref>Graphs!$C$75:$I$75</c15:sqref>
                        </c15:formulaRef>
                      </c:ext>
                    </c:extLst>
                    <c:numCache>
                      <c:formatCode>#,##0</c:formatCode>
                      <c:ptCount val="7"/>
                      <c:pt idx="0">
                        <c:v>21950258.371822901</c:v>
                      </c:pt>
                      <c:pt idx="1">
                        <c:v>19820090.639663424</c:v>
                      </c:pt>
                      <c:pt idx="2">
                        <c:v>21994159.466091231</c:v>
                      </c:pt>
                      <c:pt idx="3">
                        <c:v>22431424.334265992</c:v>
                      </c:pt>
                      <c:pt idx="4">
                        <c:v>21457188.317959465</c:v>
                      </c:pt>
                      <c:pt idx="5">
                        <c:v>21886132.929100487</c:v>
                      </c:pt>
                      <c:pt idx="6">
                        <c:v>23007703.595905311</c:v>
                      </c:pt>
                    </c:numCache>
                  </c:numRef>
                </c:val>
                <c:extLst>
                  <c:ext xmlns:c16="http://schemas.microsoft.com/office/drawing/2014/chart" uri="{C3380CC4-5D6E-409C-BE32-E72D297353CC}">
                    <c16:uniqueId val="{00000000-C436-428C-BF6F-7E3BB5C222A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Graphs!$B$76</c15:sqref>
                        </c15:formulaRef>
                      </c:ext>
                    </c:extLst>
                    <c:strCache>
                      <c:ptCount val="1"/>
                      <c:pt idx="0">
                        <c:v>Metal/metal ores</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Graphs!$C$76:$I$76</c15:sqref>
                        </c15:formulaRef>
                      </c:ext>
                    </c:extLst>
                    <c:numCache>
                      <c:formatCode>#,##0</c:formatCode>
                      <c:ptCount val="7"/>
                      <c:pt idx="0">
                        <c:v>1221948.6684883425</c:v>
                      </c:pt>
                      <c:pt idx="1">
                        <c:v>560907.92012458842</c:v>
                      </c:pt>
                      <c:pt idx="2">
                        <c:v>780978.67173962551</c:v>
                      </c:pt>
                      <c:pt idx="3">
                        <c:v>813522.65302022849</c:v>
                      </c:pt>
                      <c:pt idx="4">
                        <c:v>791944.43950585672</c:v>
                      </c:pt>
                      <c:pt idx="5">
                        <c:v>442676.73016452725</c:v>
                      </c:pt>
                      <c:pt idx="6">
                        <c:v>169266.78337527436</c:v>
                      </c:pt>
                    </c:numCache>
                  </c:numRef>
                </c:val>
                <c:extLst xmlns:c15="http://schemas.microsoft.com/office/drawing/2012/chart">
                  <c:ext xmlns:c16="http://schemas.microsoft.com/office/drawing/2014/chart" uri="{C3380CC4-5D6E-409C-BE32-E72D297353CC}">
                    <c16:uniqueId val="{00000001-C436-428C-BF6F-7E3BB5C222A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Graphs!$B$77</c15:sqref>
                        </c15:formulaRef>
                      </c:ext>
                    </c:extLst>
                    <c:strCache>
                      <c:ptCount val="1"/>
                      <c:pt idx="0">
                        <c:v>Non-metallic minerals</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Graphs!$C$77:$I$77</c15:sqref>
                        </c15:formulaRef>
                      </c:ext>
                    </c:extLst>
                    <c:numCache>
                      <c:formatCode>#,##0</c:formatCode>
                      <c:ptCount val="7"/>
                      <c:pt idx="0">
                        <c:v>24657471.421163138</c:v>
                      </c:pt>
                      <c:pt idx="1">
                        <c:v>22132121.887654793</c:v>
                      </c:pt>
                      <c:pt idx="2">
                        <c:v>19338486.388780493</c:v>
                      </c:pt>
                      <c:pt idx="3">
                        <c:v>21993189.924905229</c:v>
                      </c:pt>
                      <c:pt idx="4">
                        <c:v>25140329.321910024</c:v>
                      </c:pt>
                      <c:pt idx="5">
                        <c:v>27087019.274951119</c:v>
                      </c:pt>
                      <c:pt idx="6">
                        <c:v>25468181.45395229</c:v>
                      </c:pt>
                    </c:numCache>
                  </c:numRef>
                </c:val>
                <c:extLst xmlns:c15="http://schemas.microsoft.com/office/drawing/2012/chart">
                  <c:ext xmlns:c16="http://schemas.microsoft.com/office/drawing/2014/chart" uri="{C3380CC4-5D6E-409C-BE32-E72D297353CC}">
                    <c16:uniqueId val="{00000002-C436-428C-BF6F-7E3BB5C222A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Graphs!$B$78</c15:sqref>
                        </c15:formulaRef>
                      </c:ext>
                    </c:extLst>
                    <c:strCache>
                      <c:ptCount val="1"/>
                      <c:pt idx="0">
                        <c:v>Fossil energy materials/carriers</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Graphs!$C$78:$I$78</c15:sqref>
                        </c15:formulaRef>
                      </c:ext>
                    </c:extLst>
                    <c:numCache>
                      <c:formatCode>#,##0</c:formatCode>
                      <c:ptCount val="7"/>
                      <c:pt idx="0">
                        <c:v>25338105.971828219</c:v>
                      </c:pt>
                      <c:pt idx="1">
                        <c:v>24395479.901448563</c:v>
                      </c:pt>
                      <c:pt idx="2">
                        <c:v>23500072.716724731</c:v>
                      </c:pt>
                      <c:pt idx="3">
                        <c:v>22325646.994167373</c:v>
                      </c:pt>
                      <c:pt idx="4">
                        <c:v>21178639.270200074</c:v>
                      </c:pt>
                      <c:pt idx="5">
                        <c:v>18857984.077897985</c:v>
                      </c:pt>
                      <c:pt idx="6">
                        <c:v>17746078.794614803</c:v>
                      </c:pt>
                    </c:numCache>
                  </c:numRef>
                </c:val>
                <c:extLst xmlns:c15="http://schemas.microsoft.com/office/drawing/2012/chart">
                  <c:ext xmlns:c16="http://schemas.microsoft.com/office/drawing/2014/chart" uri="{C3380CC4-5D6E-409C-BE32-E72D297353CC}">
                    <c16:uniqueId val="{00000003-C436-428C-BF6F-7E3BB5C222A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Graphs!$B$80</c15:sqref>
                        </c15:formulaRef>
                      </c:ext>
                    </c:extLst>
                    <c:strCache>
                      <c:ptCount val="1"/>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Graphs!$C$80:$I$80</c15:sqref>
                        </c15:formulaRef>
                      </c:ext>
                    </c:extLst>
                    <c:numCache>
                      <c:formatCode>General</c:formatCode>
                      <c:ptCount val="7"/>
                      <c:pt idx="0">
                        <c:v>2011</c:v>
                      </c:pt>
                      <c:pt idx="1">
                        <c:v>2012</c:v>
                      </c:pt>
                      <c:pt idx="2">
                        <c:v>2013</c:v>
                      </c:pt>
                      <c:pt idx="3">
                        <c:v>2014</c:v>
                      </c:pt>
                      <c:pt idx="4">
                        <c:v>2015</c:v>
                      </c:pt>
                      <c:pt idx="5">
                        <c:v>2016</c:v>
                      </c:pt>
                      <c:pt idx="6">
                        <c:v>2017</c:v>
                      </c:pt>
                    </c:numCache>
                  </c:numRef>
                </c:val>
                <c:extLst xmlns:c15="http://schemas.microsoft.com/office/drawing/2012/chart">
                  <c:ext xmlns:c16="http://schemas.microsoft.com/office/drawing/2014/chart" uri="{C3380CC4-5D6E-409C-BE32-E72D297353CC}">
                    <c16:uniqueId val="{00000005-C436-428C-BF6F-7E3BB5C222AC}"/>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Graphs!$B$81</c15:sqref>
                        </c15:formulaRef>
                      </c:ext>
                    </c:extLst>
                    <c:strCache>
                      <c:ptCount val="1"/>
                      <c:pt idx="0">
                        <c:v>Biomass</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Graphs!$C$81:$I$81</c15:sqref>
                        </c15:formulaRef>
                      </c:ext>
                    </c:extLst>
                    <c:numCache>
                      <c:formatCode>#,##0</c:formatCode>
                      <c:ptCount val="7"/>
                      <c:pt idx="0">
                        <c:v>24031978.879496817</c:v>
                      </c:pt>
                      <c:pt idx="1">
                        <c:v>21877711.013312634</c:v>
                      </c:pt>
                      <c:pt idx="2">
                        <c:v>24325257.38712953</c:v>
                      </c:pt>
                      <c:pt idx="3">
                        <c:v>24074083.61964462</c:v>
                      </c:pt>
                      <c:pt idx="4">
                        <c:v>24123366.563858386</c:v>
                      </c:pt>
                      <c:pt idx="5">
                        <c:v>24320890.770224676</c:v>
                      </c:pt>
                      <c:pt idx="6">
                        <c:v>24708160.863343537</c:v>
                      </c:pt>
                    </c:numCache>
                  </c:numRef>
                </c:val>
                <c:extLst xmlns:c15="http://schemas.microsoft.com/office/drawing/2012/chart">
                  <c:ext xmlns:c16="http://schemas.microsoft.com/office/drawing/2014/chart" uri="{C3380CC4-5D6E-409C-BE32-E72D297353CC}">
                    <c16:uniqueId val="{00000006-C436-428C-BF6F-7E3BB5C222A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Graphs!$B$82</c15:sqref>
                        </c15:formulaRef>
                      </c:ext>
                    </c:extLst>
                    <c:strCache>
                      <c:ptCount val="1"/>
                      <c:pt idx="0">
                        <c:v>Metal/metal ores</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Graphs!$C$82:$I$82</c15:sqref>
                        </c15:formulaRef>
                      </c:ext>
                    </c:extLst>
                    <c:numCache>
                      <c:formatCode>#,##0</c:formatCode>
                      <c:ptCount val="7"/>
                      <c:pt idx="0">
                        <c:v>26233031.742161911</c:v>
                      </c:pt>
                      <c:pt idx="1">
                        <c:v>46925689.135066174</c:v>
                      </c:pt>
                      <c:pt idx="2">
                        <c:v>-7365482.1165950997</c:v>
                      </c:pt>
                      <c:pt idx="3">
                        <c:v>12839274.135895558</c:v>
                      </c:pt>
                      <c:pt idx="4">
                        <c:v>9419754.0829971991</c:v>
                      </c:pt>
                      <c:pt idx="5">
                        <c:v>46645975.716899529</c:v>
                      </c:pt>
                      <c:pt idx="6">
                        <c:v>24314887.11799502</c:v>
                      </c:pt>
                    </c:numCache>
                  </c:numRef>
                </c:val>
                <c:extLst xmlns:c15="http://schemas.microsoft.com/office/drawing/2012/chart">
                  <c:ext xmlns:c16="http://schemas.microsoft.com/office/drawing/2014/chart" uri="{C3380CC4-5D6E-409C-BE32-E72D297353CC}">
                    <c16:uniqueId val="{00000008-C436-428C-BF6F-7E3BB5C222AC}"/>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Graphs!$B$83</c15:sqref>
                        </c15:formulaRef>
                      </c:ext>
                    </c:extLst>
                    <c:strCache>
                      <c:ptCount val="1"/>
                      <c:pt idx="0">
                        <c:v>Non-metallic minerals</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Graphs!$C$83:$I$83</c15:sqref>
                        </c15:formulaRef>
                      </c:ext>
                    </c:extLst>
                    <c:numCache>
                      <c:formatCode>#,##0</c:formatCode>
                      <c:ptCount val="7"/>
                      <c:pt idx="0">
                        <c:v>30098449.518726565</c:v>
                      </c:pt>
                      <c:pt idx="1">
                        <c:v>26136848.354794551</c:v>
                      </c:pt>
                      <c:pt idx="2">
                        <c:v>25871008.228553493</c:v>
                      </c:pt>
                      <c:pt idx="3">
                        <c:v>28619818.888474911</c:v>
                      </c:pt>
                      <c:pt idx="4">
                        <c:v>34603923.28421212</c:v>
                      </c:pt>
                      <c:pt idx="5">
                        <c:v>35886701.083105139</c:v>
                      </c:pt>
                      <c:pt idx="6">
                        <c:v>33354651.397500522</c:v>
                      </c:pt>
                    </c:numCache>
                  </c:numRef>
                </c:val>
                <c:extLst xmlns:c15="http://schemas.microsoft.com/office/drawing/2012/chart">
                  <c:ext xmlns:c16="http://schemas.microsoft.com/office/drawing/2014/chart" uri="{C3380CC4-5D6E-409C-BE32-E72D297353CC}">
                    <c16:uniqueId val="{00000009-C436-428C-BF6F-7E3BB5C222A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Graphs!$B$84</c15:sqref>
                        </c15:formulaRef>
                      </c:ext>
                    </c:extLst>
                    <c:strCache>
                      <c:ptCount val="1"/>
                      <c:pt idx="0">
                        <c:v>Fossil energy materials/carriers</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Graphs!$C$74:$I$74</c15:sqref>
                        </c15:formulaRef>
                      </c:ext>
                    </c:extLst>
                    <c:numCache>
                      <c:formatCode>General</c:formatCode>
                      <c:ptCount val="7"/>
                      <c:pt idx="0">
                        <c:v>2011</c:v>
                      </c:pt>
                      <c:pt idx="1">
                        <c:v>2012</c:v>
                      </c:pt>
                      <c:pt idx="2">
                        <c:v>2013</c:v>
                      </c:pt>
                      <c:pt idx="3">
                        <c:v>2014</c:v>
                      </c:pt>
                      <c:pt idx="4">
                        <c:v>2015</c:v>
                      </c:pt>
                      <c:pt idx="5">
                        <c:v>2016</c:v>
                      </c:pt>
                      <c:pt idx="6">
                        <c:v>2017</c:v>
                      </c:pt>
                    </c:numCache>
                  </c:numRef>
                </c:cat>
                <c:val>
                  <c:numRef>
                    <c:extLst xmlns:c15="http://schemas.microsoft.com/office/drawing/2012/chart">
                      <c:ext xmlns:c15="http://schemas.microsoft.com/office/drawing/2012/chart" uri="{02D57815-91ED-43cb-92C2-25804820EDAC}">
                        <c15:formulaRef>
                          <c15:sqref>Graphs!$C$84:$I$84</c15:sqref>
                        </c15:formulaRef>
                      </c:ext>
                    </c:extLst>
                    <c:numCache>
                      <c:formatCode>#,##0</c:formatCode>
                      <c:ptCount val="7"/>
                      <c:pt idx="0">
                        <c:v>26589834.224416975</c:v>
                      </c:pt>
                      <c:pt idx="1">
                        <c:v>25310983.362832338</c:v>
                      </c:pt>
                      <c:pt idx="2">
                        <c:v>23599105.110699501</c:v>
                      </c:pt>
                      <c:pt idx="3">
                        <c:v>23950902.237147078</c:v>
                      </c:pt>
                      <c:pt idx="4">
                        <c:v>22776207.060936473</c:v>
                      </c:pt>
                      <c:pt idx="5">
                        <c:v>21285354.993858885</c:v>
                      </c:pt>
                      <c:pt idx="6">
                        <c:v>17528537.979965825</c:v>
                      </c:pt>
                    </c:numCache>
                  </c:numRef>
                </c:val>
                <c:extLst xmlns:c15="http://schemas.microsoft.com/office/drawing/2012/chart">
                  <c:ext xmlns:c16="http://schemas.microsoft.com/office/drawing/2014/chart" uri="{C3380CC4-5D6E-409C-BE32-E72D297353CC}">
                    <c16:uniqueId val="{0000000A-C436-428C-BF6F-7E3BB5C222AC}"/>
                  </c:ext>
                </c:extLst>
              </c15:ser>
            </c15:filteredBarSeries>
          </c:ext>
        </c:extLst>
      </c:barChart>
      <c:catAx>
        <c:axId val="1073883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5742159"/>
        <c:crosses val="autoZero"/>
        <c:auto val="1"/>
        <c:lblAlgn val="ctr"/>
        <c:lblOffset val="100"/>
        <c:noMultiLvlLbl val="0"/>
      </c:catAx>
      <c:valAx>
        <c:axId val="1175742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3883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r>
              <a:rPr lang="en-GB" sz="2000" b="1"/>
              <a:t>Scotland's contribution to</a:t>
            </a:r>
            <a:r>
              <a:rPr lang="en-GB" sz="2000" b="1" baseline="0"/>
              <a:t> climate change</a:t>
            </a:r>
            <a:endParaRPr lang="en-GB" sz="2000" b="1"/>
          </a:p>
        </c:rich>
      </c:tx>
      <c:overlay val="0"/>
      <c:spPr>
        <a:noFill/>
        <a:ln>
          <a:noFill/>
        </a:ln>
        <a:effectLst/>
      </c:spPr>
      <c:txPr>
        <a:bodyPr rot="0" spcFirstLastPara="1" vertOverflow="ellipsis" vert="horz" wrap="square" anchor="ctr" anchorCtr="1"/>
        <a:lstStyle/>
        <a:p>
          <a:pPr>
            <a:defRPr sz="20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Graphs!$P$153</c:f>
              <c:strCache>
                <c:ptCount val="1"/>
                <c:pt idx="0">
                  <c:v>Included in territorial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Graphs!$Q$153:$S$153</c:f>
              <c:numCache>
                <c:formatCode>#,##0</c:formatCode>
                <c:ptCount val="3"/>
                <c:pt idx="0">
                  <c:v>42</c:v>
                </c:pt>
                <c:pt idx="1">
                  <c:v>36</c:v>
                </c:pt>
              </c:numCache>
            </c:numRef>
          </c:val>
          <c:extLst>
            <c:ext xmlns:c16="http://schemas.microsoft.com/office/drawing/2014/chart" uri="{C3380CC4-5D6E-409C-BE32-E72D297353CC}">
              <c16:uniqueId val="{00000000-FCE3-4CFA-B500-E3155F319F88}"/>
            </c:ext>
          </c:extLst>
        </c:ser>
        <c:ser>
          <c:idx val="1"/>
          <c:order val="1"/>
          <c:tx>
            <c:strRef>
              <c:f>Graphs!$P$154</c:f>
              <c:strCache>
                <c:ptCount val="1"/>
                <c:pt idx="0">
                  <c:v>Offshored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Graphs!$Q$154:$S$154</c:f>
              <c:numCache>
                <c:formatCode>#,##0</c:formatCode>
                <c:ptCount val="3"/>
                <c:pt idx="1">
                  <c:v>38</c:v>
                </c:pt>
              </c:numCache>
            </c:numRef>
          </c:val>
          <c:extLst>
            <c:ext xmlns:c16="http://schemas.microsoft.com/office/drawing/2014/chart" uri="{C3380CC4-5D6E-409C-BE32-E72D297353CC}">
              <c16:uniqueId val="{00000001-FCE3-4CFA-B500-E3155F319F88}"/>
            </c:ext>
          </c:extLst>
        </c:ser>
        <c:ser>
          <c:idx val="2"/>
          <c:order val="2"/>
          <c:tx>
            <c:strRef>
              <c:f>Graphs!$P$155</c:f>
              <c:strCache>
                <c:ptCount val="1"/>
                <c:pt idx="0">
                  <c:v>RoUK</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Graphs!$Q$155:$S$155</c:f>
              <c:numCache>
                <c:formatCode>#,##0</c:formatCode>
                <c:ptCount val="3"/>
                <c:pt idx="2">
                  <c:v>66</c:v>
                </c:pt>
              </c:numCache>
            </c:numRef>
          </c:val>
          <c:extLst>
            <c:ext xmlns:c16="http://schemas.microsoft.com/office/drawing/2014/chart" uri="{C3380CC4-5D6E-409C-BE32-E72D297353CC}">
              <c16:uniqueId val="{00000002-FCE3-4CFA-B500-E3155F319F88}"/>
            </c:ext>
          </c:extLst>
        </c:ser>
        <c:ser>
          <c:idx val="3"/>
          <c:order val="3"/>
          <c:tx>
            <c:strRef>
              <c:f>Graphs!$P$156</c:f>
              <c:strCache>
                <c:ptCount val="1"/>
                <c:pt idx="0">
                  <c:v>RoW</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Graphs!$Q$152:$S$152</c:f>
              <c:strCache>
                <c:ptCount val="3"/>
                <c:pt idx="0">
                  <c:v>Territorial</c:v>
                </c:pt>
                <c:pt idx="1">
                  <c:v>Consumption</c:v>
                </c:pt>
                <c:pt idx="2">
                  <c:v>Fossil fuel exports</c:v>
                </c:pt>
              </c:strCache>
            </c:strRef>
          </c:cat>
          <c:val>
            <c:numRef>
              <c:f>Graphs!$Q$156:$S$156</c:f>
              <c:numCache>
                <c:formatCode>#,##0</c:formatCode>
                <c:ptCount val="3"/>
                <c:pt idx="2">
                  <c:v>74</c:v>
                </c:pt>
              </c:numCache>
            </c:numRef>
          </c:val>
          <c:extLst>
            <c:ext xmlns:c16="http://schemas.microsoft.com/office/drawing/2014/chart" uri="{C3380CC4-5D6E-409C-BE32-E72D297353CC}">
              <c16:uniqueId val="{00000004-FCE3-4CFA-B500-E3155F319F88}"/>
            </c:ext>
          </c:extLst>
        </c:ser>
        <c:dLbls>
          <c:showLegendKey val="0"/>
          <c:showVal val="0"/>
          <c:showCatName val="0"/>
          <c:showSerName val="0"/>
          <c:showPercent val="0"/>
          <c:showBubbleSize val="0"/>
        </c:dLbls>
        <c:gapWidth val="150"/>
        <c:overlap val="100"/>
        <c:axId val="1497758304"/>
        <c:axId val="1254228592"/>
      </c:barChart>
      <c:barChart>
        <c:barDir val="col"/>
        <c:grouping val="stacked"/>
        <c:varyColors val="0"/>
        <c:ser>
          <c:idx val="4"/>
          <c:order val="4"/>
          <c:tx>
            <c:strRef>
              <c:f>Graphs!$P$157</c:f>
              <c:strCache>
                <c:ptCount val="1"/>
                <c:pt idx="0">
                  <c:v>Total</c:v>
                </c:pt>
              </c:strCache>
            </c:strRef>
          </c:tx>
          <c:spPr>
            <a:noFill/>
            <a:ln>
              <a:noFill/>
            </a:ln>
            <a:effectLst/>
          </c:spPr>
          <c:invertIfNegative val="0"/>
          <c:dLbls>
            <c:dLbl>
              <c:idx val="0"/>
              <c:layout>
                <c:manualLayout>
                  <c:x val="-3.5324509159687595E-3"/>
                  <c:y val="-0.12314283899503987"/>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E3-4CFA-B500-E3155F319F88}"/>
                </c:ext>
              </c:extLst>
            </c:dLbl>
            <c:dLbl>
              <c:idx val="1"/>
              <c:layout>
                <c:manualLayout>
                  <c:x val="0"/>
                  <c:y val="-0.19751196724813924"/>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CE3-4CFA-B500-E3155F319F88}"/>
                </c:ext>
              </c:extLst>
            </c:dLbl>
            <c:dLbl>
              <c:idx val="2"/>
              <c:layout>
                <c:manualLayout>
                  <c:x val="0"/>
                  <c:y val="-0.34811555540157407"/>
                </c:manualLayout>
              </c:layout>
              <c:spPr>
                <a:noFill/>
                <a:ln>
                  <a:noFill/>
                </a:ln>
                <a:effectLst/>
              </c:spPr>
              <c:txPr>
                <a:bodyPr rot="0" spcFirstLastPara="1" vertOverflow="ellipsis" vert="horz" wrap="square" lIns="38100" tIns="19050" rIns="38100" bIns="19050" anchor="ctr" anchorCtr="0">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CE3-4CFA-B500-E3155F319F88}"/>
                </c:ext>
              </c:extLst>
            </c:dLbl>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Graphs!$Q$157:$S$157</c:f>
              <c:numCache>
                <c:formatCode>#,##0</c:formatCode>
                <c:ptCount val="3"/>
                <c:pt idx="0">
                  <c:v>42</c:v>
                </c:pt>
                <c:pt idx="1">
                  <c:v>74</c:v>
                </c:pt>
                <c:pt idx="2">
                  <c:v>140</c:v>
                </c:pt>
              </c:numCache>
            </c:numRef>
          </c:val>
          <c:extLst>
            <c:ext xmlns:c16="http://schemas.microsoft.com/office/drawing/2014/chart" uri="{C3380CC4-5D6E-409C-BE32-E72D297353CC}">
              <c16:uniqueId val="{00000006-FCE3-4CFA-B500-E3155F319F88}"/>
            </c:ext>
          </c:extLst>
        </c:ser>
        <c:dLbls>
          <c:showLegendKey val="0"/>
          <c:showVal val="0"/>
          <c:showCatName val="0"/>
          <c:showSerName val="0"/>
          <c:showPercent val="0"/>
          <c:showBubbleSize val="0"/>
        </c:dLbls>
        <c:gapWidth val="150"/>
        <c:overlap val="100"/>
        <c:axId val="1382469760"/>
        <c:axId val="1254199472"/>
      </c:barChart>
      <c:catAx>
        <c:axId val="149775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4228592"/>
        <c:crosses val="autoZero"/>
        <c:auto val="1"/>
        <c:lblAlgn val="ctr"/>
        <c:lblOffset val="100"/>
        <c:noMultiLvlLbl val="0"/>
      </c:catAx>
      <c:valAx>
        <c:axId val="1254228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GHG</a:t>
                </a:r>
                <a:r>
                  <a:rPr lang="en-GB" sz="1400" baseline="0"/>
                  <a:t> emissions (MtCO</a:t>
                </a:r>
                <a:r>
                  <a:rPr lang="en-GB" sz="1400" baseline="-25000"/>
                  <a:t>2</a:t>
                </a:r>
                <a:r>
                  <a:rPr lang="en-GB" sz="1400" baseline="0"/>
                  <a:t>e)</a:t>
                </a:r>
                <a:endParaRPr lang="en-GB" sz="1400"/>
              </a:p>
            </c:rich>
          </c:tx>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97758304"/>
        <c:crosses val="autoZero"/>
        <c:crossBetween val="between"/>
      </c:valAx>
      <c:valAx>
        <c:axId val="1254199472"/>
        <c:scaling>
          <c:orientation val="minMax"/>
        </c:scaling>
        <c:delete val="1"/>
        <c:axPos val="r"/>
        <c:numFmt formatCode="#,##0" sourceLinked="1"/>
        <c:majorTickMark val="out"/>
        <c:minorTickMark val="none"/>
        <c:tickLblPos val="nextTo"/>
        <c:crossAx val="1382469760"/>
        <c:crosses val="max"/>
        <c:crossBetween val="between"/>
      </c:valAx>
      <c:catAx>
        <c:axId val="1382469760"/>
        <c:scaling>
          <c:orientation val="minMax"/>
        </c:scaling>
        <c:delete val="1"/>
        <c:axPos val="b"/>
        <c:majorTickMark val="out"/>
        <c:minorTickMark val="none"/>
        <c:tickLblPos val="nextTo"/>
        <c:crossAx val="12541994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Graphs!$B$8</c:f>
              <c:strCache>
                <c:ptCount val="1"/>
                <c:pt idx="0">
                  <c:v>Domestic 
Extraction</c:v>
                </c:pt>
              </c:strCache>
            </c:strRef>
          </c:tx>
          <c:spPr>
            <a:solidFill>
              <a:schemeClr val="accent1"/>
            </a:solidFill>
            <a:ln>
              <a:noFill/>
            </a:ln>
            <a:effectLst/>
          </c:spPr>
          <c:invertIfNegative val="0"/>
          <c:dLbls>
            <c:dLbl>
              <c:idx val="0"/>
              <c:tx>
                <c:rich>
                  <a:bodyPr/>
                  <a:lstStyle/>
                  <a:p>
                    <a:fld id="{A72EB5B4-A2C0-41D3-8352-E62FC72159D0}" type="SERIESNAME">
                      <a:rPr lang="en-US"/>
                      <a:pPr/>
                      <a:t>[SERIES NAME]</a:t>
                    </a:fld>
                    <a:endParaRPr lang="en-US"/>
                  </a:p>
                  <a:p>
                    <a:fld id="{10C00698-E1E0-4A67-B69B-F3A33260691A}"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Graphs!$C$8:$F$8</c15:sqref>
                  </c15:fullRef>
                </c:ext>
              </c:extLst>
              <c:f>(Graphs!$C$8,Graphs!$E$8)</c:f>
              <c:numCache>
                <c:formatCode>#,##0.0</c:formatCode>
                <c:ptCount val="2"/>
                <c:pt idx="0">
                  <c:v>23.063858994033051</c:v>
                </c:pt>
              </c:numCache>
            </c:numRef>
          </c:val>
          <c:extLst>
            <c:ext xmlns:c16="http://schemas.microsoft.com/office/drawing/2014/chart" uri="{C3380CC4-5D6E-409C-BE32-E72D297353CC}">
              <c16:uniqueId val="{00000001-3FD9-4ADE-BDD9-EE767CB2B831}"/>
            </c:ext>
          </c:extLst>
        </c:ser>
        <c:ser>
          <c:idx val="1"/>
          <c:order val="1"/>
          <c:tx>
            <c:strRef>
              <c:f>Graphs!$B$9</c:f>
              <c:strCache>
                <c:ptCount val="1"/>
                <c:pt idx="0">
                  <c:v>Imports</c:v>
                </c:pt>
              </c:strCache>
            </c:strRef>
          </c:tx>
          <c:spPr>
            <a:solidFill>
              <a:schemeClr val="accent2"/>
            </a:solidFill>
            <a:ln>
              <a:noFill/>
            </a:ln>
            <a:effectLst/>
          </c:spPr>
          <c:invertIfNegative val="0"/>
          <c:dLbls>
            <c:dLbl>
              <c:idx val="0"/>
              <c:tx>
                <c:rich>
                  <a:bodyPr/>
                  <a:lstStyle/>
                  <a:p>
                    <a:fld id="{527CF5BB-2EE7-4B14-9C1F-BEBBF7477BF4}" type="SERIESNAME">
                      <a:rPr lang="en-US"/>
                      <a:pPr/>
                      <a:t>[SERIES NAME]</a:t>
                    </a:fld>
                    <a:endParaRPr lang="en-US" baseline="0"/>
                  </a:p>
                  <a:p>
                    <a:fld id="{1D8C096C-8AD9-4101-B845-B15BAA136D56}" type="VALUE">
                      <a:rPr lang="en-US" baseline="0"/>
                      <a:pPr/>
                      <a:t>[VALUE]</a:t>
                    </a:fld>
                    <a:endParaRPr lang="en-GB"/>
                  </a:p>
                </c:rich>
              </c:tx>
              <c:dLblPos val="ctr"/>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Graphs!$C$9:$F$9</c15:sqref>
                  </c15:fullRef>
                </c:ext>
              </c:extLst>
              <c:f>(Graphs!$C$9,Graphs!$E$9)</c:f>
              <c:numCache>
                <c:formatCode>#,##0.0</c:formatCode>
                <c:ptCount val="2"/>
                <c:pt idx="0">
                  <c:v>7.2030157323216608</c:v>
                </c:pt>
              </c:numCache>
            </c:numRef>
          </c:val>
          <c:extLst>
            <c:ext xmlns:c16="http://schemas.microsoft.com/office/drawing/2014/chart" uri="{C3380CC4-5D6E-409C-BE32-E72D297353CC}">
              <c16:uniqueId val="{00000003-3FD9-4ADE-BDD9-EE767CB2B831}"/>
            </c:ext>
          </c:extLst>
        </c:ser>
        <c:ser>
          <c:idx val="2"/>
          <c:order val="2"/>
          <c:tx>
            <c:strRef>
              <c:f>Graphs!$B$10</c:f>
              <c:strCache>
                <c:ptCount val="1"/>
                <c:pt idx="0">
                  <c:v>DMC</c:v>
                </c:pt>
              </c:strCache>
            </c:strRef>
          </c:tx>
          <c:spPr>
            <a:solidFill>
              <a:schemeClr val="accent5"/>
            </a:solidFill>
            <a:ln>
              <a:noFill/>
            </a:ln>
            <a:effectLst/>
          </c:spPr>
          <c:invertIfNegative val="0"/>
          <c:dLbls>
            <c:dLbl>
              <c:idx val="1"/>
              <c:tx>
                <c:rich>
                  <a:bodyPr/>
                  <a:lstStyle/>
                  <a:p>
                    <a:fld id="{31EB9911-391D-4F29-9E5D-8BC0A4E5B612}" type="SERIESNAME">
                      <a:rPr lang="en-US"/>
                      <a:pPr/>
                      <a:t>[SERIES NAME]</a:t>
                    </a:fld>
                    <a:endParaRPr lang="en-US" baseline="0"/>
                  </a:p>
                  <a:p>
                    <a:fld id="{37C8C194-1ED6-4E33-A49C-3444DFD6FAA7}"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0-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Graphs!$C$10:$F$10</c15:sqref>
                  </c15:fullRef>
                </c:ext>
              </c:extLst>
              <c:f>(Graphs!$C$10,Graphs!$E$10)</c:f>
              <c:numCache>
                <c:formatCode>#,##0.0</c:formatCode>
                <c:ptCount val="2"/>
              </c:numCache>
            </c:numRef>
          </c:val>
          <c:extLst>
            <c:ext xmlns:c16="http://schemas.microsoft.com/office/drawing/2014/chart" uri="{C3380CC4-5D6E-409C-BE32-E72D297353CC}">
              <c16:uniqueId val="{00000005-3FD9-4ADE-BDD9-EE767CB2B831}"/>
            </c:ext>
          </c:extLst>
        </c:ser>
        <c:ser>
          <c:idx val="3"/>
          <c:order val="3"/>
          <c:tx>
            <c:strRef>
              <c:f>Graphs!$B$11</c:f>
              <c:strCache>
                <c:ptCount val="1"/>
                <c:pt idx="0">
                  <c:v>Exports</c:v>
                </c:pt>
              </c:strCache>
            </c:strRef>
          </c:tx>
          <c:spPr>
            <a:solidFill>
              <a:schemeClr val="accent4"/>
            </a:solidFill>
            <a:ln>
              <a:noFill/>
            </a:ln>
            <a:effectLst/>
          </c:spPr>
          <c:invertIfNegative val="0"/>
          <c:dLbls>
            <c:dLbl>
              <c:idx val="1"/>
              <c:tx>
                <c:rich>
                  <a:bodyPr/>
                  <a:lstStyle/>
                  <a:p>
                    <a:fld id="{7F372A3B-BBCC-4265-9A69-8EAE00CA474B}" type="SERIESNAME">
                      <a:rPr lang="en-US"/>
                      <a:pPr/>
                      <a:t>[SERIES NAME]</a:t>
                    </a:fld>
                    <a:endParaRPr lang="en-US"/>
                  </a:p>
                  <a:p>
                    <a:fld id="{0DE21E0E-572A-4A86-ABE8-7921869CC04D}"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1-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Graphs!$C$11:$F$11</c15:sqref>
                  </c15:fullRef>
                </c:ext>
              </c:extLst>
              <c:f>(Graphs!$C$11,Graphs!$E$11)</c:f>
              <c:numCache>
                <c:formatCode>#,##0.0</c:formatCode>
                <c:ptCount val="2"/>
              </c:numCache>
            </c:numRef>
          </c:val>
          <c:extLst>
            <c:ext xmlns:c16="http://schemas.microsoft.com/office/drawing/2014/chart" uri="{C3380CC4-5D6E-409C-BE32-E72D297353CC}">
              <c16:uniqueId val="{00000007-3FD9-4ADE-BDD9-EE767CB2B831}"/>
            </c:ext>
          </c:extLst>
        </c:ser>
        <c:ser>
          <c:idx val="4"/>
          <c:order val="4"/>
          <c:tx>
            <c:strRef>
              <c:f>Graphs!$B$12</c:f>
              <c:strCache>
                <c:ptCount val="1"/>
                <c:pt idx="0">
                  <c:v>Domestic 
Extraction</c:v>
                </c:pt>
              </c:strCache>
            </c:strRef>
          </c:tx>
          <c:spPr>
            <a:solidFill>
              <a:schemeClr val="accent1"/>
            </a:solidFill>
            <a:ln>
              <a:noFill/>
            </a:ln>
            <a:effectLst/>
          </c:spPr>
          <c:invertIfNegative val="0"/>
          <c:dLbls>
            <c:dLbl>
              <c:idx val="2"/>
              <c:tx>
                <c:rich>
                  <a:bodyPr/>
                  <a:lstStyle/>
                  <a:p>
                    <a:fld id="{80C8FF8E-6C0B-4AE8-B263-518AA4171FBA}" type="SERIESNAME">
                      <a:rPr lang="en-US"/>
                      <a:pPr/>
                      <a:t>[SERIES NAME]</a:t>
                    </a:fld>
                    <a:endParaRPr lang="en-US" baseline="0"/>
                  </a:p>
                  <a:p>
                    <a:fld id="{CC5518C2-FE0D-4309-AEA4-46B7E01B1859}"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Graphs!$C$12:$F$12</c15:sqref>
                  </c15:fullRef>
                </c:ext>
              </c:extLst>
              <c:f>(Graphs!$C$12,Graphs!$E$12)</c:f>
              <c:numCache>
                <c:formatCode>#,##0.0</c:formatCode>
                <c:ptCount val="2"/>
                <c:pt idx="1">
                  <c:v>23.063858994033051</c:v>
                </c:pt>
              </c:numCache>
            </c:numRef>
          </c:val>
          <c:extLst>
            <c:ext xmlns:c16="http://schemas.microsoft.com/office/drawing/2014/chart" uri="{C3380CC4-5D6E-409C-BE32-E72D297353CC}">
              <c16:uniqueId val="{00000009-3FD9-4ADE-BDD9-EE767CB2B831}"/>
            </c:ext>
          </c:extLst>
        </c:ser>
        <c:ser>
          <c:idx val="5"/>
          <c:order val="5"/>
          <c:tx>
            <c:strRef>
              <c:f>Graphs!$B$13</c:f>
              <c:strCache>
                <c:ptCount val="1"/>
                <c:pt idx="0">
                  <c:v>Imports RME</c:v>
                </c:pt>
              </c:strCache>
            </c:strRef>
          </c:tx>
          <c:spPr>
            <a:solidFill>
              <a:schemeClr val="accent2">
                <a:lumMod val="60000"/>
                <a:lumOff val="40000"/>
              </a:schemeClr>
            </a:solidFill>
            <a:ln>
              <a:noFill/>
            </a:ln>
            <a:effectLst/>
          </c:spPr>
          <c:invertIfNegative val="0"/>
          <c:dLbls>
            <c:dLbl>
              <c:idx val="2"/>
              <c:tx>
                <c:rich>
                  <a:bodyPr/>
                  <a:lstStyle/>
                  <a:p>
                    <a:fld id="{5EB2A5DC-FD15-44F5-B7B8-01039EC77B98}" type="SERIESNAME">
                      <a:rPr lang="en-US"/>
                      <a:pPr/>
                      <a:t>[SERIES NAME]</a:t>
                    </a:fld>
                    <a:endParaRPr lang="en-US" baseline="0"/>
                  </a:p>
                  <a:p>
                    <a:fld id="{BBA361AF-A903-47D3-A9C5-2650E1664F21}" type="VALUE">
                      <a:rPr lang="en-US" baseline="0"/>
                      <a:pPr/>
                      <a:t>[VALUE]</a:t>
                    </a:fld>
                    <a:endParaRPr lang="en-GB"/>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3FD9-4ADE-BDD9-EE767CB2B8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Graphs!$C$13:$F$13</c15:sqref>
                  </c15:fullRef>
                </c:ext>
              </c:extLst>
              <c:f>(Graphs!$C$13,Graphs!$E$13)</c:f>
              <c:numCache>
                <c:formatCode>#,##0.0</c:formatCode>
                <c:ptCount val="2"/>
                <c:pt idx="1">
                  <c:v>24.051216039887898</c:v>
                </c:pt>
              </c:numCache>
            </c:numRef>
          </c:val>
          <c:extLst>
            <c:ext xmlns:c16="http://schemas.microsoft.com/office/drawing/2014/chart" uri="{C3380CC4-5D6E-409C-BE32-E72D297353CC}">
              <c16:uniqueId val="{0000000B-3FD9-4ADE-BDD9-EE767CB2B831}"/>
            </c:ext>
          </c:extLst>
        </c:ser>
        <c:ser>
          <c:idx val="6"/>
          <c:order val="6"/>
          <c:tx>
            <c:strRef>
              <c:f>Graphs!$B$14</c:f>
              <c:strCache>
                <c:ptCount val="1"/>
                <c:pt idx="0">
                  <c:v>RMC</c:v>
                </c:pt>
              </c:strCache>
            </c:strRef>
          </c:tx>
          <c:spPr>
            <a:solidFill>
              <a:schemeClr val="accent5">
                <a:lumMod val="60000"/>
                <a:lumOff val="40000"/>
              </a:schemeClr>
            </a:solidFill>
            <a:ln>
              <a:noFill/>
            </a:ln>
            <a:effectLst/>
          </c:spPr>
          <c:invertIfNegative val="0"/>
          <c:dLbls>
            <c:dLbl>
              <c:idx val="3"/>
              <c:tx>
                <c:rich>
                  <a:bodyPr/>
                  <a:lstStyle/>
                  <a:p>
                    <a:fld id="{ACC6A374-B725-4DBD-BC85-8CACF9177686}" type="SERIESNAME">
                      <a:rPr lang="en-US"/>
                      <a:pPr/>
                      <a:t>[SERIES NAME]</a:t>
                    </a:fld>
                    <a:endParaRPr lang="en-US"/>
                  </a:p>
                  <a:p>
                    <a:fld id="{588B7846-A9DB-47BA-B816-7A32AB2D71D0}"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2-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Graphs!$C$14:$F$14</c15:sqref>
                  </c15:fullRef>
                </c:ext>
              </c:extLst>
              <c:f>(Graphs!$C$14,Graphs!$E$14)</c:f>
              <c:numCache>
                <c:formatCode>#,##0.0</c:formatCode>
                <c:ptCount val="2"/>
              </c:numCache>
            </c:numRef>
          </c:val>
          <c:extLst>
            <c:ext xmlns:c16="http://schemas.microsoft.com/office/drawing/2014/chart" uri="{C3380CC4-5D6E-409C-BE32-E72D297353CC}">
              <c16:uniqueId val="{0000000D-3FD9-4ADE-BDD9-EE767CB2B831}"/>
            </c:ext>
          </c:extLst>
        </c:ser>
        <c:ser>
          <c:idx val="7"/>
          <c:order val="7"/>
          <c:tx>
            <c:strRef>
              <c:f>Graphs!$B$15</c:f>
              <c:strCache>
                <c:ptCount val="1"/>
                <c:pt idx="0">
                  <c:v>Exports RME</c:v>
                </c:pt>
              </c:strCache>
            </c:strRef>
          </c:tx>
          <c:spPr>
            <a:solidFill>
              <a:schemeClr val="accent4">
                <a:lumMod val="60000"/>
                <a:lumOff val="40000"/>
              </a:schemeClr>
            </a:solidFill>
            <a:ln>
              <a:noFill/>
            </a:ln>
            <a:effectLst/>
          </c:spPr>
          <c:invertIfNegative val="0"/>
          <c:dLbls>
            <c:dLbl>
              <c:idx val="3"/>
              <c:tx>
                <c:rich>
                  <a:bodyPr/>
                  <a:lstStyle/>
                  <a:p>
                    <a:fld id="{D9C0BC39-53C1-4B27-BB55-3AF54322D4F3}" type="SERIESNAME">
                      <a:rPr lang="en-US"/>
                      <a:pPr/>
                      <a:t>[SERIES NAME]</a:t>
                    </a:fld>
                    <a:endParaRPr lang="en-US" baseline="0"/>
                  </a:p>
                  <a:p>
                    <a:fld id="{1D61EDE4-12F0-42BD-B55B-19E77E63E489}" type="VALUE">
                      <a:rPr lang="en-US" baseline="0"/>
                      <a:pPr/>
                      <a:t>[VALUE]</a:t>
                    </a:fld>
                    <a:endParaRPr lang="en-GB"/>
                  </a:p>
                </c:rich>
              </c:tx>
              <c:showLegendKey val="0"/>
              <c:showVal val="1"/>
              <c:showCatName val="0"/>
              <c:showSerName val="1"/>
              <c:showPercent val="0"/>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03-C91D-430E-9F1A-A07D06A454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Graphs!$C$7:$F$7</c15:sqref>
                  </c15:fullRef>
                </c:ext>
              </c:extLst>
              <c:f>(Graphs!$C$7,Graphs!$E$7)</c:f>
              <c:strCache>
                <c:ptCount val="2"/>
                <c:pt idx="0">
                  <c:v>Direct Material Inputs (DMI)</c:v>
                </c:pt>
                <c:pt idx="1">
                  <c:v>Raw Material Inputs (RMI)</c:v>
                </c:pt>
              </c:strCache>
            </c:strRef>
          </c:cat>
          <c:val>
            <c:numRef>
              <c:extLst>
                <c:ext xmlns:c15="http://schemas.microsoft.com/office/drawing/2012/chart" uri="{02D57815-91ED-43cb-92C2-25804820EDAC}">
                  <c15:fullRef>
                    <c15:sqref>Graphs!$C$15:$F$15</c15:sqref>
                  </c15:fullRef>
                </c:ext>
              </c:extLst>
              <c:f>(Graphs!$C$15,Graphs!$E$15)</c:f>
              <c:numCache>
                <c:formatCode>#,##0.0</c:formatCode>
                <c:ptCount val="2"/>
              </c:numCache>
            </c:numRef>
          </c:val>
          <c:extLst>
            <c:ext xmlns:c16="http://schemas.microsoft.com/office/drawing/2014/chart" uri="{C3380CC4-5D6E-409C-BE32-E72D297353CC}">
              <c16:uniqueId val="{0000000F-3FD9-4ADE-BDD9-EE767CB2B831}"/>
            </c:ext>
          </c:extLst>
        </c:ser>
        <c:dLbls>
          <c:showLegendKey val="0"/>
          <c:showVal val="0"/>
          <c:showCatName val="0"/>
          <c:showSerName val="0"/>
          <c:showPercent val="0"/>
          <c:showBubbleSize val="0"/>
        </c:dLbls>
        <c:gapWidth val="50"/>
        <c:overlap val="100"/>
        <c:axId val="459266880"/>
        <c:axId val="95665344"/>
      </c:barChart>
      <c:catAx>
        <c:axId val="45926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5344"/>
        <c:crosses val="autoZero"/>
        <c:auto val="1"/>
        <c:lblAlgn val="ctr"/>
        <c:lblOffset val="100"/>
        <c:noMultiLvlLbl val="0"/>
      </c:catAx>
      <c:valAx>
        <c:axId val="95665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a:t>
                </a:r>
                <a:r>
                  <a:rPr lang="en-GB" baseline="0"/>
                  <a:t> per capita</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9266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01-DB25-4109-8783-424FAD09FB57}"/>
              </c:ext>
            </c:extLst>
          </c:dPt>
          <c:dPt>
            <c:idx val="5"/>
            <c:invertIfNegative val="0"/>
            <c:bubble3D val="0"/>
            <c:extLst>
              <c:ext xmlns:c16="http://schemas.microsoft.com/office/drawing/2014/chart" uri="{C3380CC4-5D6E-409C-BE32-E72D297353CC}">
                <c16:uniqueId val="{00000003-DB25-4109-8783-424FAD09FB57}"/>
              </c:ext>
            </c:extLst>
          </c:dPt>
          <c:dPt>
            <c:idx val="6"/>
            <c:invertIfNegative val="0"/>
            <c:bubble3D val="0"/>
            <c:extLst>
              <c:ext xmlns:c16="http://schemas.microsoft.com/office/drawing/2014/chart" uri="{C3380CC4-5D6E-409C-BE32-E72D297353CC}">
                <c16:uniqueId val="{00000005-DB25-4109-8783-424FAD09FB57}"/>
              </c:ext>
            </c:extLst>
          </c:dPt>
          <c:dPt>
            <c:idx val="22"/>
            <c:invertIfNegative val="0"/>
            <c:bubble3D val="0"/>
            <c:spPr>
              <a:solidFill>
                <a:schemeClr val="accent2"/>
              </a:solidFill>
              <a:ln>
                <a:noFill/>
              </a:ln>
              <a:effectLst/>
            </c:spPr>
            <c:extLst>
              <c:ext xmlns:c16="http://schemas.microsoft.com/office/drawing/2014/chart" uri="{C3380CC4-5D6E-409C-BE32-E72D297353CC}">
                <c16:uniqueId val="{00000007-DB25-4109-8783-424FAD09FB57}"/>
              </c:ext>
            </c:extLst>
          </c:dPt>
          <c:dPt>
            <c:idx val="28"/>
            <c:invertIfNegative val="0"/>
            <c:bubble3D val="0"/>
            <c:extLst>
              <c:ext xmlns:c16="http://schemas.microsoft.com/office/drawing/2014/chart" uri="{C3380CC4-5D6E-409C-BE32-E72D297353CC}">
                <c16:uniqueId val="{00000009-DB25-4109-8783-424FAD09FB57}"/>
              </c:ext>
            </c:extLst>
          </c:dPt>
          <c:dPt>
            <c:idx val="33"/>
            <c:invertIfNegative val="0"/>
            <c:bubble3D val="0"/>
            <c:spPr>
              <a:solidFill>
                <a:schemeClr val="accent4"/>
              </a:solidFill>
              <a:ln>
                <a:noFill/>
              </a:ln>
              <a:effectLst/>
            </c:spPr>
            <c:extLst>
              <c:ext xmlns:c16="http://schemas.microsoft.com/office/drawing/2014/chart" uri="{C3380CC4-5D6E-409C-BE32-E72D297353CC}">
                <c16:uniqueId val="{0000000B-DB25-4109-8783-424FAD09FB57}"/>
              </c:ext>
            </c:extLst>
          </c:dPt>
          <c:dPt>
            <c:idx val="41"/>
            <c:invertIfNegative val="0"/>
            <c:bubble3D val="0"/>
            <c:extLst>
              <c:ext xmlns:c16="http://schemas.microsoft.com/office/drawing/2014/chart" uri="{C3380CC4-5D6E-409C-BE32-E72D297353CC}">
                <c16:uniqueId val="{0000000D-DB25-4109-8783-424FAD09FB57}"/>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25-4109-8783-424FAD09FB57}"/>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25-4109-8783-424FAD09FB57}"/>
                </c:ext>
              </c:extLst>
            </c:dLbl>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25-4109-8783-424FAD09FB5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Comparisons!$B$16:$B$53</c:f>
              <c:strCache>
                <c:ptCount val="38"/>
                <c:pt idx="0">
                  <c:v>Norway</c:v>
                </c:pt>
                <c:pt idx="1">
                  <c:v>Estonia</c:v>
                </c:pt>
                <c:pt idx="2">
                  <c:v>Finland</c:v>
                </c:pt>
                <c:pt idx="3">
                  <c:v>Sweden</c:v>
                </c:pt>
                <c:pt idx="4">
                  <c:v>Scotland</c:v>
                </c:pt>
                <c:pt idx="5">
                  <c:v>Romania</c:v>
                </c:pt>
                <c:pt idx="6">
                  <c:v>Iceland</c:v>
                </c:pt>
                <c:pt idx="7">
                  <c:v>Bulgaria</c:v>
                </c:pt>
                <c:pt idx="8">
                  <c:v>Denmark</c:v>
                </c:pt>
                <c:pt idx="9">
                  <c:v>Ireland</c:v>
                </c:pt>
                <c:pt idx="10">
                  <c:v>Poland</c:v>
                </c:pt>
                <c:pt idx="11">
                  <c:v>Latvia</c:v>
                </c:pt>
                <c:pt idx="12">
                  <c:v>Lithuania</c:v>
                </c:pt>
                <c:pt idx="13">
                  <c:v>Serbia</c:v>
                </c:pt>
                <c:pt idx="14">
                  <c:v>Czechia</c:v>
                </c:pt>
                <c:pt idx="15">
                  <c:v>Austria</c:v>
                </c:pt>
                <c:pt idx="16">
                  <c:v>Cyprus</c:v>
                </c:pt>
                <c:pt idx="17">
                  <c:v>Hungary</c:v>
                </c:pt>
                <c:pt idx="18">
                  <c:v>Portugal</c:v>
                </c:pt>
                <c:pt idx="19">
                  <c:v>Slovenia</c:v>
                </c:pt>
                <c:pt idx="20">
                  <c:v>Slovakia</c:v>
                </c:pt>
                <c:pt idx="21">
                  <c:v>Germany</c:v>
                </c:pt>
                <c:pt idx="22">
                  <c:v>EU 28 Average</c:v>
                </c:pt>
                <c:pt idx="23">
                  <c:v>Turkey</c:v>
                </c:pt>
                <c:pt idx="24">
                  <c:v>Croatia</c:v>
                </c:pt>
                <c:pt idx="25">
                  <c:v>*Bosnia and Herzegovina</c:v>
                </c:pt>
                <c:pt idx="26">
                  <c:v>Greece</c:v>
                </c:pt>
                <c:pt idx="27">
                  <c:v>France</c:v>
                </c:pt>
                <c:pt idx="28">
                  <c:v>Belgium</c:v>
                </c:pt>
                <c:pt idx="29">
                  <c:v>Spain</c:v>
                </c:pt>
                <c:pt idx="30">
                  <c:v>Albania</c:v>
                </c:pt>
                <c:pt idx="31">
                  <c:v>North Macedonia</c:v>
                </c:pt>
                <c:pt idx="32">
                  <c:v>Switzerland</c:v>
                </c:pt>
                <c:pt idx="33">
                  <c:v>United Kingdom</c:v>
                </c:pt>
                <c:pt idx="34">
                  <c:v>Netherlands</c:v>
                </c:pt>
                <c:pt idx="35">
                  <c:v>Italy</c:v>
                </c:pt>
                <c:pt idx="36">
                  <c:v>Malta</c:v>
                </c:pt>
                <c:pt idx="37">
                  <c:v>Luxembourg</c:v>
                </c:pt>
              </c:strCache>
            </c:strRef>
          </c:cat>
          <c:val>
            <c:numRef>
              <c:f>Comparisons!$C$16:$C$53</c:f>
              <c:numCache>
                <c:formatCode>_-* #,##0.0_-;\-* #,##0.0_-;_-* "-"??_-;_-@_-</c:formatCode>
                <c:ptCount val="38"/>
                <c:pt idx="0">
                  <c:v>60.869</c:v>
                </c:pt>
                <c:pt idx="1">
                  <c:v>35.68</c:v>
                </c:pt>
                <c:pt idx="2">
                  <c:v>32.566000000000003</c:v>
                </c:pt>
                <c:pt idx="3">
                  <c:v>24.727</c:v>
                </c:pt>
                <c:pt idx="4" formatCode="#,##0.0">
                  <c:v>23.063858994033051</c:v>
                </c:pt>
                <c:pt idx="5">
                  <c:v>22.684000000000001</c:v>
                </c:pt>
                <c:pt idx="6">
                  <c:v>22.353999999999999</c:v>
                </c:pt>
                <c:pt idx="7">
                  <c:v>20.561</c:v>
                </c:pt>
                <c:pt idx="8">
                  <c:v>19.196999999999999</c:v>
                </c:pt>
                <c:pt idx="9">
                  <c:v>19.033999999999999</c:v>
                </c:pt>
                <c:pt idx="10">
                  <c:v>18.093</c:v>
                </c:pt>
                <c:pt idx="11">
                  <c:v>17.440999999999999</c:v>
                </c:pt>
                <c:pt idx="12">
                  <c:v>16.443999999999999</c:v>
                </c:pt>
                <c:pt idx="13">
                  <c:v>16.41</c:v>
                </c:pt>
                <c:pt idx="14">
                  <c:v>15.38</c:v>
                </c:pt>
                <c:pt idx="15">
                  <c:v>15.332000000000001</c:v>
                </c:pt>
                <c:pt idx="16">
                  <c:v>15.167999999999999</c:v>
                </c:pt>
                <c:pt idx="17">
                  <c:v>14.175000000000001</c:v>
                </c:pt>
                <c:pt idx="18">
                  <c:v>14.06</c:v>
                </c:pt>
                <c:pt idx="19">
                  <c:v>12.484</c:v>
                </c:pt>
                <c:pt idx="20">
                  <c:v>11.519</c:v>
                </c:pt>
                <c:pt idx="21">
                  <c:v>11.512</c:v>
                </c:pt>
                <c:pt idx="22">
                  <c:v>11.259</c:v>
                </c:pt>
                <c:pt idx="23">
                  <c:v>11.16</c:v>
                </c:pt>
                <c:pt idx="24">
                  <c:v>10.077999999999999</c:v>
                </c:pt>
                <c:pt idx="25">
                  <c:v>10.028</c:v>
                </c:pt>
                <c:pt idx="26">
                  <c:v>9.9450000000000003</c:v>
                </c:pt>
                <c:pt idx="27">
                  <c:v>9.3640000000000008</c:v>
                </c:pt>
                <c:pt idx="28">
                  <c:v>8.3759999999999994</c:v>
                </c:pt>
                <c:pt idx="29">
                  <c:v>7.8239999999999998</c:v>
                </c:pt>
                <c:pt idx="30">
                  <c:v>7.8120000000000003</c:v>
                </c:pt>
                <c:pt idx="31">
                  <c:v>7.1559999999999997</c:v>
                </c:pt>
                <c:pt idx="32">
                  <c:v>6.9749999999999996</c:v>
                </c:pt>
                <c:pt idx="33">
                  <c:v>6.6440000000000001</c:v>
                </c:pt>
                <c:pt idx="34">
                  <c:v>5.9249999999999998</c:v>
                </c:pt>
                <c:pt idx="35">
                  <c:v>5.2489999999999997</c:v>
                </c:pt>
                <c:pt idx="36">
                  <c:v>3.8610000000000002</c:v>
                </c:pt>
                <c:pt idx="37">
                  <c:v>3.5070000000000001</c:v>
                </c:pt>
              </c:numCache>
            </c:numRef>
          </c:val>
          <c:extLst>
            <c:ext xmlns:c16="http://schemas.microsoft.com/office/drawing/2014/chart" uri="{C3380CC4-5D6E-409C-BE32-E72D297353CC}">
              <c16:uniqueId val="{0000000E-DB25-4109-8783-424FAD09FB57}"/>
            </c:ext>
          </c:extLst>
        </c:ser>
        <c:dLbls>
          <c:showLegendKey val="0"/>
          <c:showVal val="0"/>
          <c:showCatName val="0"/>
          <c:showSerName val="0"/>
          <c:showPercent val="0"/>
          <c:showBubbleSize val="0"/>
        </c:dLbls>
        <c:gapWidth val="219"/>
        <c:overlap val="-27"/>
        <c:axId val="367507072"/>
        <c:axId val="1926852736"/>
      </c:barChart>
      <c:catAx>
        <c:axId val="3675070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852736"/>
        <c:crosses val="autoZero"/>
        <c:auto val="1"/>
        <c:lblAlgn val="ctr"/>
        <c:lblOffset val="100"/>
        <c:noMultiLvlLbl val="0"/>
      </c:catAx>
      <c:valAx>
        <c:axId val="1926852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Extraction (tonnes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507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 Material Consumption (DMC)</a:t>
            </a:r>
            <a:r>
              <a:rPr lang="en-GB" baseline="0"/>
              <a:t> per capita Comparisons, 2018</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22"/>
            <c:invertIfNegative val="0"/>
            <c:bubble3D val="0"/>
            <c:spPr>
              <a:solidFill>
                <a:schemeClr val="accent2"/>
              </a:solidFill>
              <a:ln>
                <a:noFill/>
              </a:ln>
              <a:effectLst/>
            </c:spPr>
            <c:extLst>
              <c:ext xmlns:c16="http://schemas.microsoft.com/office/drawing/2014/chart" uri="{C3380CC4-5D6E-409C-BE32-E72D297353CC}">
                <c16:uniqueId val="{00000001-D723-4112-A548-6F88471EB2F7}"/>
              </c:ext>
            </c:extLst>
          </c:dPt>
          <c:dPt>
            <c:idx val="23"/>
            <c:invertIfNegative val="0"/>
            <c:bubble3D val="0"/>
            <c:extLst>
              <c:ext xmlns:c16="http://schemas.microsoft.com/office/drawing/2014/chart" uri="{C3380CC4-5D6E-409C-BE32-E72D297353CC}">
                <c16:uniqueId val="{00000003-D723-4112-A548-6F88471EB2F7}"/>
              </c:ext>
            </c:extLst>
          </c:dPt>
          <c:dPt>
            <c:idx val="26"/>
            <c:invertIfNegative val="0"/>
            <c:bubble3D val="0"/>
            <c:spPr>
              <a:solidFill>
                <a:schemeClr val="accent3"/>
              </a:solidFill>
              <a:ln>
                <a:noFill/>
              </a:ln>
              <a:effectLst/>
            </c:spPr>
            <c:extLst>
              <c:ext xmlns:c16="http://schemas.microsoft.com/office/drawing/2014/chart" uri="{C3380CC4-5D6E-409C-BE32-E72D297353CC}">
                <c16:uniqueId val="{00000005-2F66-4662-8BB3-D9F1A5AE0BC6}"/>
              </c:ext>
            </c:extLst>
          </c:dPt>
          <c:dPt>
            <c:idx val="30"/>
            <c:invertIfNegative val="0"/>
            <c:bubble3D val="0"/>
            <c:extLst>
              <c:ext xmlns:c16="http://schemas.microsoft.com/office/drawing/2014/chart" uri="{C3380CC4-5D6E-409C-BE32-E72D297353CC}">
                <c16:uniqueId val="{00000007-D723-4112-A548-6F88471EB2F7}"/>
              </c:ext>
            </c:extLst>
          </c:dPt>
          <c:dPt>
            <c:idx val="34"/>
            <c:invertIfNegative val="0"/>
            <c:bubble3D val="0"/>
            <c:spPr>
              <a:solidFill>
                <a:schemeClr val="accent4"/>
              </a:solidFill>
              <a:ln>
                <a:noFill/>
              </a:ln>
              <a:effectLst/>
            </c:spPr>
            <c:extLst>
              <c:ext xmlns:c16="http://schemas.microsoft.com/office/drawing/2014/chart" uri="{C3380CC4-5D6E-409C-BE32-E72D297353CC}">
                <c16:uniqueId val="{00000009-D723-4112-A548-6F88471EB2F7}"/>
              </c:ext>
            </c:extLst>
          </c:dPt>
          <c:dPt>
            <c:idx val="42"/>
            <c:invertIfNegative val="0"/>
            <c:bubble3D val="0"/>
            <c:extLst>
              <c:ext xmlns:c16="http://schemas.microsoft.com/office/drawing/2014/chart" uri="{C3380CC4-5D6E-409C-BE32-E72D297353CC}">
                <c16:uniqueId val="{0000000B-D723-4112-A548-6F88471EB2F7}"/>
              </c:ext>
            </c:extLst>
          </c:dPt>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23-4112-A548-6F88471EB2F7}"/>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3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23-4112-A548-6F88471EB2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Comparisons!$J$16:$J$53</c:f>
              <c:strCache>
                <c:ptCount val="38"/>
                <c:pt idx="0">
                  <c:v>Finland</c:v>
                </c:pt>
                <c:pt idx="1">
                  <c:v>Estonia</c:v>
                </c:pt>
                <c:pt idx="2">
                  <c:v>Iceland</c:v>
                </c:pt>
                <c:pt idx="3">
                  <c:v>Norway</c:v>
                </c:pt>
                <c:pt idx="4">
                  <c:v>Sweden</c:v>
                </c:pt>
                <c:pt idx="5">
                  <c:v>Ireland</c:v>
                </c:pt>
                <c:pt idx="6">
                  <c:v>Denmark</c:v>
                </c:pt>
                <c:pt idx="7">
                  <c:v>Romania</c:v>
                </c:pt>
                <c:pt idx="8">
                  <c:v>Luxembourg</c:v>
                </c:pt>
                <c:pt idx="9">
                  <c:v>Bulgaria</c:v>
                </c:pt>
                <c:pt idx="10">
                  <c:v>Poland</c:v>
                </c:pt>
                <c:pt idx="11">
                  <c:v>Austria</c:v>
                </c:pt>
                <c:pt idx="12">
                  <c:v>Cyprus</c:v>
                </c:pt>
                <c:pt idx="13">
                  <c:v>Lithuania</c:v>
                </c:pt>
                <c:pt idx="14">
                  <c:v>Serbia</c:v>
                </c:pt>
                <c:pt idx="15">
                  <c:v>Portugal</c:v>
                </c:pt>
                <c:pt idx="16">
                  <c:v>Czechia</c:v>
                </c:pt>
                <c:pt idx="17">
                  <c:v>Hungary</c:v>
                </c:pt>
                <c:pt idx="18">
                  <c:v>Latvia</c:v>
                </c:pt>
                <c:pt idx="19">
                  <c:v>Germany</c:v>
                </c:pt>
                <c:pt idx="20">
                  <c:v>Slovenia</c:v>
                </c:pt>
                <c:pt idx="21">
                  <c:v>Slovakia</c:v>
                </c:pt>
                <c:pt idx="22">
                  <c:v>EU 28 Average</c:v>
                </c:pt>
                <c:pt idx="23">
                  <c:v>Belgium</c:v>
                </c:pt>
                <c:pt idx="24">
                  <c:v>Malta</c:v>
                </c:pt>
                <c:pt idx="25">
                  <c:v>Turkey</c:v>
                </c:pt>
                <c:pt idx="26">
                  <c:v>Scotland</c:v>
                </c:pt>
                <c:pt idx="27">
                  <c:v>France</c:v>
                </c:pt>
                <c:pt idx="28">
                  <c:v>Greece</c:v>
                </c:pt>
                <c:pt idx="29">
                  <c:v>Switzerland</c:v>
                </c:pt>
                <c:pt idx="30">
                  <c:v>Croatia</c:v>
                </c:pt>
                <c:pt idx="31">
                  <c:v>*Bosnia and Herzegovina</c:v>
                </c:pt>
                <c:pt idx="32">
                  <c:v>Spain</c:v>
                </c:pt>
                <c:pt idx="33">
                  <c:v>Netherlands</c:v>
                </c:pt>
                <c:pt idx="34">
                  <c:v>United Kingdom</c:v>
                </c:pt>
                <c:pt idx="35">
                  <c:v>North Macedonia</c:v>
                </c:pt>
                <c:pt idx="36">
                  <c:v>Italy</c:v>
                </c:pt>
                <c:pt idx="37">
                  <c:v>Albania</c:v>
                </c:pt>
              </c:strCache>
            </c:strRef>
          </c:cat>
          <c:val>
            <c:numRef>
              <c:f>Comparisons!$K$16:$K$53</c:f>
              <c:numCache>
                <c:formatCode>_-* #,##0.0_-;\-* #,##0.0_-;_-* "-"??_-;_-@_-</c:formatCode>
                <c:ptCount val="38"/>
                <c:pt idx="0">
                  <c:v>34.567</c:v>
                </c:pt>
                <c:pt idx="1">
                  <c:v>32.658999999999999</c:v>
                </c:pt>
                <c:pt idx="2">
                  <c:v>32.098999999999997</c:v>
                </c:pt>
                <c:pt idx="3">
                  <c:v>26.431000000000001</c:v>
                </c:pt>
                <c:pt idx="4">
                  <c:v>24.63</c:v>
                </c:pt>
                <c:pt idx="5">
                  <c:v>24.289000000000001</c:v>
                </c:pt>
                <c:pt idx="6">
                  <c:v>24.050999999999998</c:v>
                </c:pt>
                <c:pt idx="7">
                  <c:v>23.105</c:v>
                </c:pt>
                <c:pt idx="8">
                  <c:v>22.812000000000001</c:v>
                </c:pt>
                <c:pt idx="9">
                  <c:v>20.382000000000001</c:v>
                </c:pt>
                <c:pt idx="10">
                  <c:v>19.344000000000001</c:v>
                </c:pt>
                <c:pt idx="11">
                  <c:v>19.018999999999998</c:v>
                </c:pt>
                <c:pt idx="12">
                  <c:v>18.041</c:v>
                </c:pt>
                <c:pt idx="13">
                  <c:v>17.698</c:v>
                </c:pt>
                <c:pt idx="14">
                  <c:v>17.021000000000001</c:v>
                </c:pt>
                <c:pt idx="15">
                  <c:v>16.315999999999999</c:v>
                </c:pt>
                <c:pt idx="16">
                  <c:v>15.903</c:v>
                </c:pt>
                <c:pt idx="17">
                  <c:v>15.672000000000001</c:v>
                </c:pt>
                <c:pt idx="18">
                  <c:v>14.523</c:v>
                </c:pt>
                <c:pt idx="19">
                  <c:v>14.438000000000001</c:v>
                </c:pt>
                <c:pt idx="20">
                  <c:v>14.397</c:v>
                </c:pt>
                <c:pt idx="21">
                  <c:v>13.502000000000001</c:v>
                </c:pt>
                <c:pt idx="22">
                  <c:v>13.426</c:v>
                </c:pt>
                <c:pt idx="23">
                  <c:v>13.263999999999999</c:v>
                </c:pt>
                <c:pt idx="24">
                  <c:v>13.002000000000001</c:v>
                </c:pt>
                <c:pt idx="25">
                  <c:v>12.134</c:v>
                </c:pt>
                <c:pt idx="26" formatCode="#,##0.0">
                  <c:v>11.89902615060792</c:v>
                </c:pt>
                <c:pt idx="27">
                  <c:v>11.419</c:v>
                </c:pt>
                <c:pt idx="28">
                  <c:v>11.113</c:v>
                </c:pt>
                <c:pt idx="29">
                  <c:v>11.034000000000001</c:v>
                </c:pt>
                <c:pt idx="30">
                  <c:v>10.426</c:v>
                </c:pt>
                <c:pt idx="31">
                  <c:v>10.343999999999999</c:v>
                </c:pt>
                <c:pt idx="32">
                  <c:v>9.3829999999999991</c:v>
                </c:pt>
                <c:pt idx="33">
                  <c:v>9.3710000000000004</c:v>
                </c:pt>
                <c:pt idx="34">
                  <c:v>8.5679999999999996</c:v>
                </c:pt>
                <c:pt idx="35">
                  <c:v>8.5530000000000008</c:v>
                </c:pt>
                <c:pt idx="36">
                  <c:v>8.0739999999999998</c:v>
                </c:pt>
                <c:pt idx="37">
                  <c:v>8.0020000000000007</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Material Consumption </a:t>
                </a:r>
              </a:p>
              <a:p>
                <a:pPr>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Comparisons!$D$15</c:f>
              <c:strCache>
                <c:ptCount val="1"/>
                <c:pt idx="0">
                  <c:v>Biomass</c:v>
                </c:pt>
              </c:strCache>
            </c:strRef>
          </c:tx>
          <c:spPr>
            <a:solidFill>
              <a:schemeClr val="accent1"/>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Comparisons!$D$16:$D$24</c:f>
              <c:numCache>
                <c:formatCode>_-* #,##0.0_-;\-* #,##0.0_-;_-* "-"??_-;_-@_-</c:formatCode>
                <c:ptCount val="9"/>
                <c:pt idx="0">
                  <c:v>2.46</c:v>
                </c:pt>
                <c:pt idx="1">
                  <c:v>8.7349999999999994</c:v>
                </c:pt>
                <c:pt idx="2">
                  <c:v>8.5850000000000009</c:v>
                </c:pt>
                <c:pt idx="3">
                  <c:v>5.968</c:v>
                </c:pt>
                <c:pt idx="4" formatCode="#,##0.0">
                  <c:v>4.1049588450890395</c:v>
                </c:pt>
                <c:pt idx="5">
                  <c:v>4.665</c:v>
                </c:pt>
                <c:pt idx="6">
                  <c:v>5.7110000000000003</c:v>
                </c:pt>
                <c:pt idx="7">
                  <c:v>4.2519999999999998</c:v>
                </c:pt>
                <c:pt idx="8">
                  <c:v>5.8719999999999999</c:v>
                </c:pt>
              </c:numCache>
            </c:numRef>
          </c:val>
          <c:extLst>
            <c:ext xmlns:c16="http://schemas.microsoft.com/office/drawing/2014/chart" uri="{C3380CC4-5D6E-409C-BE32-E72D297353CC}">
              <c16:uniqueId val="{00000000-2E1A-4158-8831-8A8A8C25A403}"/>
            </c:ext>
          </c:extLst>
        </c:ser>
        <c:ser>
          <c:idx val="1"/>
          <c:order val="1"/>
          <c:tx>
            <c:strRef>
              <c:f>Comparisons!$E$15</c:f>
              <c:strCache>
                <c:ptCount val="1"/>
                <c:pt idx="0">
                  <c:v>Metal ores (gross ores)</c:v>
                </c:pt>
              </c:strCache>
            </c:strRef>
          </c:tx>
          <c:spPr>
            <a:solidFill>
              <a:schemeClr val="accent2"/>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Comparisons!$E$16:$E$24</c:f>
              <c:numCache>
                <c:formatCode>_-* #,##0.0_-;\-* #,##0.0_-;_-* "-"??_-;_-@_-</c:formatCode>
                <c:ptCount val="9"/>
                <c:pt idx="0">
                  <c:v>0.41599999999999998</c:v>
                </c:pt>
                <c:pt idx="1">
                  <c:v>0</c:v>
                </c:pt>
                <c:pt idx="2">
                  <c:v>5.61</c:v>
                </c:pt>
                <c:pt idx="3">
                  <c:v>8.0020000000000007</c:v>
                </c:pt>
                <c:pt idx="4" formatCode="#,##0.0">
                  <c:v>0</c:v>
                </c:pt>
                <c:pt idx="5">
                  <c:v>0.13900000000000001</c:v>
                </c:pt>
                <c:pt idx="6">
                  <c:v>0</c:v>
                </c:pt>
                <c:pt idx="7">
                  <c:v>4.5389999999999997</c:v>
                </c:pt>
                <c:pt idx="8">
                  <c:v>0</c:v>
                </c:pt>
              </c:numCache>
            </c:numRef>
          </c:val>
          <c:extLst>
            <c:ext xmlns:c16="http://schemas.microsoft.com/office/drawing/2014/chart" uri="{C3380CC4-5D6E-409C-BE32-E72D297353CC}">
              <c16:uniqueId val="{00000001-2E1A-4158-8831-8A8A8C25A403}"/>
            </c:ext>
          </c:extLst>
        </c:ser>
        <c:ser>
          <c:idx val="2"/>
          <c:order val="2"/>
          <c:tx>
            <c:strRef>
              <c:f>Comparisons!$F$15</c:f>
              <c:strCache>
                <c:ptCount val="1"/>
                <c:pt idx="0">
                  <c:v>Non-metallic minerals</c:v>
                </c:pt>
              </c:strCache>
            </c:strRef>
          </c:tx>
          <c:spPr>
            <a:solidFill>
              <a:schemeClr val="accent3"/>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Comparisons!$F$16:$F$24</c:f>
              <c:numCache>
                <c:formatCode>_-* #,##0.0_-;\-* #,##0.0_-;_-* "-"??_-;_-@_-</c:formatCode>
                <c:ptCount val="9"/>
                <c:pt idx="0">
                  <c:v>19.736000000000001</c:v>
                </c:pt>
                <c:pt idx="1">
                  <c:v>14.156000000000001</c:v>
                </c:pt>
                <c:pt idx="2">
                  <c:v>17.123000000000001</c:v>
                </c:pt>
                <c:pt idx="3">
                  <c:v>10.654</c:v>
                </c:pt>
                <c:pt idx="4" formatCode="#,##0.0">
                  <c:v>5.2567992497379601</c:v>
                </c:pt>
                <c:pt idx="5">
                  <c:v>16.103000000000002</c:v>
                </c:pt>
                <c:pt idx="6">
                  <c:v>16.643000000000001</c:v>
                </c:pt>
                <c:pt idx="7">
                  <c:v>7.4550000000000001</c:v>
                </c:pt>
                <c:pt idx="8">
                  <c:v>11.752000000000001</c:v>
                </c:pt>
              </c:numCache>
            </c:numRef>
          </c:val>
          <c:extLst>
            <c:ext xmlns:c16="http://schemas.microsoft.com/office/drawing/2014/chart" uri="{C3380CC4-5D6E-409C-BE32-E72D297353CC}">
              <c16:uniqueId val="{00000002-2E1A-4158-8831-8A8A8C25A403}"/>
            </c:ext>
          </c:extLst>
        </c:ser>
        <c:ser>
          <c:idx val="3"/>
          <c:order val="3"/>
          <c:tx>
            <c:strRef>
              <c:f>Comparisons!$G$15</c:f>
              <c:strCache>
                <c:ptCount val="1"/>
                <c:pt idx="0">
                  <c:v>Fossil energy materials/carriers</c:v>
                </c:pt>
              </c:strCache>
            </c:strRef>
          </c:tx>
          <c:spPr>
            <a:solidFill>
              <a:schemeClr val="accent4"/>
            </a:solidFill>
            <a:ln>
              <a:noFill/>
            </a:ln>
            <a:effectLst/>
          </c:spPr>
          <c:invertIfNegative val="0"/>
          <c:cat>
            <c:strRef>
              <c:f>Comparisons!$B$16:$B$24</c:f>
              <c:strCache>
                <c:ptCount val="9"/>
                <c:pt idx="0">
                  <c:v>Norway</c:v>
                </c:pt>
                <c:pt idx="1">
                  <c:v>Estonia</c:v>
                </c:pt>
                <c:pt idx="2">
                  <c:v>Finland</c:v>
                </c:pt>
                <c:pt idx="3">
                  <c:v>Sweden</c:v>
                </c:pt>
                <c:pt idx="4">
                  <c:v>Scotland</c:v>
                </c:pt>
                <c:pt idx="5">
                  <c:v>Romania</c:v>
                </c:pt>
                <c:pt idx="6">
                  <c:v>Iceland</c:v>
                </c:pt>
                <c:pt idx="7">
                  <c:v>Bulgaria</c:v>
                </c:pt>
                <c:pt idx="8">
                  <c:v>Denmark</c:v>
                </c:pt>
              </c:strCache>
            </c:strRef>
          </c:cat>
          <c:val>
            <c:numRef>
              <c:f>Comparisons!$G$16:$G$24</c:f>
              <c:numCache>
                <c:formatCode>_-* #,##0.0_-;\-* #,##0.0_-;_-* "-"??_-;_-@_-</c:formatCode>
                <c:ptCount val="9"/>
                <c:pt idx="0">
                  <c:v>38.256999999999998</c:v>
                </c:pt>
                <c:pt idx="1">
                  <c:v>12.789</c:v>
                </c:pt>
                <c:pt idx="2">
                  <c:v>1.248</c:v>
                </c:pt>
                <c:pt idx="3">
                  <c:v>0.10199999999999999</c:v>
                </c:pt>
                <c:pt idx="4" formatCode="#,##0.0">
                  <c:v>13.70210089920605</c:v>
                </c:pt>
                <c:pt idx="5">
                  <c:v>1.776</c:v>
                </c:pt>
                <c:pt idx="6">
                  <c:v>0</c:v>
                </c:pt>
                <c:pt idx="7">
                  <c:v>4.3150000000000004</c:v>
                </c:pt>
                <c:pt idx="8">
                  <c:v>1.573</c:v>
                </c:pt>
              </c:numCache>
            </c:numRef>
          </c:val>
          <c:extLst>
            <c:ext xmlns:c16="http://schemas.microsoft.com/office/drawing/2014/chart" uri="{C3380CC4-5D6E-409C-BE32-E72D297353CC}">
              <c16:uniqueId val="{00000003-2E1A-4158-8831-8A8A8C25A403}"/>
            </c:ext>
          </c:extLst>
        </c:ser>
        <c:dLbls>
          <c:showLegendKey val="0"/>
          <c:showVal val="0"/>
          <c:showCatName val="0"/>
          <c:showSerName val="0"/>
          <c:showPercent val="0"/>
          <c:showBubbleSize val="0"/>
        </c:dLbls>
        <c:gapWidth val="150"/>
        <c:overlap val="100"/>
        <c:axId val="1995153424"/>
        <c:axId val="432083472"/>
      </c:barChart>
      <c:catAx>
        <c:axId val="1995153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083472"/>
        <c:crosses val="autoZero"/>
        <c:auto val="1"/>
        <c:lblAlgn val="ctr"/>
        <c:lblOffset val="100"/>
        <c:noMultiLvlLbl val="0"/>
      </c:catAx>
      <c:valAx>
        <c:axId val="4320834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Domestic Extraction (Tonnes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5153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UK Vs 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Comparisons!$B$86</c:f>
              <c:strCache>
                <c:ptCount val="1"/>
                <c:pt idx="0">
                  <c:v>Biomass</c:v>
                </c:pt>
              </c:strCache>
            </c:strRef>
          </c:tx>
          <c:spPr>
            <a:solidFill>
              <a:schemeClr val="accent1"/>
            </a:solidFill>
            <a:ln>
              <a:noFill/>
            </a:ln>
            <a:effectLst/>
          </c:spPr>
          <c:invertIfNegative val="0"/>
          <c:dLbls>
            <c:dLbl>
              <c:idx val="0"/>
              <c:tx>
                <c:rich>
                  <a:bodyPr/>
                  <a:lstStyle/>
                  <a:p>
                    <a:fld id="{003ADD23-31D0-4B85-952B-65DF89996EE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462-48A9-8986-338335E769AD}"/>
                </c:ext>
              </c:extLst>
            </c:dLbl>
            <c:dLbl>
              <c:idx val="1"/>
              <c:tx>
                <c:rich>
                  <a:bodyPr/>
                  <a:lstStyle/>
                  <a:p>
                    <a:fld id="{2EC471DC-4016-4717-9215-6ABE702E54C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462-48A9-8986-338335E769AD}"/>
                </c:ext>
              </c:extLst>
            </c:dLbl>
            <c:dLbl>
              <c:idx val="2"/>
              <c:tx>
                <c:rich>
                  <a:bodyPr/>
                  <a:lstStyle/>
                  <a:p>
                    <a:fld id="{8F4A011E-A6C8-4D43-A07D-6F43B421E3D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62-48A9-8986-338335E769AD}"/>
                </c:ext>
              </c:extLst>
            </c:dLbl>
            <c:dLbl>
              <c:idx val="3"/>
              <c:tx>
                <c:rich>
                  <a:bodyPr/>
                  <a:lstStyle/>
                  <a:p>
                    <a:fld id="{C567638F-EE13-4597-9F67-37EADEB921DF}"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Comparisons!$C$86:$F$86</c:f>
              <c:numCache>
                <c:formatCode>#,##0.000</c:formatCode>
                <c:ptCount val="4"/>
                <c:pt idx="0">
                  <c:v>1.996</c:v>
                </c:pt>
                <c:pt idx="1">
                  <c:v>4.1049588450890395</c:v>
                </c:pt>
                <c:pt idx="2">
                  <c:v>2.6309999999999998</c:v>
                </c:pt>
                <c:pt idx="3">
                  <c:v>4.2412077119719269</c:v>
                </c:pt>
              </c:numCache>
            </c:numRef>
          </c:val>
          <c:extLst>
            <c:ext xmlns:c15="http://schemas.microsoft.com/office/drawing/2012/chart" uri="{02D57815-91ED-43cb-92C2-25804820EDAC}">
              <c15:datalabelsRange>
                <c15:f>Comparisons!$G$86:$J$86</c15:f>
                <c15:dlblRangeCache>
                  <c:ptCount val="4"/>
                  <c:pt idx="0">
                    <c:v>30%</c:v>
                  </c:pt>
                  <c:pt idx="1">
                    <c:v>18%</c:v>
                  </c:pt>
                  <c:pt idx="2">
                    <c:v>31%</c:v>
                  </c:pt>
                  <c:pt idx="3">
                    <c:v>35%</c:v>
                  </c:pt>
                </c15:dlblRangeCache>
              </c15:datalabelsRange>
            </c:ext>
            <c:ext xmlns:c16="http://schemas.microsoft.com/office/drawing/2014/chart" uri="{C3380CC4-5D6E-409C-BE32-E72D297353CC}">
              <c16:uniqueId val="{00000004-5462-48A9-8986-338335E769AD}"/>
            </c:ext>
          </c:extLst>
        </c:ser>
        <c:ser>
          <c:idx val="1"/>
          <c:order val="1"/>
          <c:tx>
            <c:strRef>
              <c:f>Comparisons!$B$87</c:f>
              <c:strCache>
                <c:ptCount val="1"/>
                <c:pt idx="0">
                  <c:v>Metal/metal ores</c:v>
                </c:pt>
              </c:strCache>
            </c:strRef>
          </c:tx>
          <c:spPr>
            <a:solidFill>
              <a:schemeClr val="accent2"/>
            </a:solidFill>
            <a:ln>
              <a:noFill/>
            </a:ln>
            <a:effectLst/>
          </c:spPr>
          <c:invertIfNegative val="0"/>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Comparisons!$C$87:$F$87</c:f>
              <c:numCache>
                <c:formatCode>#,##0.000</c:formatCode>
                <c:ptCount val="4"/>
                <c:pt idx="0">
                  <c:v>0</c:v>
                </c:pt>
                <c:pt idx="1">
                  <c:v>0</c:v>
                </c:pt>
                <c:pt idx="2">
                  <c:v>0.16900000000000001</c:v>
                </c:pt>
                <c:pt idx="3">
                  <c:v>3.1202400710675853E-2</c:v>
                </c:pt>
              </c:numCache>
            </c:numRef>
          </c:val>
          <c:extLst>
            <c:ext xmlns:c16="http://schemas.microsoft.com/office/drawing/2014/chart" uri="{C3380CC4-5D6E-409C-BE32-E72D297353CC}">
              <c16:uniqueId val="{00000005-5462-48A9-8986-338335E769AD}"/>
            </c:ext>
          </c:extLst>
        </c:ser>
        <c:ser>
          <c:idx val="2"/>
          <c:order val="2"/>
          <c:tx>
            <c:strRef>
              <c:f>Comparisons!$B$88</c:f>
              <c:strCache>
                <c:ptCount val="1"/>
                <c:pt idx="0">
                  <c:v>Non-metallic minerals</c:v>
                </c:pt>
              </c:strCache>
            </c:strRef>
          </c:tx>
          <c:spPr>
            <a:solidFill>
              <a:schemeClr val="accent3"/>
            </a:solidFill>
            <a:ln>
              <a:noFill/>
            </a:ln>
            <a:effectLst/>
          </c:spPr>
          <c:invertIfNegative val="0"/>
          <c:dLbls>
            <c:dLbl>
              <c:idx val="0"/>
              <c:tx>
                <c:rich>
                  <a:bodyPr/>
                  <a:lstStyle/>
                  <a:p>
                    <a:fld id="{F04F7D2E-E8A6-4BF4-9846-67E61ED261A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462-48A9-8986-338335E769AD}"/>
                </c:ext>
              </c:extLst>
            </c:dLbl>
            <c:dLbl>
              <c:idx val="1"/>
              <c:tx>
                <c:rich>
                  <a:bodyPr/>
                  <a:lstStyle/>
                  <a:p>
                    <a:fld id="{832BE758-0E7B-4517-86E0-51957D182D0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62-48A9-8986-338335E769AD}"/>
                </c:ext>
              </c:extLst>
            </c:dLbl>
            <c:dLbl>
              <c:idx val="2"/>
              <c:tx>
                <c:rich>
                  <a:bodyPr/>
                  <a:lstStyle/>
                  <a:p>
                    <a:fld id="{9394C435-EFD7-4BAB-B5BB-AEB1FBA2E6D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62-48A9-8986-338335E769AD}"/>
                </c:ext>
              </c:extLst>
            </c:dLbl>
            <c:dLbl>
              <c:idx val="3"/>
              <c:tx>
                <c:rich>
                  <a:bodyPr/>
                  <a:lstStyle/>
                  <a:p>
                    <a:fld id="{58CFD842-C091-4898-A7BC-068D08FEDB0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Comparisons!$C$88:$F$88</c:f>
              <c:numCache>
                <c:formatCode>#,##0.000</c:formatCode>
                <c:ptCount val="4"/>
                <c:pt idx="0">
                  <c:v>3.2519999999999998</c:v>
                </c:pt>
                <c:pt idx="1">
                  <c:v>5.2567992497379601</c:v>
                </c:pt>
                <c:pt idx="2">
                  <c:v>3.4060000000000001</c:v>
                </c:pt>
                <c:pt idx="3">
                  <c:v>4.6947687387465509</c:v>
                </c:pt>
              </c:numCache>
            </c:numRef>
          </c:val>
          <c:extLst>
            <c:ext xmlns:c15="http://schemas.microsoft.com/office/drawing/2012/chart" uri="{02D57815-91ED-43cb-92C2-25804820EDAC}">
              <c15:datalabelsRange>
                <c15:f>Comparisons!$G$88:$J$88</c15:f>
                <c15:dlblRangeCache>
                  <c:ptCount val="4"/>
                  <c:pt idx="0">
                    <c:v>49%</c:v>
                  </c:pt>
                  <c:pt idx="1">
                    <c:v>23%</c:v>
                  </c:pt>
                  <c:pt idx="2">
                    <c:v>40%</c:v>
                  </c:pt>
                  <c:pt idx="3">
                    <c:v>38%</c:v>
                  </c:pt>
                </c15:dlblRangeCache>
              </c15:datalabelsRange>
            </c:ext>
            <c:ext xmlns:c16="http://schemas.microsoft.com/office/drawing/2014/chart" uri="{C3380CC4-5D6E-409C-BE32-E72D297353CC}">
              <c16:uniqueId val="{0000000A-5462-48A9-8986-338335E769AD}"/>
            </c:ext>
          </c:extLst>
        </c:ser>
        <c:ser>
          <c:idx val="3"/>
          <c:order val="3"/>
          <c:tx>
            <c:strRef>
              <c:f>Comparisons!$B$89</c:f>
              <c:strCache>
                <c:ptCount val="1"/>
                <c:pt idx="0">
                  <c:v>Fossil energy materials/carriers</c:v>
                </c:pt>
              </c:strCache>
            </c:strRef>
          </c:tx>
          <c:spPr>
            <a:solidFill>
              <a:schemeClr val="accent4"/>
            </a:solidFill>
            <a:ln>
              <a:noFill/>
            </a:ln>
            <a:effectLst/>
          </c:spPr>
          <c:invertIfNegative val="0"/>
          <c:dLbls>
            <c:dLbl>
              <c:idx val="0"/>
              <c:tx>
                <c:rich>
                  <a:bodyPr/>
                  <a:lstStyle/>
                  <a:p>
                    <a:fld id="{CD5B4729-BFBA-47F1-8407-7BB48C58CB3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462-48A9-8986-338335E769AD}"/>
                </c:ext>
              </c:extLst>
            </c:dLbl>
            <c:dLbl>
              <c:idx val="1"/>
              <c:tx>
                <c:rich>
                  <a:bodyPr/>
                  <a:lstStyle/>
                  <a:p>
                    <a:fld id="{7EEA3A76-5745-4A34-AAF5-A4A558433BE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62-48A9-8986-338335E769AD}"/>
                </c:ext>
              </c:extLst>
            </c:dLbl>
            <c:dLbl>
              <c:idx val="2"/>
              <c:tx>
                <c:rich>
                  <a:bodyPr/>
                  <a:lstStyle/>
                  <a:p>
                    <a:fld id="{6912EA7E-B646-43E2-AA71-BFF7401636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62-48A9-8986-338335E769AD}"/>
                </c:ext>
              </c:extLst>
            </c:dLbl>
            <c:dLbl>
              <c:idx val="3"/>
              <c:tx>
                <c:rich>
                  <a:bodyPr/>
                  <a:lstStyle/>
                  <a:p>
                    <a:fld id="{5863C69F-9A3D-4C6F-9445-1B4F2E0BD67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62-48A9-8986-338335E769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Comparisons!$C$84:$F$85</c:f>
              <c:multiLvlStrCache>
                <c:ptCount val="4"/>
                <c:lvl>
                  <c:pt idx="0">
                    <c:v>UK</c:v>
                  </c:pt>
                  <c:pt idx="1">
                    <c:v>Scotland</c:v>
                  </c:pt>
                  <c:pt idx="2">
                    <c:v>UK</c:v>
                  </c:pt>
                  <c:pt idx="3">
                    <c:v>Scotland</c:v>
                  </c:pt>
                </c:lvl>
                <c:lvl>
                  <c:pt idx="0">
                    <c:v>Domestic Extraction</c:v>
                  </c:pt>
                  <c:pt idx="2">
                    <c:v>Domestic Material Consumption</c:v>
                  </c:pt>
                </c:lvl>
              </c:multiLvlStrCache>
            </c:multiLvlStrRef>
          </c:cat>
          <c:val>
            <c:numRef>
              <c:f>Comparisons!$C$89:$F$89</c:f>
              <c:numCache>
                <c:formatCode>#,##0.000</c:formatCode>
                <c:ptCount val="4"/>
                <c:pt idx="0">
                  <c:v>1.3959999999999999</c:v>
                </c:pt>
                <c:pt idx="1">
                  <c:v>13.70210089920605</c:v>
                </c:pt>
                <c:pt idx="2">
                  <c:v>2.2280000000000002</c:v>
                </c:pt>
                <c:pt idx="3">
                  <c:v>3.2712871985353935</c:v>
                </c:pt>
              </c:numCache>
            </c:numRef>
          </c:val>
          <c:extLst>
            <c:ext xmlns:c15="http://schemas.microsoft.com/office/drawing/2012/chart" uri="{02D57815-91ED-43cb-92C2-25804820EDAC}">
              <c15:datalabelsRange>
                <c15:f>Comparisons!$G$89:$J$89</c15:f>
                <c15:dlblRangeCache>
                  <c:ptCount val="4"/>
                  <c:pt idx="0">
                    <c:v>21%</c:v>
                  </c:pt>
                  <c:pt idx="1">
                    <c:v>59%</c:v>
                  </c:pt>
                  <c:pt idx="2">
                    <c:v>26%</c:v>
                  </c:pt>
                  <c:pt idx="3">
                    <c:v>27%</c:v>
                  </c:pt>
                </c15:dlblRangeCache>
              </c15:datalabelsRange>
            </c:ext>
            <c:ext xmlns:c16="http://schemas.microsoft.com/office/drawing/2014/chart" uri="{C3380CC4-5D6E-409C-BE32-E72D297353CC}">
              <c16:uniqueId val="{0000000F-5462-48A9-8986-338335E769AD}"/>
            </c:ext>
          </c:extLst>
        </c:ser>
        <c:dLbls>
          <c:showLegendKey val="0"/>
          <c:showVal val="0"/>
          <c:showCatName val="0"/>
          <c:showSerName val="0"/>
          <c:showPercent val="0"/>
          <c:showBubbleSize val="0"/>
        </c:dLbls>
        <c:gapWidth val="150"/>
        <c:overlap val="100"/>
        <c:axId val="366225616"/>
        <c:axId val="437229840"/>
      </c:barChart>
      <c:catAx>
        <c:axId val="3662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229840"/>
        <c:crosses val="autoZero"/>
        <c:auto val="1"/>
        <c:lblAlgn val="ctr"/>
        <c:lblOffset val="100"/>
        <c:noMultiLvlLbl val="0"/>
      </c:catAx>
      <c:valAx>
        <c:axId val="437229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 </a:t>
                </a:r>
              </a:p>
              <a:p>
                <a:pPr>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6225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RMC EU28 Vs 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8986B544-10AD-4DA0-8ECE-3CE2EE979F3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050-4595-BE20-EAC1CE094ADC}"/>
                </c:ext>
              </c:extLst>
            </c:dLbl>
            <c:dLbl>
              <c:idx val="1"/>
              <c:tx>
                <c:rich>
                  <a:bodyPr/>
                  <a:lstStyle/>
                  <a:p>
                    <a:fld id="{E174D506-0ADC-464E-A063-CB31B29F78B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050-4595-BE20-EAC1CE094ADC}"/>
                </c:ext>
              </c:extLst>
            </c:dLbl>
            <c:dLbl>
              <c:idx val="2"/>
              <c:tx>
                <c:rich>
                  <a:bodyPr/>
                  <a:lstStyle/>
                  <a:p>
                    <a:fld id="{F3A0654B-6F70-4E9F-8F8D-FC3E7796CA5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050-4595-BE20-EAC1CE094ADC}"/>
                </c:ext>
              </c:extLst>
            </c:dLbl>
            <c:dLbl>
              <c:idx val="3"/>
              <c:tx>
                <c:rich>
                  <a:bodyPr/>
                  <a:lstStyle/>
                  <a:p>
                    <a:fld id="{29088B82-4D87-4872-8656-29D14741A74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Comparisons!$C$110:$F$110</c:f>
              <c:numCache>
                <c:formatCode>#,##0.000</c:formatCode>
                <c:ptCount val="4"/>
                <c:pt idx="0">
                  <c:v>3.145</c:v>
                </c:pt>
                <c:pt idx="1">
                  <c:v>4.1049588450890395</c:v>
                </c:pt>
                <c:pt idx="2">
                  <c:v>3.2080000000000002</c:v>
                </c:pt>
                <c:pt idx="3">
                  <c:v>4.6633912967308193</c:v>
                </c:pt>
              </c:numCache>
            </c:numRef>
          </c:val>
          <c:extLst>
            <c:ext xmlns:c15="http://schemas.microsoft.com/office/drawing/2012/chart" uri="{02D57815-91ED-43cb-92C2-25804820EDAC}">
              <c15:datalabelsRange>
                <c15:f>Comparisons!$G$110:$J$110</c15:f>
                <c15:dlblRangeCache>
                  <c:ptCount val="4"/>
                  <c:pt idx="0">
                    <c:v>28%</c:v>
                  </c:pt>
                  <c:pt idx="1">
                    <c:v>18%</c:v>
                  </c:pt>
                  <c:pt idx="2">
                    <c:v>23%</c:v>
                  </c:pt>
                  <c:pt idx="3">
                    <c:v>24%</c:v>
                  </c:pt>
                </c15:dlblRangeCache>
              </c15:datalabelsRange>
            </c:ext>
            <c:ext xmlns:c16="http://schemas.microsoft.com/office/drawing/2014/chart" uri="{C3380CC4-5D6E-409C-BE32-E72D297353CC}">
              <c16:uniqueId val="{00000004-E050-4595-BE20-EAC1CE094ADC}"/>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214E8F36-05B9-43DC-90C6-50D9369EA9A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E050-4595-BE20-EAC1CE094ADC}"/>
                </c:ext>
              </c:extLst>
            </c:dLbl>
            <c:dLbl>
              <c:idx val="1"/>
              <c:tx>
                <c:rich>
                  <a:bodyPr/>
                  <a:lstStyle/>
                  <a:p>
                    <a:fld id="{8F3110A3-3F8C-47DE-8FDA-E5098E6E79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050-4595-BE20-EAC1CE094ADC}"/>
                </c:ext>
              </c:extLst>
            </c:dLbl>
            <c:dLbl>
              <c:idx val="2"/>
              <c:tx>
                <c:rich>
                  <a:bodyPr/>
                  <a:lstStyle/>
                  <a:p>
                    <a:fld id="{7D7B760D-2B9F-4C06-97E1-1E1C38A80B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050-4595-BE20-EAC1CE094ADC}"/>
                </c:ext>
              </c:extLst>
            </c:dLbl>
            <c:dLbl>
              <c:idx val="3"/>
              <c:tx>
                <c:rich>
                  <a:bodyPr/>
                  <a:lstStyle/>
                  <a:p>
                    <a:fld id="{A6E1C51D-CFA7-40F5-9E43-2D9EFFFDB23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Comparisons!$C$111:$F$111</c:f>
              <c:numCache>
                <c:formatCode>#,##0.000</c:formatCode>
                <c:ptCount val="4"/>
                <c:pt idx="0">
                  <c:v>0.42599999999999999</c:v>
                </c:pt>
                <c:pt idx="1">
                  <c:v>0</c:v>
                </c:pt>
                <c:pt idx="2">
                  <c:v>1.3260000000000001</c:v>
                </c:pt>
                <c:pt idx="3">
                  <c:v>4.5176926192190878</c:v>
                </c:pt>
              </c:numCache>
            </c:numRef>
          </c:val>
          <c:extLst>
            <c:ext xmlns:c15="http://schemas.microsoft.com/office/drawing/2012/chart" uri="{02D57815-91ED-43cb-92C2-25804820EDAC}">
              <c15:datalabelsRange>
                <c15:f>Comparisons!$G$111:$J$111</c15:f>
                <c15:dlblRangeCache>
                  <c:ptCount val="4"/>
                  <c:pt idx="0">
                    <c:v>4%</c:v>
                  </c:pt>
                  <c:pt idx="1">
                    <c:v>0%</c:v>
                  </c:pt>
                  <c:pt idx="2">
                    <c:v>9%</c:v>
                  </c:pt>
                  <c:pt idx="3">
                    <c:v>23%</c:v>
                  </c:pt>
                </c15:dlblRangeCache>
              </c15:datalabelsRange>
            </c:ext>
            <c:ext xmlns:c16="http://schemas.microsoft.com/office/drawing/2014/chart" uri="{C3380CC4-5D6E-409C-BE32-E72D297353CC}">
              <c16:uniqueId val="{00000009-E050-4595-BE20-EAC1CE094ADC}"/>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F4FA51AD-E241-49C6-863C-0F6189C221E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050-4595-BE20-EAC1CE094ADC}"/>
                </c:ext>
              </c:extLst>
            </c:dLbl>
            <c:dLbl>
              <c:idx val="1"/>
              <c:tx>
                <c:rich>
                  <a:bodyPr/>
                  <a:lstStyle/>
                  <a:p>
                    <a:fld id="{C3ADFEE6-6F80-47E1-ACBB-6B9100B30090}"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050-4595-BE20-EAC1CE094ADC}"/>
                </c:ext>
              </c:extLst>
            </c:dLbl>
            <c:dLbl>
              <c:idx val="2"/>
              <c:tx>
                <c:rich>
                  <a:bodyPr/>
                  <a:lstStyle/>
                  <a:p>
                    <a:fld id="{E25346CA-E99F-4D2D-BAF5-F17D240DE8F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050-4595-BE20-EAC1CE094ADC}"/>
                </c:ext>
              </c:extLst>
            </c:dLbl>
            <c:dLbl>
              <c:idx val="3"/>
              <c:tx>
                <c:rich>
                  <a:bodyPr/>
                  <a:lstStyle/>
                  <a:p>
                    <a:fld id="{CD6B3281-2590-4F39-ACFD-F83AE0329DE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Comparisons!$C$112:$F$112</c:f>
              <c:numCache>
                <c:formatCode>#,##0.000</c:formatCode>
                <c:ptCount val="4"/>
                <c:pt idx="0">
                  <c:v>6.4130000000000003</c:v>
                </c:pt>
                <c:pt idx="1">
                  <c:v>5.2567992497379601</c:v>
                </c:pt>
                <c:pt idx="2">
                  <c:v>6.3449999999999998</c:v>
                </c:pt>
                <c:pt idx="3">
                  <c:v>7.1951168068460438</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E050-4595-BE20-EAC1CE094ADC}"/>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F293387A-6DC9-4B1A-9803-8DB43F4932F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050-4595-BE20-EAC1CE094ADC}"/>
                </c:ext>
              </c:extLst>
            </c:dLbl>
            <c:dLbl>
              <c:idx val="1"/>
              <c:tx>
                <c:rich>
                  <a:bodyPr/>
                  <a:lstStyle/>
                  <a:p>
                    <a:fld id="{06119C56-5D31-443D-8A55-43A8F012BE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050-4595-BE20-EAC1CE094ADC}"/>
                </c:ext>
              </c:extLst>
            </c:dLbl>
            <c:dLbl>
              <c:idx val="2"/>
              <c:tx>
                <c:rich>
                  <a:bodyPr/>
                  <a:lstStyle/>
                  <a:p>
                    <a:fld id="{B6D7F070-8471-4E2C-BBC7-99598032943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050-4595-BE20-EAC1CE094ADC}"/>
                </c:ext>
              </c:extLst>
            </c:dLbl>
            <c:dLbl>
              <c:idx val="3"/>
              <c:tx>
                <c:rich>
                  <a:bodyPr/>
                  <a:lstStyle/>
                  <a:p>
                    <a:fld id="{A33D41BC-B575-42D4-9DFD-3875027205F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050-4595-BE20-EAC1CE094A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Comparisons!$C$108:$F$109</c:f>
              <c:multiLvlStrCache>
                <c:ptCount val="4"/>
                <c:lvl>
                  <c:pt idx="0">
                    <c:v>EU</c:v>
                  </c:pt>
                  <c:pt idx="1">
                    <c:v>Scotland</c:v>
                  </c:pt>
                  <c:pt idx="2">
                    <c:v>EU</c:v>
                  </c:pt>
                  <c:pt idx="3">
                    <c:v>Scotland</c:v>
                  </c:pt>
                </c:lvl>
                <c:lvl>
                  <c:pt idx="0">
                    <c:v>Domestic Extraction</c:v>
                  </c:pt>
                  <c:pt idx="2">
                    <c:v>Raw Material Consumption</c:v>
                  </c:pt>
                </c:lvl>
              </c:multiLvlStrCache>
            </c:multiLvlStrRef>
          </c:cat>
          <c:val>
            <c:numRef>
              <c:f>Comparisons!$C$113:$F$113</c:f>
              <c:numCache>
                <c:formatCode>#,##0.000</c:formatCode>
                <c:ptCount val="4"/>
                <c:pt idx="0">
                  <c:v>1.28</c:v>
                </c:pt>
                <c:pt idx="1">
                  <c:v>13.70210089920605</c:v>
                </c:pt>
                <c:pt idx="2">
                  <c:v>3.1139999999999999</c:v>
                </c:pt>
                <c:pt idx="3">
                  <c:v>2.9703379220638597</c:v>
                </c:pt>
              </c:numCache>
            </c:numRef>
          </c:val>
          <c:extLst>
            <c:ext xmlns:c15="http://schemas.microsoft.com/office/drawing/2012/chart" uri="{02D57815-91ED-43cb-92C2-25804820EDAC}">
              <c15:datalabelsRange>
                <c15:f>Comparisons!$G$113:$J$113</c15:f>
                <c15:dlblRangeCache>
                  <c:ptCount val="4"/>
                  <c:pt idx="0">
                    <c:v>11%</c:v>
                  </c:pt>
                  <c:pt idx="1">
                    <c:v>59%</c:v>
                  </c:pt>
                  <c:pt idx="2">
                    <c:v>22%</c:v>
                  </c:pt>
                  <c:pt idx="3">
                    <c:v>15%</c:v>
                  </c:pt>
                </c15:dlblRangeCache>
              </c15:datalabelsRange>
            </c:ext>
            <c:ext xmlns:c16="http://schemas.microsoft.com/office/drawing/2014/chart" uri="{C3380CC4-5D6E-409C-BE32-E72D297353CC}">
              <c16:uniqueId val="{00000013-E050-4595-BE20-EAC1CE094ADC}"/>
            </c:ext>
          </c:extLst>
        </c:ser>
        <c:dLbls>
          <c:showLegendKey val="0"/>
          <c:showVal val="0"/>
          <c:showCatName val="0"/>
          <c:showSerName val="0"/>
          <c:showPercent val="0"/>
          <c:showBubbleSize val="0"/>
        </c:dLbls>
        <c:gapWidth val="150"/>
        <c:overlap val="100"/>
        <c:axId val="874206912"/>
        <c:axId val="885312992"/>
      </c:barChart>
      <c:catAx>
        <c:axId val="87420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5312992"/>
        <c:crosses val="autoZero"/>
        <c:auto val="1"/>
        <c:lblAlgn val="ctr"/>
        <c:lblOffset val="100"/>
        <c:noMultiLvlLbl val="0"/>
      </c:catAx>
      <c:valAx>
        <c:axId val="885312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2069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EU28</a:t>
            </a:r>
            <a:r>
              <a:rPr lang="en-GB" baseline="0"/>
              <a:t> Vs Scotland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Comparisons!$B$98</c:f>
              <c:strCache>
                <c:ptCount val="1"/>
                <c:pt idx="0">
                  <c:v>Biomass</c:v>
                </c:pt>
              </c:strCache>
            </c:strRef>
          </c:tx>
          <c:spPr>
            <a:solidFill>
              <a:schemeClr val="accent1"/>
            </a:solidFill>
            <a:ln>
              <a:noFill/>
            </a:ln>
            <a:effectLst/>
          </c:spPr>
          <c:invertIfNegative val="0"/>
          <c:dLbls>
            <c:dLbl>
              <c:idx val="0"/>
              <c:tx>
                <c:rich>
                  <a:bodyPr/>
                  <a:lstStyle/>
                  <a:p>
                    <a:fld id="{C5B998DC-E4AD-4CAC-BF52-320661FD4DF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33F5-4488-8809-5A4105B5D22D}"/>
                </c:ext>
              </c:extLst>
            </c:dLbl>
            <c:dLbl>
              <c:idx val="1"/>
              <c:tx>
                <c:rich>
                  <a:bodyPr/>
                  <a:lstStyle/>
                  <a:p>
                    <a:fld id="{E2A4C767-F24D-4875-B092-7670E78B65F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3F5-4488-8809-5A4105B5D22D}"/>
                </c:ext>
              </c:extLst>
            </c:dLbl>
            <c:dLbl>
              <c:idx val="2"/>
              <c:tx>
                <c:rich>
                  <a:bodyPr/>
                  <a:lstStyle/>
                  <a:p>
                    <a:fld id="{48A90A33-DB5E-4E3D-9D65-19A06A2B61B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3F5-4488-8809-5A4105B5D22D}"/>
                </c:ext>
              </c:extLst>
            </c:dLbl>
            <c:dLbl>
              <c:idx val="3"/>
              <c:tx>
                <c:rich>
                  <a:bodyPr/>
                  <a:lstStyle/>
                  <a:p>
                    <a:fld id="{130AA47A-BD25-48D2-B3CA-2F16DB0AC92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Comparisons!$C$98:$F$98</c:f>
              <c:numCache>
                <c:formatCode>#,##0.000</c:formatCode>
                <c:ptCount val="4"/>
                <c:pt idx="0">
                  <c:v>3.145</c:v>
                </c:pt>
                <c:pt idx="1">
                  <c:v>4.1049588450890395</c:v>
                </c:pt>
                <c:pt idx="2">
                  <c:v>3.25</c:v>
                </c:pt>
                <c:pt idx="3">
                  <c:v>4.2412077119719269</c:v>
                </c:pt>
              </c:numCache>
            </c:numRef>
          </c:val>
          <c:extLst>
            <c:ext xmlns:c15="http://schemas.microsoft.com/office/drawing/2012/chart" uri="{02D57815-91ED-43cb-92C2-25804820EDAC}">
              <c15:datalabelsRange>
                <c15:f>Comparisons!$G$98:$J$98</c15:f>
                <c15:dlblRangeCache>
                  <c:ptCount val="4"/>
                  <c:pt idx="0">
                    <c:v>28%</c:v>
                  </c:pt>
                  <c:pt idx="1">
                    <c:v>18%</c:v>
                  </c:pt>
                  <c:pt idx="2">
                    <c:v>24%</c:v>
                  </c:pt>
                  <c:pt idx="3">
                    <c:v>35%</c:v>
                  </c:pt>
                </c15:dlblRangeCache>
              </c15:datalabelsRange>
            </c:ext>
            <c:ext xmlns:c16="http://schemas.microsoft.com/office/drawing/2014/chart" uri="{C3380CC4-5D6E-409C-BE32-E72D297353CC}">
              <c16:uniqueId val="{00000004-33F5-4488-8809-5A4105B5D22D}"/>
            </c:ext>
          </c:extLst>
        </c:ser>
        <c:ser>
          <c:idx val="1"/>
          <c:order val="1"/>
          <c:tx>
            <c:strRef>
              <c:f>Comparisons!$B$99</c:f>
              <c:strCache>
                <c:ptCount val="1"/>
                <c:pt idx="0">
                  <c:v>Metal/metal ores</c:v>
                </c:pt>
              </c:strCache>
            </c:strRef>
          </c:tx>
          <c:spPr>
            <a:solidFill>
              <a:schemeClr val="accent2"/>
            </a:solidFill>
            <a:ln>
              <a:noFill/>
            </a:ln>
            <a:effectLst/>
          </c:spPr>
          <c:invertIfNegative val="0"/>
          <c:dLbls>
            <c:dLbl>
              <c:idx val="0"/>
              <c:tx>
                <c:rich>
                  <a:bodyPr/>
                  <a:lstStyle/>
                  <a:p>
                    <a:fld id="{FC83C3B5-7E12-4D38-82EA-2D1DB89A7DC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33F5-4488-8809-5A4105B5D22D}"/>
                </c:ext>
              </c:extLst>
            </c:dLbl>
            <c:dLbl>
              <c:idx val="1"/>
              <c:delete val="1"/>
              <c:extLst>
                <c:ext xmlns:c15="http://schemas.microsoft.com/office/drawing/2012/chart" uri="{CE6537A1-D6FC-4f65-9D91-7224C49458BB}"/>
                <c:ext xmlns:c16="http://schemas.microsoft.com/office/drawing/2014/chart" uri="{C3380CC4-5D6E-409C-BE32-E72D297353CC}">
                  <c16:uniqueId val="{00000006-33F5-4488-8809-5A4105B5D22D}"/>
                </c:ext>
              </c:extLst>
            </c:dLbl>
            <c:dLbl>
              <c:idx val="2"/>
              <c:tx>
                <c:rich>
                  <a:bodyPr/>
                  <a:lstStyle/>
                  <a:p>
                    <a:fld id="{70FBAB5D-78CD-4DEC-9059-5BBDA4E22A6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3F5-4488-8809-5A4105B5D22D}"/>
                </c:ext>
              </c:extLst>
            </c:dLbl>
            <c:dLbl>
              <c:idx val="3"/>
              <c:delete val="1"/>
              <c:extLst>
                <c:ext xmlns:c15="http://schemas.microsoft.com/office/drawing/2012/chart" uri="{CE6537A1-D6FC-4f65-9D91-7224C49458BB}"/>
                <c:ext xmlns:c16="http://schemas.microsoft.com/office/drawing/2014/chart" uri="{C3380CC4-5D6E-409C-BE32-E72D297353CC}">
                  <c16:uniqueId val="{00000008-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Comparisons!$C$99:$F$99</c:f>
              <c:numCache>
                <c:formatCode>#,##0.000</c:formatCode>
                <c:ptCount val="4"/>
                <c:pt idx="0">
                  <c:v>0.42599999999999999</c:v>
                </c:pt>
                <c:pt idx="1">
                  <c:v>0</c:v>
                </c:pt>
                <c:pt idx="2">
                  <c:v>0.70799999999999996</c:v>
                </c:pt>
                <c:pt idx="3">
                  <c:v>3.1202400710675853E-2</c:v>
                </c:pt>
              </c:numCache>
            </c:numRef>
          </c:val>
          <c:extLst>
            <c:ext xmlns:c15="http://schemas.microsoft.com/office/drawing/2012/chart" uri="{02D57815-91ED-43cb-92C2-25804820EDAC}">
              <c15:datalabelsRange>
                <c15:f>Comparisons!$G$99:$J$99</c15:f>
                <c15:dlblRangeCache>
                  <c:ptCount val="4"/>
                  <c:pt idx="0">
                    <c:v>4%</c:v>
                  </c:pt>
                  <c:pt idx="1">
                    <c:v>0%</c:v>
                  </c:pt>
                  <c:pt idx="2">
                    <c:v>5%</c:v>
                  </c:pt>
                  <c:pt idx="3">
                    <c:v>0%</c:v>
                  </c:pt>
                </c15:dlblRangeCache>
              </c15:datalabelsRange>
            </c:ext>
            <c:ext xmlns:c16="http://schemas.microsoft.com/office/drawing/2014/chart" uri="{C3380CC4-5D6E-409C-BE32-E72D297353CC}">
              <c16:uniqueId val="{00000009-33F5-4488-8809-5A4105B5D22D}"/>
            </c:ext>
          </c:extLst>
        </c:ser>
        <c:ser>
          <c:idx val="2"/>
          <c:order val="2"/>
          <c:tx>
            <c:strRef>
              <c:f>Comparisons!$B$100</c:f>
              <c:strCache>
                <c:ptCount val="1"/>
                <c:pt idx="0">
                  <c:v>Non-metallic minerals</c:v>
                </c:pt>
              </c:strCache>
            </c:strRef>
          </c:tx>
          <c:spPr>
            <a:solidFill>
              <a:schemeClr val="accent3"/>
            </a:solidFill>
            <a:ln>
              <a:noFill/>
            </a:ln>
            <a:effectLst/>
          </c:spPr>
          <c:invertIfNegative val="0"/>
          <c:dLbls>
            <c:dLbl>
              <c:idx val="0"/>
              <c:tx>
                <c:rich>
                  <a:bodyPr/>
                  <a:lstStyle/>
                  <a:p>
                    <a:fld id="{11C2F0E1-DE21-4F33-858C-5CDCDF518863}"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3F5-4488-8809-5A4105B5D22D}"/>
                </c:ext>
              </c:extLst>
            </c:dLbl>
            <c:dLbl>
              <c:idx val="1"/>
              <c:tx>
                <c:rich>
                  <a:bodyPr/>
                  <a:lstStyle/>
                  <a:p>
                    <a:fld id="{B3AD1F41-E749-4887-9654-C16A12EC6852}"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3F5-4488-8809-5A4105B5D22D}"/>
                </c:ext>
              </c:extLst>
            </c:dLbl>
            <c:dLbl>
              <c:idx val="2"/>
              <c:tx>
                <c:rich>
                  <a:bodyPr/>
                  <a:lstStyle/>
                  <a:p>
                    <a:fld id="{49412935-85CA-4CF7-A72E-7ED6FA0C23B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3F5-4488-8809-5A4105B5D22D}"/>
                </c:ext>
              </c:extLst>
            </c:dLbl>
            <c:dLbl>
              <c:idx val="3"/>
              <c:tx>
                <c:rich>
                  <a:bodyPr/>
                  <a:lstStyle/>
                  <a:p>
                    <a:fld id="{64A37D59-C6CB-4536-AA79-01E1E58A109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Comparisons!$C$100:$F$100</c:f>
              <c:numCache>
                <c:formatCode>#,##0.000</c:formatCode>
                <c:ptCount val="4"/>
                <c:pt idx="0">
                  <c:v>6.4130000000000003</c:v>
                </c:pt>
                <c:pt idx="1">
                  <c:v>5.2567992497379601</c:v>
                </c:pt>
                <c:pt idx="2">
                  <c:v>6.4340000000000002</c:v>
                </c:pt>
                <c:pt idx="3">
                  <c:v>4.6947687387465509</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33F5-4488-8809-5A4105B5D22D}"/>
            </c:ext>
          </c:extLst>
        </c:ser>
        <c:ser>
          <c:idx val="3"/>
          <c:order val="3"/>
          <c:tx>
            <c:strRef>
              <c:f>Comparisons!$B$101</c:f>
              <c:strCache>
                <c:ptCount val="1"/>
                <c:pt idx="0">
                  <c:v>Fossil energy materials/carriers</c:v>
                </c:pt>
              </c:strCache>
            </c:strRef>
          </c:tx>
          <c:spPr>
            <a:solidFill>
              <a:schemeClr val="accent4"/>
            </a:solidFill>
            <a:ln>
              <a:noFill/>
            </a:ln>
            <a:effectLst/>
          </c:spPr>
          <c:invertIfNegative val="0"/>
          <c:dLbls>
            <c:dLbl>
              <c:idx val="0"/>
              <c:tx>
                <c:rich>
                  <a:bodyPr/>
                  <a:lstStyle/>
                  <a:p>
                    <a:fld id="{483F33FC-7E76-4FDC-BB8E-80C88D6D095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33F5-4488-8809-5A4105B5D22D}"/>
                </c:ext>
              </c:extLst>
            </c:dLbl>
            <c:dLbl>
              <c:idx val="1"/>
              <c:tx>
                <c:rich>
                  <a:bodyPr/>
                  <a:lstStyle/>
                  <a:p>
                    <a:fld id="{C8E854BF-C49A-4F2D-A5E5-62E110FCCA17}"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3F5-4488-8809-5A4105B5D22D}"/>
                </c:ext>
              </c:extLst>
            </c:dLbl>
            <c:dLbl>
              <c:idx val="2"/>
              <c:tx>
                <c:rich>
                  <a:bodyPr/>
                  <a:lstStyle/>
                  <a:p>
                    <a:fld id="{8C97E946-9D2B-452B-8F7E-CBBFE1206C59}"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3F5-4488-8809-5A4105B5D22D}"/>
                </c:ext>
              </c:extLst>
            </c:dLbl>
            <c:dLbl>
              <c:idx val="3"/>
              <c:tx>
                <c:rich>
                  <a:bodyPr/>
                  <a:lstStyle/>
                  <a:p>
                    <a:fld id="{05DF93BC-4C9E-4649-AF5C-2D89B61A46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3F5-4488-8809-5A4105B5D2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Comparisons!$C$101:$F$101</c:f>
              <c:numCache>
                <c:formatCode>#,##0.000</c:formatCode>
                <c:ptCount val="4"/>
                <c:pt idx="0">
                  <c:v>1.28</c:v>
                </c:pt>
                <c:pt idx="1">
                  <c:v>13.70210089920605</c:v>
                </c:pt>
                <c:pt idx="2">
                  <c:v>3.0009999999999999</c:v>
                </c:pt>
                <c:pt idx="3">
                  <c:v>3.2712871985353935</c:v>
                </c:pt>
              </c:numCache>
            </c:numRef>
          </c:val>
          <c:extLst>
            <c:ext xmlns:c15="http://schemas.microsoft.com/office/drawing/2012/chart" uri="{02D57815-91ED-43cb-92C2-25804820EDAC}">
              <c15:datalabelsRange>
                <c15:f>Comparisons!$G$101:$J$101</c15:f>
                <c15:dlblRangeCache>
                  <c:ptCount val="4"/>
                  <c:pt idx="0">
                    <c:v>11%</c:v>
                  </c:pt>
                  <c:pt idx="1">
                    <c:v>59%</c:v>
                  </c:pt>
                  <c:pt idx="2">
                    <c:v>22%</c:v>
                  </c:pt>
                  <c:pt idx="3">
                    <c:v>27%</c:v>
                  </c:pt>
                </c15:dlblRangeCache>
              </c15:datalabelsRange>
            </c:ext>
            <c:ext xmlns:c16="http://schemas.microsoft.com/office/drawing/2014/chart" uri="{C3380CC4-5D6E-409C-BE32-E72D297353CC}">
              <c16:uniqueId val="{00000013-33F5-4488-8809-5A4105B5D22D}"/>
            </c:ext>
          </c:extLst>
        </c:ser>
        <c:dLbls>
          <c:showLegendKey val="0"/>
          <c:showVal val="0"/>
          <c:showCatName val="0"/>
          <c:showSerName val="0"/>
          <c:showPercent val="0"/>
          <c:showBubbleSize val="0"/>
        </c:dLbls>
        <c:gapWidth val="150"/>
        <c:overlap val="100"/>
        <c:axId val="737900880"/>
        <c:axId val="864163824"/>
      </c:barChart>
      <c:catAx>
        <c:axId val="737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63824"/>
        <c:crosses val="autoZero"/>
        <c:auto val="1"/>
        <c:lblAlgn val="ctr"/>
        <c:lblOffset val="100"/>
        <c:noMultiLvlLbl val="0"/>
      </c:catAx>
      <c:valAx>
        <c:axId val="864163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a:t>
            </a:r>
          </a:p>
          <a:p>
            <a:pPr>
              <a:defRPr/>
            </a:pPr>
            <a:r>
              <a:rPr lang="en-GB"/>
              <a:t>Scotland Vs EU average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0671F3FC-D063-4FD2-8D86-CA93D118B36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CF9-42E8-B005-FFD5B072C920}"/>
                </c:ext>
              </c:extLst>
            </c:dLbl>
            <c:dLbl>
              <c:idx val="1"/>
              <c:tx>
                <c:rich>
                  <a:bodyPr/>
                  <a:lstStyle/>
                  <a:p>
                    <a:fld id="{B7E6FE35-EB9C-4998-B662-D709715FBC6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Comparisons!$E$110:$F$110</c:f>
              <c:numCache>
                <c:formatCode>#,##0.000</c:formatCode>
                <c:ptCount val="2"/>
                <c:pt idx="0">
                  <c:v>3.2080000000000002</c:v>
                </c:pt>
                <c:pt idx="1">
                  <c:v>4.6633912967308193</c:v>
                </c:pt>
              </c:numCache>
            </c:numRef>
          </c:val>
          <c:extLst>
            <c:ext xmlns:c15="http://schemas.microsoft.com/office/drawing/2012/chart" uri="{02D57815-91ED-43cb-92C2-25804820EDAC}">
              <c15:datalabelsRange>
                <c15:f>Comparisons!$I$110:$J$110</c15:f>
                <c15:dlblRangeCache>
                  <c:ptCount val="2"/>
                  <c:pt idx="0">
                    <c:v>23%</c:v>
                  </c:pt>
                  <c:pt idx="1">
                    <c:v>24%</c:v>
                  </c:pt>
                </c15:dlblRangeCache>
              </c15:datalabelsRange>
            </c:ext>
            <c:ext xmlns:c16="http://schemas.microsoft.com/office/drawing/2014/chart" uri="{C3380CC4-5D6E-409C-BE32-E72D297353CC}">
              <c16:uniqueId val="{00000002-ACF9-42E8-B005-FFD5B072C920}"/>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33425080-17A2-496C-88D4-BAA3CD42BAD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F9-42E8-B005-FFD5B072C920}"/>
                </c:ext>
              </c:extLst>
            </c:dLbl>
            <c:dLbl>
              <c:idx val="1"/>
              <c:tx>
                <c:rich>
                  <a:bodyPr/>
                  <a:lstStyle/>
                  <a:p>
                    <a:fld id="{3CE88119-B020-43F4-AF67-8B1BDAEFF7EE}"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Comparisons!$E$111:$F$111</c:f>
              <c:numCache>
                <c:formatCode>#,##0.000</c:formatCode>
                <c:ptCount val="2"/>
                <c:pt idx="0">
                  <c:v>1.3260000000000001</c:v>
                </c:pt>
                <c:pt idx="1">
                  <c:v>4.5176926192190878</c:v>
                </c:pt>
              </c:numCache>
            </c:numRef>
          </c:val>
          <c:extLst>
            <c:ext xmlns:c15="http://schemas.microsoft.com/office/drawing/2012/chart" uri="{02D57815-91ED-43cb-92C2-25804820EDAC}">
              <c15:datalabelsRange>
                <c15:f>Comparisons!$I$111:$J$111</c15:f>
                <c15:dlblRangeCache>
                  <c:ptCount val="2"/>
                  <c:pt idx="0">
                    <c:v>9%</c:v>
                  </c:pt>
                  <c:pt idx="1">
                    <c:v>23%</c:v>
                  </c:pt>
                </c15:dlblRangeCache>
              </c15:datalabelsRange>
            </c:ext>
            <c:ext xmlns:c16="http://schemas.microsoft.com/office/drawing/2014/chart" uri="{C3380CC4-5D6E-409C-BE32-E72D297353CC}">
              <c16:uniqueId val="{00000005-ACF9-42E8-B005-FFD5B072C920}"/>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6E1B0ECF-A05D-4CE3-961C-11A53283408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F9-42E8-B005-FFD5B072C920}"/>
                </c:ext>
              </c:extLst>
            </c:dLbl>
            <c:dLbl>
              <c:idx val="1"/>
              <c:tx>
                <c:rich>
                  <a:bodyPr/>
                  <a:lstStyle/>
                  <a:p>
                    <a:fld id="{29C65502-AA51-4D2D-8308-D813306716E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Comparisons!$E$112:$F$112</c:f>
              <c:numCache>
                <c:formatCode>#,##0.000</c:formatCode>
                <c:ptCount val="2"/>
                <c:pt idx="0">
                  <c:v>6.3449999999999998</c:v>
                </c:pt>
                <c:pt idx="1">
                  <c:v>7.1951168068460438</c:v>
                </c:pt>
              </c:numCache>
            </c:numRef>
          </c:val>
          <c:extLst>
            <c:ext xmlns:c15="http://schemas.microsoft.com/office/drawing/2012/chart" uri="{02D57815-91ED-43cb-92C2-25804820EDAC}">
              <c15:datalabelsRange>
                <c15:f>Comparisons!$I$112:$J$112</c15:f>
                <c15:dlblRangeCache>
                  <c:ptCount val="2"/>
                  <c:pt idx="0">
                    <c:v>45%</c:v>
                  </c:pt>
                  <c:pt idx="1">
                    <c:v>37%</c:v>
                  </c:pt>
                </c15:dlblRangeCache>
              </c15:datalabelsRange>
            </c:ext>
            <c:ext xmlns:c16="http://schemas.microsoft.com/office/drawing/2014/chart" uri="{C3380CC4-5D6E-409C-BE32-E72D297353CC}">
              <c16:uniqueId val="{00000008-ACF9-42E8-B005-FFD5B072C920}"/>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502FD039-0E7F-43D1-B068-7AF87857370D}"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F9-42E8-B005-FFD5B072C920}"/>
                </c:ext>
              </c:extLst>
            </c:dLbl>
            <c:dLbl>
              <c:idx val="1"/>
              <c:tx>
                <c:rich>
                  <a:bodyPr/>
                  <a:lstStyle/>
                  <a:p>
                    <a:fld id="{31828556-D59A-43F7-B4B2-E2336C0E02A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CF9-42E8-B005-FFD5B072C9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Comparisons!$E$113:$F$113</c:f>
              <c:numCache>
                <c:formatCode>#,##0.000</c:formatCode>
                <c:ptCount val="2"/>
                <c:pt idx="0">
                  <c:v>3.1139999999999999</c:v>
                </c:pt>
                <c:pt idx="1">
                  <c:v>2.9703379220638597</c:v>
                </c:pt>
              </c:numCache>
            </c:numRef>
          </c:val>
          <c:extLst>
            <c:ext xmlns:c15="http://schemas.microsoft.com/office/drawing/2012/chart" uri="{02D57815-91ED-43cb-92C2-25804820EDAC}">
              <c15:datalabelsRange>
                <c15:f>Comparisons!$I$113:$J$113</c15:f>
                <c15:dlblRangeCache>
                  <c:ptCount val="2"/>
                  <c:pt idx="0">
                    <c:v>22%</c:v>
                  </c:pt>
                  <c:pt idx="1">
                    <c:v>15%</c:v>
                  </c:pt>
                </c15:dlblRangeCache>
              </c15:datalabelsRange>
            </c:ext>
            <c:ext xmlns:c16="http://schemas.microsoft.com/office/drawing/2014/chart" uri="{C3380CC4-5D6E-409C-BE32-E72D297353CC}">
              <c16:uniqueId val="{0000000B-ACF9-42E8-B005-FFD5B072C920}"/>
            </c:ext>
          </c:extLst>
        </c:ser>
        <c:dLbls>
          <c:showLegendKey val="0"/>
          <c:showVal val="0"/>
          <c:showCatName val="0"/>
          <c:showSerName val="0"/>
          <c:showPercent val="0"/>
          <c:showBubbleSize val="0"/>
        </c:dLbls>
        <c:gapWidth val="150"/>
        <c:overlap val="100"/>
        <c:axId val="265091967"/>
        <c:axId val="1785144495"/>
      </c:barChart>
      <c:catAx>
        <c:axId val="26509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144495"/>
        <c:crosses val="autoZero"/>
        <c:auto val="1"/>
        <c:lblAlgn val="ctr"/>
        <c:lblOffset val="100"/>
        <c:noMultiLvlLbl val="0"/>
      </c:catAx>
      <c:valAx>
        <c:axId val="178514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091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Comparisons!$N$141</c:f>
              <c:strCache>
                <c:ptCount val="1"/>
                <c:pt idx="0">
                  <c:v>Biomass</c:v>
                </c:pt>
              </c:strCache>
            </c:strRef>
          </c:tx>
          <c:spPr>
            <a:solidFill>
              <a:schemeClr val="accent1"/>
            </a:solidFill>
            <a:ln>
              <a:noFill/>
            </a:ln>
            <a:effectLst/>
          </c:spPr>
          <c:invertIfNegative val="0"/>
          <c:cat>
            <c:strRef>
              <c:f>Comparisons!$O$140:$P$140</c:f>
              <c:strCache>
                <c:ptCount val="2"/>
                <c:pt idx="0">
                  <c:v>Scotland</c:v>
                </c:pt>
                <c:pt idx="1">
                  <c:v>Carbon footprint</c:v>
                </c:pt>
              </c:strCache>
            </c:strRef>
          </c:cat>
          <c:val>
            <c:numRef>
              <c:f>Comparisons!$O$141:$P$141</c:f>
              <c:numCache>
                <c:formatCode>#,##0</c:formatCode>
                <c:ptCount val="2"/>
                <c:pt idx="0">
                  <c:v>4.5620276993333464</c:v>
                </c:pt>
              </c:numCache>
            </c:numRef>
          </c:val>
          <c:extLst>
            <c:ext xmlns:c16="http://schemas.microsoft.com/office/drawing/2014/chart" uri="{C3380CC4-5D6E-409C-BE32-E72D297353CC}">
              <c16:uniqueId val="{00000000-548B-4953-BE04-AE99CACEE7B9}"/>
            </c:ext>
          </c:extLst>
        </c:ser>
        <c:ser>
          <c:idx val="1"/>
          <c:order val="1"/>
          <c:tx>
            <c:strRef>
              <c:f>Comparisons!$N$142</c:f>
              <c:strCache>
                <c:ptCount val="1"/>
                <c:pt idx="0">
                  <c:v>Metal ores</c:v>
                </c:pt>
              </c:strCache>
            </c:strRef>
          </c:tx>
          <c:spPr>
            <a:solidFill>
              <a:schemeClr val="accent2"/>
            </a:solidFill>
            <a:ln>
              <a:noFill/>
            </a:ln>
            <a:effectLst/>
          </c:spPr>
          <c:invertIfNegative val="0"/>
          <c:cat>
            <c:strRef>
              <c:f>Comparisons!$O$140:$P$140</c:f>
              <c:strCache>
                <c:ptCount val="2"/>
                <c:pt idx="0">
                  <c:v>Scotland</c:v>
                </c:pt>
                <c:pt idx="1">
                  <c:v>Carbon footprint</c:v>
                </c:pt>
              </c:strCache>
            </c:strRef>
          </c:cat>
          <c:val>
            <c:numRef>
              <c:f>Comparisons!$O$142:$P$142</c:f>
              <c:numCache>
                <c:formatCode>#,##0</c:formatCode>
                <c:ptCount val="2"/>
                <c:pt idx="0">
                  <c:v>4.4821720833938619</c:v>
                </c:pt>
              </c:numCache>
            </c:numRef>
          </c:val>
          <c:extLst>
            <c:ext xmlns:c16="http://schemas.microsoft.com/office/drawing/2014/chart" uri="{C3380CC4-5D6E-409C-BE32-E72D297353CC}">
              <c16:uniqueId val="{00000001-548B-4953-BE04-AE99CACEE7B9}"/>
            </c:ext>
          </c:extLst>
        </c:ser>
        <c:ser>
          <c:idx val="2"/>
          <c:order val="2"/>
          <c:tx>
            <c:strRef>
              <c:f>Comparisons!$N$143</c:f>
              <c:strCache>
                <c:ptCount val="1"/>
                <c:pt idx="0">
                  <c:v>Non-metallic minerals</c:v>
                </c:pt>
              </c:strCache>
            </c:strRef>
          </c:tx>
          <c:spPr>
            <a:solidFill>
              <a:schemeClr val="accent3"/>
            </a:solidFill>
            <a:ln>
              <a:noFill/>
            </a:ln>
            <a:effectLst/>
          </c:spPr>
          <c:invertIfNegative val="0"/>
          <c:cat>
            <c:strRef>
              <c:f>Comparisons!$O$140:$P$140</c:f>
              <c:strCache>
                <c:ptCount val="2"/>
                <c:pt idx="0">
                  <c:v>Scotland</c:v>
                </c:pt>
                <c:pt idx="1">
                  <c:v>Carbon footprint</c:v>
                </c:pt>
              </c:strCache>
            </c:strRef>
          </c:cat>
          <c:val>
            <c:numRef>
              <c:f>Comparisons!$O$143:$P$143</c:f>
              <c:numCache>
                <c:formatCode>#,##0</c:formatCode>
                <c:ptCount val="2"/>
                <c:pt idx="0">
                  <c:v>7.0251016740825385</c:v>
                </c:pt>
              </c:numCache>
            </c:numRef>
          </c:val>
          <c:extLst>
            <c:ext xmlns:c16="http://schemas.microsoft.com/office/drawing/2014/chart" uri="{C3380CC4-5D6E-409C-BE32-E72D297353CC}">
              <c16:uniqueId val="{00000002-548B-4953-BE04-AE99CACEE7B9}"/>
            </c:ext>
          </c:extLst>
        </c:ser>
        <c:ser>
          <c:idx val="3"/>
          <c:order val="3"/>
          <c:tx>
            <c:strRef>
              <c:f>Comparisons!$N$144</c:f>
              <c:strCache>
                <c:ptCount val="1"/>
                <c:pt idx="0">
                  <c:v>Fossil energy materials/carriers</c:v>
                </c:pt>
              </c:strCache>
            </c:strRef>
          </c:tx>
          <c:spPr>
            <a:solidFill>
              <a:schemeClr val="accent4"/>
            </a:solidFill>
            <a:ln>
              <a:noFill/>
            </a:ln>
            <a:effectLst/>
          </c:spPr>
          <c:invertIfNegative val="0"/>
          <c:cat>
            <c:strRef>
              <c:f>Comparisons!$O$140:$P$140</c:f>
              <c:strCache>
                <c:ptCount val="2"/>
                <c:pt idx="0">
                  <c:v>Scotland</c:v>
                </c:pt>
                <c:pt idx="1">
                  <c:v>Carbon footprint</c:v>
                </c:pt>
              </c:strCache>
            </c:strRef>
          </c:cat>
          <c:val>
            <c:numRef>
              <c:f>Comparisons!$O$144:$P$144</c:f>
              <c:numCache>
                <c:formatCode>#,##0</c:formatCode>
                <c:ptCount val="2"/>
                <c:pt idx="0">
                  <c:v>3.2018399285116907</c:v>
                </c:pt>
              </c:numCache>
            </c:numRef>
          </c:val>
          <c:extLst>
            <c:ext xmlns:c16="http://schemas.microsoft.com/office/drawing/2014/chart" uri="{C3380CC4-5D6E-409C-BE32-E72D297353CC}">
              <c16:uniqueId val="{00000003-548B-4953-BE04-AE99CACEE7B9}"/>
            </c:ext>
          </c:extLst>
        </c:ser>
        <c:dLbls>
          <c:showLegendKey val="0"/>
          <c:showVal val="0"/>
          <c:showCatName val="0"/>
          <c:showSerName val="0"/>
          <c:showPercent val="0"/>
          <c:showBubbleSize val="0"/>
        </c:dLbls>
        <c:gapWidth val="150"/>
        <c:overlap val="100"/>
        <c:axId val="1815214048"/>
        <c:axId val="1411485040"/>
      </c:barChart>
      <c:barChart>
        <c:barDir val="col"/>
        <c:grouping val="stacked"/>
        <c:varyColors val="0"/>
        <c:ser>
          <c:idx val="4"/>
          <c:order val="4"/>
          <c:tx>
            <c:strRef>
              <c:f>Comparisons!$N$145</c:f>
              <c:strCache>
                <c:ptCount val="1"/>
                <c:pt idx="0">
                  <c:v>GHG emissions</c:v>
                </c:pt>
              </c:strCache>
            </c:strRef>
          </c:tx>
          <c:spPr>
            <a:solidFill>
              <a:schemeClr val="accent5"/>
            </a:solidFill>
            <a:ln>
              <a:noFill/>
            </a:ln>
            <a:effectLst/>
          </c:spPr>
          <c:invertIfNegative val="0"/>
          <c:cat>
            <c:strRef>
              <c:f>Comparisons!$O$140:$P$140</c:f>
              <c:strCache>
                <c:ptCount val="2"/>
                <c:pt idx="0">
                  <c:v>Scotland</c:v>
                </c:pt>
                <c:pt idx="1">
                  <c:v>Carbon footprint</c:v>
                </c:pt>
              </c:strCache>
            </c:strRef>
          </c:cat>
          <c:val>
            <c:numRef>
              <c:f>Comparisons!$O$145:$P$145</c:f>
              <c:numCache>
                <c:formatCode>#,##0</c:formatCode>
                <c:ptCount val="2"/>
                <c:pt idx="1">
                  <c:v>13.03</c:v>
                </c:pt>
              </c:numCache>
            </c:numRef>
          </c:val>
          <c:extLst>
            <c:ext xmlns:c16="http://schemas.microsoft.com/office/drawing/2014/chart" uri="{C3380CC4-5D6E-409C-BE32-E72D297353CC}">
              <c16:uniqueId val="{00000004-548B-4953-BE04-AE99CACEE7B9}"/>
            </c:ext>
          </c:extLst>
        </c:ser>
        <c:dLbls>
          <c:showLegendKey val="0"/>
          <c:showVal val="0"/>
          <c:showCatName val="0"/>
          <c:showSerName val="0"/>
          <c:showPercent val="0"/>
          <c:showBubbleSize val="0"/>
        </c:dLbls>
        <c:gapWidth val="150"/>
        <c:overlap val="100"/>
        <c:axId val="2033407792"/>
        <c:axId val="1558175040"/>
      </c:barChart>
      <c:catAx>
        <c:axId val="181521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1485040"/>
        <c:crosses val="autoZero"/>
        <c:auto val="1"/>
        <c:lblAlgn val="ctr"/>
        <c:lblOffset val="100"/>
        <c:noMultiLvlLbl val="0"/>
      </c:catAx>
      <c:valAx>
        <c:axId val="14114850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5214048"/>
        <c:crosses val="autoZero"/>
        <c:crossBetween val="between"/>
      </c:valAx>
      <c:valAx>
        <c:axId val="15581750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accent5"/>
                    </a:solidFill>
                    <a:latin typeface="+mn-lt"/>
                    <a:ea typeface="+mn-ea"/>
                    <a:cs typeface="+mn-cs"/>
                  </a:defRPr>
                </a:pPr>
                <a:r>
                  <a:rPr lang="en-GB">
                    <a:solidFill>
                      <a:schemeClr val="accent5"/>
                    </a:solidFill>
                  </a:rPr>
                  <a:t>Material footprint (t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accent5"/>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5"/>
                </a:solidFill>
                <a:latin typeface="+mn-lt"/>
                <a:ea typeface="+mn-ea"/>
                <a:cs typeface="+mn-cs"/>
              </a:defRPr>
            </a:pPr>
            <a:endParaRPr lang="en-US"/>
          </a:p>
        </c:txPr>
        <c:crossAx val="2033407792"/>
        <c:crosses val="max"/>
        <c:crossBetween val="between"/>
      </c:valAx>
      <c:catAx>
        <c:axId val="2033407792"/>
        <c:scaling>
          <c:orientation val="minMax"/>
        </c:scaling>
        <c:delete val="1"/>
        <c:axPos val="b"/>
        <c:numFmt formatCode="General" sourceLinked="1"/>
        <c:majorTickMark val="out"/>
        <c:minorTickMark val="none"/>
        <c:tickLblPos val="nextTo"/>
        <c:crossAx val="15581750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DMC EU28</a:t>
            </a:r>
            <a:r>
              <a:rPr lang="en-GB" baseline="0"/>
              <a:t> Vs Scotland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Comparisons!$B$98</c:f>
              <c:strCache>
                <c:ptCount val="1"/>
                <c:pt idx="0">
                  <c:v>Biomass</c:v>
                </c:pt>
              </c:strCache>
            </c:strRef>
          </c:tx>
          <c:spPr>
            <a:solidFill>
              <a:schemeClr val="accent1"/>
            </a:solidFill>
            <a:ln>
              <a:noFill/>
            </a:ln>
            <a:effectLst/>
          </c:spPr>
          <c:invertIfNegative val="0"/>
          <c:dLbls>
            <c:dLbl>
              <c:idx val="0"/>
              <c:tx>
                <c:rich>
                  <a:bodyPr/>
                  <a:lstStyle/>
                  <a:p>
                    <a:fld id="{48E73A8F-7BFC-46B9-8C25-815013CB483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108F-4B88-B14B-851534701B9F}"/>
                </c:ext>
              </c:extLst>
            </c:dLbl>
            <c:dLbl>
              <c:idx val="1"/>
              <c:tx>
                <c:rich>
                  <a:bodyPr/>
                  <a:lstStyle/>
                  <a:p>
                    <a:fld id="{97490615-78F1-4003-B858-19BF06CF772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08F-4B88-B14B-851534701B9F}"/>
                </c:ext>
              </c:extLst>
            </c:dLbl>
            <c:dLbl>
              <c:idx val="2"/>
              <c:tx>
                <c:rich>
                  <a:bodyPr/>
                  <a:lstStyle/>
                  <a:p>
                    <a:fld id="{897562E4-5A5A-4C89-9612-AA32E191F03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08F-4B88-B14B-851534701B9F}"/>
                </c:ext>
              </c:extLst>
            </c:dLbl>
            <c:dLbl>
              <c:idx val="3"/>
              <c:tx>
                <c:rich>
                  <a:bodyPr/>
                  <a:lstStyle/>
                  <a:p>
                    <a:fld id="{A3C43FC0-0CDC-425B-9A6C-DDCE213BC52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Comparisons!$C$98:$F$98</c:f>
              <c:numCache>
                <c:formatCode>#,##0.000</c:formatCode>
                <c:ptCount val="4"/>
                <c:pt idx="0">
                  <c:v>3.145</c:v>
                </c:pt>
                <c:pt idx="1">
                  <c:v>4.1049588450890395</c:v>
                </c:pt>
                <c:pt idx="2">
                  <c:v>3.25</c:v>
                </c:pt>
                <c:pt idx="3">
                  <c:v>4.2412077119719269</c:v>
                </c:pt>
              </c:numCache>
            </c:numRef>
          </c:val>
          <c:extLst>
            <c:ext xmlns:c15="http://schemas.microsoft.com/office/drawing/2012/chart" uri="{02D57815-91ED-43cb-92C2-25804820EDAC}">
              <c15:datalabelsRange>
                <c15:f>Comparisons!$G$98:$J$98</c15:f>
                <c15:dlblRangeCache>
                  <c:ptCount val="4"/>
                  <c:pt idx="0">
                    <c:v>28%</c:v>
                  </c:pt>
                  <c:pt idx="1">
                    <c:v>18%</c:v>
                  </c:pt>
                  <c:pt idx="2">
                    <c:v>24%</c:v>
                  </c:pt>
                  <c:pt idx="3">
                    <c:v>35%</c:v>
                  </c:pt>
                </c15:dlblRangeCache>
              </c15:datalabelsRange>
            </c:ext>
            <c:ext xmlns:c16="http://schemas.microsoft.com/office/drawing/2014/chart" uri="{C3380CC4-5D6E-409C-BE32-E72D297353CC}">
              <c16:uniqueId val="{00000004-108F-4B88-B14B-851534701B9F}"/>
            </c:ext>
          </c:extLst>
        </c:ser>
        <c:ser>
          <c:idx val="1"/>
          <c:order val="1"/>
          <c:tx>
            <c:strRef>
              <c:f>Comparisons!$B$99</c:f>
              <c:strCache>
                <c:ptCount val="1"/>
                <c:pt idx="0">
                  <c:v>Metal/metal ores</c:v>
                </c:pt>
              </c:strCache>
            </c:strRef>
          </c:tx>
          <c:spPr>
            <a:solidFill>
              <a:schemeClr val="accent2"/>
            </a:solidFill>
            <a:ln>
              <a:noFill/>
            </a:ln>
            <a:effectLst/>
          </c:spPr>
          <c:invertIfNegative val="0"/>
          <c:dLbls>
            <c:dLbl>
              <c:idx val="0"/>
              <c:tx>
                <c:rich>
                  <a:bodyPr/>
                  <a:lstStyle/>
                  <a:p>
                    <a:fld id="{97E5E2D4-F988-4324-9D4C-C643DACF82C9}"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108F-4B88-B14B-851534701B9F}"/>
                </c:ext>
              </c:extLst>
            </c:dLbl>
            <c:dLbl>
              <c:idx val="1"/>
              <c:tx>
                <c:rich>
                  <a:bodyPr/>
                  <a:lstStyle/>
                  <a:p>
                    <a:fld id="{0CBD97F1-2C7B-4FB5-BEA6-568D2DCA6995}"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08F-4B88-B14B-851534701B9F}"/>
                </c:ext>
              </c:extLst>
            </c:dLbl>
            <c:dLbl>
              <c:idx val="2"/>
              <c:tx>
                <c:rich>
                  <a:bodyPr/>
                  <a:lstStyle/>
                  <a:p>
                    <a:fld id="{9F349844-B931-46A7-A5D2-D45C0FFD783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08F-4B88-B14B-851534701B9F}"/>
                </c:ext>
              </c:extLst>
            </c:dLbl>
            <c:dLbl>
              <c:idx val="3"/>
              <c:tx>
                <c:rich>
                  <a:bodyPr/>
                  <a:lstStyle/>
                  <a:p>
                    <a:fld id="{3733BE16-1DAA-4EFD-A1C1-F4CEE422CF93}"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Comparisons!$C$99:$F$99</c:f>
              <c:numCache>
                <c:formatCode>#,##0.000</c:formatCode>
                <c:ptCount val="4"/>
                <c:pt idx="0">
                  <c:v>0.42599999999999999</c:v>
                </c:pt>
                <c:pt idx="1">
                  <c:v>0</c:v>
                </c:pt>
                <c:pt idx="2">
                  <c:v>0.70799999999999996</c:v>
                </c:pt>
                <c:pt idx="3">
                  <c:v>3.1202400710675853E-2</c:v>
                </c:pt>
              </c:numCache>
            </c:numRef>
          </c:val>
          <c:extLst>
            <c:ext xmlns:c15="http://schemas.microsoft.com/office/drawing/2012/chart" uri="{02D57815-91ED-43cb-92C2-25804820EDAC}">
              <c15:datalabelsRange>
                <c15:f>Comparisons!$G$99:$J$99</c15:f>
                <c15:dlblRangeCache>
                  <c:ptCount val="4"/>
                  <c:pt idx="0">
                    <c:v>4%</c:v>
                  </c:pt>
                  <c:pt idx="1">
                    <c:v>0%</c:v>
                  </c:pt>
                  <c:pt idx="2">
                    <c:v>5%</c:v>
                  </c:pt>
                  <c:pt idx="3">
                    <c:v>0%</c:v>
                  </c:pt>
                </c15:dlblRangeCache>
              </c15:datalabelsRange>
            </c:ext>
            <c:ext xmlns:c16="http://schemas.microsoft.com/office/drawing/2014/chart" uri="{C3380CC4-5D6E-409C-BE32-E72D297353CC}">
              <c16:uniqueId val="{00000009-108F-4B88-B14B-851534701B9F}"/>
            </c:ext>
          </c:extLst>
        </c:ser>
        <c:ser>
          <c:idx val="2"/>
          <c:order val="2"/>
          <c:tx>
            <c:strRef>
              <c:f>Comparisons!$B$100</c:f>
              <c:strCache>
                <c:ptCount val="1"/>
                <c:pt idx="0">
                  <c:v>Non-metallic minerals</c:v>
                </c:pt>
              </c:strCache>
            </c:strRef>
          </c:tx>
          <c:spPr>
            <a:solidFill>
              <a:schemeClr val="accent3"/>
            </a:solidFill>
            <a:ln>
              <a:noFill/>
            </a:ln>
            <a:effectLst/>
          </c:spPr>
          <c:invertIfNegative val="0"/>
          <c:dLbls>
            <c:dLbl>
              <c:idx val="0"/>
              <c:tx>
                <c:rich>
                  <a:bodyPr/>
                  <a:lstStyle/>
                  <a:p>
                    <a:fld id="{51E6741B-D8B1-49E3-982F-E374BB73014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108F-4B88-B14B-851534701B9F}"/>
                </c:ext>
              </c:extLst>
            </c:dLbl>
            <c:dLbl>
              <c:idx val="1"/>
              <c:tx>
                <c:rich>
                  <a:bodyPr/>
                  <a:lstStyle/>
                  <a:p>
                    <a:fld id="{FC7DF14F-83B4-4C3D-A11B-A26EDE02A371}"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08F-4B88-B14B-851534701B9F}"/>
                </c:ext>
              </c:extLst>
            </c:dLbl>
            <c:dLbl>
              <c:idx val="2"/>
              <c:tx>
                <c:rich>
                  <a:bodyPr/>
                  <a:lstStyle/>
                  <a:p>
                    <a:fld id="{5261BD43-4BB3-47D2-B01E-52B4A1A72CC8}"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08F-4B88-B14B-851534701B9F}"/>
                </c:ext>
              </c:extLst>
            </c:dLbl>
            <c:dLbl>
              <c:idx val="3"/>
              <c:tx>
                <c:rich>
                  <a:bodyPr/>
                  <a:lstStyle/>
                  <a:p>
                    <a:fld id="{15E1A1E9-392C-4F6B-A0F4-BDBAAF689FEA}"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Comparisons!$C$100:$F$100</c:f>
              <c:numCache>
                <c:formatCode>#,##0.000</c:formatCode>
                <c:ptCount val="4"/>
                <c:pt idx="0">
                  <c:v>6.4130000000000003</c:v>
                </c:pt>
                <c:pt idx="1">
                  <c:v>5.2567992497379601</c:v>
                </c:pt>
                <c:pt idx="2">
                  <c:v>6.4340000000000002</c:v>
                </c:pt>
                <c:pt idx="3">
                  <c:v>4.6947687387465509</c:v>
                </c:pt>
              </c:numCache>
            </c:numRef>
          </c:val>
          <c:extLst>
            <c:ext xmlns:c15="http://schemas.microsoft.com/office/drawing/2012/chart" uri="{02D57815-91ED-43cb-92C2-25804820EDAC}">
              <c15:datalabelsRange>
                <c15:f>Comparisons!$G$112:$J$112</c15:f>
                <c15:dlblRangeCache>
                  <c:ptCount val="4"/>
                  <c:pt idx="0">
                    <c:v>57%</c:v>
                  </c:pt>
                  <c:pt idx="1">
                    <c:v>23%</c:v>
                  </c:pt>
                  <c:pt idx="2">
                    <c:v>45%</c:v>
                  </c:pt>
                  <c:pt idx="3">
                    <c:v>37%</c:v>
                  </c:pt>
                </c15:dlblRangeCache>
              </c15:datalabelsRange>
            </c:ext>
            <c:ext xmlns:c16="http://schemas.microsoft.com/office/drawing/2014/chart" uri="{C3380CC4-5D6E-409C-BE32-E72D297353CC}">
              <c16:uniqueId val="{0000000E-108F-4B88-B14B-851534701B9F}"/>
            </c:ext>
          </c:extLst>
        </c:ser>
        <c:ser>
          <c:idx val="3"/>
          <c:order val="3"/>
          <c:tx>
            <c:strRef>
              <c:f>Comparisons!$B$101</c:f>
              <c:strCache>
                <c:ptCount val="1"/>
                <c:pt idx="0">
                  <c:v>Fossil energy materials/carriers</c:v>
                </c:pt>
              </c:strCache>
            </c:strRef>
          </c:tx>
          <c:spPr>
            <a:solidFill>
              <a:schemeClr val="accent4"/>
            </a:solidFill>
            <a:ln>
              <a:noFill/>
            </a:ln>
            <a:effectLst/>
          </c:spPr>
          <c:invertIfNegative val="0"/>
          <c:dLbls>
            <c:dLbl>
              <c:idx val="0"/>
              <c:tx>
                <c:rich>
                  <a:bodyPr/>
                  <a:lstStyle/>
                  <a:p>
                    <a:fld id="{E7D2B069-5405-44B3-8FAD-752D722345F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108F-4B88-B14B-851534701B9F}"/>
                </c:ext>
              </c:extLst>
            </c:dLbl>
            <c:dLbl>
              <c:idx val="1"/>
              <c:tx>
                <c:rich>
                  <a:bodyPr/>
                  <a:lstStyle/>
                  <a:p>
                    <a:fld id="{61ECCBE0-2365-4A05-9647-E748BD2E9D96}"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08F-4B88-B14B-851534701B9F}"/>
                </c:ext>
              </c:extLst>
            </c:dLbl>
            <c:dLbl>
              <c:idx val="2"/>
              <c:tx>
                <c:rich>
                  <a:bodyPr/>
                  <a:lstStyle/>
                  <a:p>
                    <a:fld id="{9EBF6BCA-5F6E-413F-9CB1-A8FDED56105D}"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08F-4B88-B14B-851534701B9F}"/>
                </c:ext>
              </c:extLst>
            </c:dLbl>
            <c:dLbl>
              <c:idx val="3"/>
              <c:tx>
                <c:rich>
                  <a:bodyPr/>
                  <a:lstStyle/>
                  <a:p>
                    <a:fld id="{90C0C6D4-3539-4CA3-A6AC-35FB0CDF78A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08F-4B88-B14B-851534701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multiLvlStrRef>
              <c:f>Comparisons!$C$96:$F$97</c:f>
              <c:multiLvlStrCache>
                <c:ptCount val="4"/>
                <c:lvl>
                  <c:pt idx="0">
                    <c:v>EU28</c:v>
                  </c:pt>
                  <c:pt idx="1">
                    <c:v>Scotland</c:v>
                  </c:pt>
                  <c:pt idx="2">
                    <c:v>EU28</c:v>
                  </c:pt>
                  <c:pt idx="3">
                    <c:v>Scotland</c:v>
                  </c:pt>
                </c:lvl>
                <c:lvl>
                  <c:pt idx="0">
                    <c:v>Domestic Extraction</c:v>
                  </c:pt>
                  <c:pt idx="2">
                    <c:v>Domestic Material Consumption</c:v>
                  </c:pt>
                </c:lvl>
              </c:multiLvlStrCache>
            </c:multiLvlStrRef>
          </c:cat>
          <c:val>
            <c:numRef>
              <c:f>Comparisons!$C$101:$F$101</c:f>
              <c:numCache>
                <c:formatCode>#,##0.000</c:formatCode>
                <c:ptCount val="4"/>
                <c:pt idx="0">
                  <c:v>1.28</c:v>
                </c:pt>
                <c:pt idx="1">
                  <c:v>13.70210089920605</c:v>
                </c:pt>
                <c:pt idx="2">
                  <c:v>3.0009999999999999</c:v>
                </c:pt>
                <c:pt idx="3">
                  <c:v>3.2712871985353935</c:v>
                </c:pt>
              </c:numCache>
            </c:numRef>
          </c:val>
          <c:extLst>
            <c:ext xmlns:c15="http://schemas.microsoft.com/office/drawing/2012/chart" uri="{02D57815-91ED-43cb-92C2-25804820EDAC}">
              <c15:datalabelsRange>
                <c15:f>Comparisons!$G$101:$J$101</c15:f>
                <c15:dlblRangeCache>
                  <c:ptCount val="4"/>
                  <c:pt idx="0">
                    <c:v>11%</c:v>
                  </c:pt>
                  <c:pt idx="1">
                    <c:v>59%</c:v>
                  </c:pt>
                  <c:pt idx="2">
                    <c:v>22%</c:v>
                  </c:pt>
                  <c:pt idx="3">
                    <c:v>27%</c:v>
                  </c:pt>
                </c15:dlblRangeCache>
              </c15:datalabelsRange>
            </c:ext>
            <c:ext xmlns:c16="http://schemas.microsoft.com/office/drawing/2014/chart" uri="{C3380CC4-5D6E-409C-BE32-E72D297353CC}">
              <c16:uniqueId val="{00000013-108F-4B88-B14B-851534701B9F}"/>
            </c:ext>
          </c:extLst>
        </c:ser>
        <c:dLbls>
          <c:showLegendKey val="0"/>
          <c:showVal val="0"/>
          <c:showCatName val="0"/>
          <c:showSerName val="0"/>
          <c:showPercent val="0"/>
          <c:showBubbleSize val="0"/>
        </c:dLbls>
        <c:gapWidth val="150"/>
        <c:overlap val="100"/>
        <c:axId val="737900880"/>
        <c:axId val="864163824"/>
      </c:barChart>
      <c:catAx>
        <c:axId val="737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163824"/>
        <c:crosses val="autoZero"/>
        <c:auto val="1"/>
        <c:lblAlgn val="ctr"/>
        <c:lblOffset val="100"/>
        <c:noMultiLvlLbl val="0"/>
      </c:catAx>
      <c:valAx>
        <c:axId val="86416382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900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a:t>
            </a:r>
          </a:p>
          <a:p>
            <a:pPr>
              <a:defRPr/>
            </a:pPr>
            <a:r>
              <a:rPr lang="en-GB"/>
              <a:t>Scotland Vs EU average 2017</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Comparisons!$B$110</c:f>
              <c:strCache>
                <c:ptCount val="1"/>
                <c:pt idx="0">
                  <c:v>Biomass</c:v>
                </c:pt>
              </c:strCache>
            </c:strRef>
          </c:tx>
          <c:spPr>
            <a:solidFill>
              <a:schemeClr val="accent1"/>
            </a:solidFill>
            <a:ln>
              <a:noFill/>
            </a:ln>
            <a:effectLst/>
          </c:spPr>
          <c:invertIfNegative val="0"/>
          <c:dLbls>
            <c:dLbl>
              <c:idx val="0"/>
              <c:tx>
                <c:rich>
                  <a:bodyPr/>
                  <a:lstStyle/>
                  <a:p>
                    <a:fld id="{172B3B74-9C29-4488-A675-ED8FBC68D22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48-4256-A6A7-B098E8B4EEB7}"/>
                </c:ext>
              </c:extLst>
            </c:dLbl>
            <c:dLbl>
              <c:idx val="1"/>
              <c:tx>
                <c:rich>
                  <a:bodyPr/>
                  <a:lstStyle/>
                  <a:p>
                    <a:fld id="{AE56605A-C9B9-497A-A0BE-E357FDE4D274}"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Comparisons!$E$110:$F$110</c:f>
              <c:numCache>
                <c:formatCode>#,##0.000</c:formatCode>
                <c:ptCount val="2"/>
                <c:pt idx="0">
                  <c:v>3.2080000000000002</c:v>
                </c:pt>
                <c:pt idx="1">
                  <c:v>4.6633912967308193</c:v>
                </c:pt>
              </c:numCache>
            </c:numRef>
          </c:val>
          <c:extLst>
            <c:ext xmlns:c15="http://schemas.microsoft.com/office/drawing/2012/chart" uri="{02D57815-91ED-43cb-92C2-25804820EDAC}">
              <c15:datalabelsRange>
                <c15:f>Comparisons!$I$110:$J$110</c15:f>
                <c15:dlblRangeCache>
                  <c:ptCount val="2"/>
                  <c:pt idx="0">
                    <c:v>23%</c:v>
                  </c:pt>
                  <c:pt idx="1">
                    <c:v>24%</c:v>
                  </c:pt>
                </c15:dlblRangeCache>
              </c15:datalabelsRange>
            </c:ext>
            <c:ext xmlns:c16="http://schemas.microsoft.com/office/drawing/2014/chart" uri="{C3380CC4-5D6E-409C-BE32-E72D297353CC}">
              <c16:uniqueId val="{00000002-2248-4256-A6A7-B098E8B4EEB7}"/>
            </c:ext>
          </c:extLst>
        </c:ser>
        <c:ser>
          <c:idx val="1"/>
          <c:order val="1"/>
          <c:tx>
            <c:strRef>
              <c:f>Comparisons!$B$111</c:f>
              <c:strCache>
                <c:ptCount val="1"/>
                <c:pt idx="0">
                  <c:v>Metal/metal ores</c:v>
                </c:pt>
              </c:strCache>
            </c:strRef>
          </c:tx>
          <c:spPr>
            <a:solidFill>
              <a:schemeClr val="accent2"/>
            </a:solidFill>
            <a:ln>
              <a:noFill/>
            </a:ln>
            <a:effectLst/>
          </c:spPr>
          <c:invertIfNegative val="0"/>
          <c:dLbls>
            <c:dLbl>
              <c:idx val="0"/>
              <c:tx>
                <c:rich>
                  <a:bodyPr/>
                  <a:lstStyle/>
                  <a:p>
                    <a:fld id="{897E2660-F685-4BF0-B1CA-A95AC8BDF35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48-4256-A6A7-B098E8B4EEB7}"/>
                </c:ext>
              </c:extLst>
            </c:dLbl>
            <c:dLbl>
              <c:idx val="1"/>
              <c:tx>
                <c:rich>
                  <a:bodyPr/>
                  <a:lstStyle/>
                  <a:p>
                    <a:fld id="{FBA199EB-8B30-41F7-9060-6643D8E96A6B}"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Comparisons!$E$111:$F$111</c:f>
              <c:numCache>
                <c:formatCode>#,##0.000</c:formatCode>
                <c:ptCount val="2"/>
                <c:pt idx="0">
                  <c:v>1.3260000000000001</c:v>
                </c:pt>
                <c:pt idx="1">
                  <c:v>4.5176926192190878</c:v>
                </c:pt>
              </c:numCache>
            </c:numRef>
          </c:val>
          <c:extLst>
            <c:ext xmlns:c15="http://schemas.microsoft.com/office/drawing/2012/chart" uri="{02D57815-91ED-43cb-92C2-25804820EDAC}">
              <c15:datalabelsRange>
                <c15:f>Comparisons!$I$111:$J$111</c15:f>
                <c15:dlblRangeCache>
                  <c:ptCount val="2"/>
                  <c:pt idx="0">
                    <c:v>9%</c:v>
                  </c:pt>
                  <c:pt idx="1">
                    <c:v>23%</c:v>
                  </c:pt>
                </c15:dlblRangeCache>
              </c15:datalabelsRange>
            </c:ext>
            <c:ext xmlns:c16="http://schemas.microsoft.com/office/drawing/2014/chart" uri="{C3380CC4-5D6E-409C-BE32-E72D297353CC}">
              <c16:uniqueId val="{00000005-2248-4256-A6A7-B098E8B4EEB7}"/>
            </c:ext>
          </c:extLst>
        </c:ser>
        <c:ser>
          <c:idx val="2"/>
          <c:order val="2"/>
          <c:tx>
            <c:strRef>
              <c:f>Comparisons!$B$112</c:f>
              <c:strCache>
                <c:ptCount val="1"/>
                <c:pt idx="0">
                  <c:v>Non-metallic minerals</c:v>
                </c:pt>
              </c:strCache>
            </c:strRef>
          </c:tx>
          <c:spPr>
            <a:solidFill>
              <a:schemeClr val="accent3"/>
            </a:solidFill>
            <a:ln>
              <a:noFill/>
            </a:ln>
            <a:effectLst/>
          </c:spPr>
          <c:invertIfNegative val="0"/>
          <c:dLbls>
            <c:dLbl>
              <c:idx val="0"/>
              <c:tx>
                <c:rich>
                  <a:bodyPr/>
                  <a:lstStyle/>
                  <a:p>
                    <a:fld id="{3B376E1A-4AE1-4152-A54B-197A7F5B69C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248-4256-A6A7-B098E8B4EEB7}"/>
                </c:ext>
              </c:extLst>
            </c:dLbl>
            <c:dLbl>
              <c:idx val="1"/>
              <c:tx>
                <c:rich>
                  <a:bodyPr/>
                  <a:lstStyle/>
                  <a:p>
                    <a:fld id="{CC45EE2A-EBEA-4568-94FC-AE5E380CC8F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Comparisons!$E$112:$F$112</c:f>
              <c:numCache>
                <c:formatCode>#,##0.000</c:formatCode>
                <c:ptCount val="2"/>
                <c:pt idx="0">
                  <c:v>6.3449999999999998</c:v>
                </c:pt>
                <c:pt idx="1">
                  <c:v>7.1951168068460438</c:v>
                </c:pt>
              </c:numCache>
            </c:numRef>
          </c:val>
          <c:extLst>
            <c:ext xmlns:c15="http://schemas.microsoft.com/office/drawing/2012/chart" uri="{02D57815-91ED-43cb-92C2-25804820EDAC}">
              <c15:datalabelsRange>
                <c15:f>Comparisons!$I$112:$J$112</c15:f>
                <c15:dlblRangeCache>
                  <c:ptCount val="2"/>
                  <c:pt idx="0">
                    <c:v>45%</c:v>
                  </c:pt>
                  <c:pt idx="1">
                    <c:v>37%</c:v>
                  </c:pt>
                </c15:dlblRangeCache>
              </c15:datalabelsRange>
            </c:ext>
            <c:ext xmlns:c16="http://schemas.microsoft.com/office/drawing/2014/chart" uri="{C3380CC4-5D6E-409C-BE32-E72D297353CC}">
              <c16:uniqueId val="{00000008-2248-4256-A6A7-B098E8B4EEB7}"/>
            </c:ext>
          </c:extLst>
        </c:ser>
        <c:ser>
          <c:idx val="3"/>
          <c:order val="3"/>
          <c:tx>
            <c:strRef>
              <c:f>Comparisons!$B$113</c:f>
              <c:strCache>
                <c:ptCount val="1"/>
                <c:pt idx="0">
                  <c:v>Fossil energy materials/carriers</c:v>
                </c:pt>
              </c:strCache>
            </c:strRef>
          </c:tx>
          <c:spPr>
            <a:solidFill>
              <a:schemeClr val="accent4"/>
            </a:solidFill>
            <a:ln>
              <a:noFill/>
            </a:ln>
            <a:effectLst/>
          </c:spPr>
          <c:invertIfNegative val="0"/>
          <c:dLbls>
            <c:dLbl>
              <c:idx val="0"/>
              <c:tx>
                <c:rich>
                  <a:bodyPr/>
                  <a:lstStyle/>
                  <a:p>
                    <a:fld id="{A8D4792E-73C4-4ED5-9CE3-8041C0EA1CA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248-4256-A6A7-B098E8B4EEB7}"/>
                </c:ext>
              </c:extLst>
            </c:dLbl>
            <c:dLbl>
              <c:idx val="1"/>
              <c:tx>
                <c:rich>
                  <a:bodyPr/>
                  <a:lstStyle/>
                  <a:p>
                    <a:fld id="{2F36B9FE-A8C8-4634-BE96-30F3080756EC}" type="CELLRANGE">
                      <a:rPr lang="en-GB"/>
                      <a:pPr/>
                      <a:t>[CELLRANGE]</a:t>
                    </a:fld>
                    <a:endParaRPr lang="en-GB"/>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248-4256-A6A7-B098E8B4EE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Comparisons!$E$109:$F$109</c:f>
              <c:strCache>
                <c:ptCount val="2"/>
                <c:pt idx="0">
                  <c:v>EU</c:v>
                </c:pt>
                <c:pt idx="1">
                  <c:v>Scotland</c:v>
                </c:pt>
              </c:strCache>
            </c:strRef>
          </c:cat>
          <c:val>
            <c:numRef>
              <c:f>Comparisons!$E$113:$F$113</c:f>
              <c:numCache>
                <c:formatCode>#,##0.000</c:formatCode>
                <c:ptCount val="2"/>
                <c:pt idx="0">
                  <c:v>3.1139999999999999</c:v>
                </c:pt>
                <c:pt idx="1">
                  <c:v>2.9703379220638597</c:v>
                </c:pt>
              </c:numCache>
            </c:numRef>
          </c:val>
          <c:extLst>
            <c:ext xmlns:c15="http://schemas.microsoft.com/office/drawing/2012/chart" uri="{02D57815-91ED-43cb-92C2-25804820EDAC}">
              <c15:datalabelsRange>
                <c15:f>Comparisons!$I$113:$J$113</c15:f>
                <c15:dlblRangeCache>
                  <c:ptCount val="2"/>
                  <c:pt idx="0">
                    <c:v>22%</c:v>
                  </c:pt>
                  <c:pt idx="1">
                    <c:v>15%</c:v>
                  </c:pt>
                </c15:dlblRangeCache>
              </c15:datalabelsRange>
            </c:ext>
            <c:ext xmlns:c16="http://schemas.microsoft.com/office/drawing/2014/chart" uri="{C3380CC4-5D6E-409C-BE32-E72D297353CC}">
              <c16:uniqueId val="{0000000B-2248-4256-A6A7-B098E8B4EEB7}"/>
            </c:ext>
          </c:extLst>
        </c:ser>
        <c:dLbls>
          <c:showLegendKey val="0"/>
          <c:showVal val="0"/>
          <c:showCatName val="0"/>
          <c:showSerName val="0"/>
          <c:showPercent val="0"/>
          <c:showBubbleSize val="0"/>
        </c:dLbls>
        <c:gapWidth val="150"/>
        <c:overlap val="100"/>
        <c:axId val="265091967"/>
        <c:axId val="1785144495"/>
      </c:barChart>
      <c:catAx>
        <c:axId val="265091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5144495"/>
        <c:crosses val="autoZero"/>
        <c:auto val="1"/>
        <c:lblAlgn val="ctr"/>
        <c:lblOffset val="100"/>
        <c:noMultiLvlLbl val="0"/>
      </c:catAx>
      <c:valAx>
        <c:axId val="178514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per capita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5091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Graphs!$B$21</c:f>
              <c:strCache>
                <c:ptCount val="1"/>
                <c:pt idx="0">
                  <c:v>Biomass</c:v>
                </c:pt>
              </c:strCache>
            </c:strRef>
          </c:tx>
          <c:spPr>
            <a:solidFill>
              <a:schemeClr val="accent1"/>
            </a:solidFill>
            <a:ln>
              <a:noFill/>
            </a:ln>
            <a:effectLst/>
          </c:spPr>
          <c:invertIfNegative val="0"/>
          <c:cat>
            <c:strRef>
              <c:f>Graphs!$C$20:$F$20</c:f>
              <c:strCache>
                <c:ptCount val="4"/>
                <c:pt idx="0">
                  <c:v>Imports</c:v>
                </c:pt>
                <c:pt idx="1">
                  <c:v>Imports RME</c:v>
                </c:pt>
                <c:pt idx="2">
                  <c:v>Exports</c:v>
                </c:pt>
                <c:pt idx="3">
                  <c:v>Exports RME</c:v>
                </c:pt>
              </c:strCache>
            </c:strRef>
          </c:cat>
          <c:val>
            <c:numRef>
              <c:f>Graphs!$C$21:$F$21</c:f>
              <c:numCache>
                <c:formatCode>#,##0</c:formatCode>
                <c:ptCount val="4"/>
                <c:pt idx="0">
                  <c:v>9016233.4966641068</c:v>
                </c:pt>
                <c:pt idx="1">
                  <c:v>17904282.121600874</c:v>
                </c:pt>
                <c:pt idx="2">
                  <c:v>9636483.7564589661</c:v>
                </c:pt>
                <c:pt idx="3">
                  <c:v>14867470.606327716</c:v>
                </c:pt>
              </c:numCache>
            </c:numRef>
          </c:val>
          <c:extLst>
            <c:ext xmlns:c16="http://schemas.microsoft.com/office/drawing/2014/chart" uri="{C3380CC4-5D6E-409C-BE32-E72D297353CC}">
              <c16:uniqueId val="{00000000-C3CB-4B92-9859-C0F30E941FC9}"/>
            </c:ext>
          </c:extLst>
        </c:ser>
        <c:ser>
          <c:idx val="1"/>
          <c:order val="1"/>
          <c:tx>
            <c:strRef>
              <c:f>Graphs!$B$22</c:f>
              <c:strCache>
                <c:ptCount val="1"/>
                <c:pt idx="0">
                  <c:v>Metal/ metal Ores</c:v>
                </c:pt>
              </c:strCache>
            </c:strRef>
          </c:tx>
          <c:spPr>
            <a:solidFill>
              <a:schemeClr val="accent2"/>
            </a:solidFill>
            <a:ln>
              <a:noFill/>
            </a:ln>
            <a:effectLst/>
          </c:spPr>
          <c:invertIfNegative val="0"/>
          <c:cat>
            <c:strRef>
              <c:f>Graphs!$C$20:$F$20</c:f>
              <c:strCache>
                <c:ptCount val="4"/>
                <c:pt idx="0">
                  <c:v>Imports</c:v>
                </c:pt>
                <c:pt idx="1">
                  <c:v>Imports RME</c:v>
                </c:pt>
                <c:pt idx="2">
                  <c:v>Exports</c:v>
                </c:pt>
                <c:pt idx="3">
                  <c:v>Exports RME</c:v>
                </c:pt>
              </c:strCache>
            </c:strRef>
          </c:cat>
          <c:val>
            <c:numRef>
              <c:f>Graphs!$C$22:$F$22</c:f>
              <c:numCache>
                <c:formatCode>#,##0</c:formatCode>
                <c:ptCount val="4"/>
                <c:pt idx="0">
                  <c:v>2149805.756787851</c:v>
                </c:pt>
                <c:pt idx="1">
                  <c:v>43356999.15477369</c:v>
                </c:pt>
                <c:pt idx="2">
                  <c:v>2022305.6080036119</c:v>
                </c:pt>
                <c:pt idx="3">
                  <c:v>18789334.922198363</c:v>
                </c:pt>
              </c:numCache>
            </c:numRef>
          </c:val>
          <c:extLst>
            <c:ext xmlns:c16="http://schemas.microsoft.com/office/drawing/2014/chart" uri="{C3380CC4-5D6E-409C-BE32-E72D297353CC}">
              <c16:uniqueId val="{00000001-C3CB-4B92-9859-C0F30E941FC9}"/>
            </c:ext>
          </c:extLst>
        </c:ser>
        <c:ser>
          <c:idx val="2"/>
          <c:order val="2"/>
          <c:tx>
            <c:strRef>
              <c:f>Graphs!$B$23</c:f>
              <c:strCache>
                <c:ptCount val="1"/>
                <c:pt idx="0">
                  <c:v>Non-metallic minerals</c:v>
                </c:pt>
              </c:strCache>
            </c:strRef>
          </c:tx>
          <c:spPr>
            <a:solidFill>
              <a:schemeClr val="accent3"/>
            </a:solidFill>
            <a:ln>
              <a:noFill/>
            </a:ln>
            <a:effectLst/>
          </c:spPr>
          <c:invertIfNegative val="0"/>
          <c:cat>
            <c:strRef>
              <c:f>Graphs!$C$20:$F$20</c:f>
              <c:strCache>
                <c:ptCount val="4"/>
                <c:pt idx="0">
                  <c:v>Imports</c:v>
                </c:pt>
                <c:pt idx="1">
                  <c:v>Imports RME</c:v>
                </c:pt>
                <c:pt idx="2">
                  <c:v>Exports</c:v>
                </c:pt>
                <c:pt idx="3">
                  <c:v>Exports RME</c:v>
                </c:pt>
              </c:strCache>
            </c:strRef>
          </c:cat>
          <c:val>
            <c:numRef>
              <c:f>Graphs!$C$23:$F$23</c:f>
              <c:numCache>
                <c:formatCode>#,##0</c:formatCode>
                <c:ptCount val="4"/>
                <c:pt idx="0">
                  <c:v>2764411.6965083349</c:v>
                </c:pt>
                <c:pt idx="1">
                  <c:v>29977324.464920819</c:v>
                </c:pt>
                <c:pt idx="2">
                  <c:v>6580389.969367384</c:v>
                </c:pt>
                <c:pt idx="3">
                  <c:v>19436559.757611349</c:v>
                </c:pt>
              </c:numCache>
            </c:numRef>
          </c:val>
          <c:extLst>
            <c:ext xmlns:c16="http://schemas.microsoft.com/office/drawing/2014/chart" uri="{C3380CC4-5D6E-409C-BE32-E72D297353CC}">
              <c16:uniqueId val="{00000002-C3CB-4B92-9859-C0F30E941FC9}"/>
            </c:ext>
          </c:extLst>
        </c:ser>
        <c:ser>
          <c:idx val="3"/>
          <c:order val="3"/>
          <c:tx>
            <c:strRef>
              <c:f>Graphs!$B$24</c:f>
              <c:strCache>
                <c:ptCount val="1"/>
                <c:pt idx="0">
                  <c:v>Fossil energy materials</c:v>
                </c:pt>
              </c:strCache>
            </c:strRef>
          </c:tx>
          <c:spPr>
            <a:solidFill>
              <a:schemeClr val="accent4"/>
            </a:solidFill>
            <a:ln>
              <a:noFill/>
            </a:ln>
            <a:effectLst/>
          </c:spPr>
          <c:invertIfNegative val="0"/>
          <c:cat>
            <c:strRef>
              <c:f>Graphs!$C$20:$F$20</c:f>
              <c:strCache>
                <c:ptCount val="4"/>
                <c:pt idx="0">
                  <c:v>Imports</c:v>
                </c:pt>
                <c:pt idx="1">
                  <c:v>Imports RME</c:v>
                </c:pt>
                <c:pt idx="2">
                  <c:v>Exports</c:v>
                </c:pt>
                <c:pt idx="3">
                  <c:v>Exports RME</c:v>
                </c:pt>
              </c:strCache>
            </c:strRef>
          </c:cat>
          <c:val>
            <c:numRef>
              <c:f>Graphs!$C$24:$F$24</c:f>
              <c:numCache>
                <c:formatCode>#,##0</c:formatCode>
                <c:ptCount val="4"/>
                <c:pt idx="0">
                  <c:v>25240268.903978132</c:v>
                </c:pt>
                <c:pt idx="1">
                  <c:v>39554312.205218993</c:v>
                </c:pt>
                <c:pt idx="2">
                  <c:v>81647018.005938679</c:v>
                </c:pt>
                <c:pt idx="3">
                  <c:v>97914712.451215953</c:v>
                </c:pt>
              </c:numCache>
            </c:numRef>
          </c:val>
          <c:extLst>
            <c:ext xmlns:c16="http://schemas.microsoft.com/office/drawing/2014/chart" uri="{C3380CC4-5D6E-409C-BE32-E72D297353CC}">
              <c16:uniqueId val="{00000003-C3CB-4B92-9859-C0F30E941FC9}"/>
            </c:ext>
          </c:extLst>
        </c:ser>
        <c:dLbls>
          <c:showLegendKey val="0"/>
          <c:showVal val="0"/>
          <c:showCatName val="0"/>
          <c:showSerName val="0"/>
          <c:showPercent val="0"/>
          <c:showBubbleSize val="0"/>
        </c:dLbls>
        <c:gapWidth val="50"/>
        <c:overlap val="100"/>
        <c:axId val="533674544"/>
        <c:axId val="1987940400"/>
      </c:barChart>
      <c:catAx>
        <c:axId val="53367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7940400"/>
        <c:crosses val="autoZero"/>
        <c:auto val="1"/>
        <c:lblAlgn val="ctr"/>
        <c:lblOffset val="100"/>
        <c:noMultiLvlLbl val="0"/>
      </c:catAx>
      <c:valAx>
        <c:axId val="1987940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a:t>
                </a:r>
              </a:p>
            </c:rich>
          </c:tx>
          <c:layout>
            <c:manualLayout>
              <c:xMode val="edge"/>
              <c:yMode val="edge"/>
              <c:x val="2.138077569821548E-2"/>
              <c:y val="0.362725045172378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3674544"/>
        <c:crosses val="autoZero"/>
        <c:crossBetween val="between"/>
        <c:dispUnits>
          <c:builtInUnit val="millions"/>
          <c:dispUnitsLbl>
            <c:layout>
              <c:manualLayout>
                <c:xMode val="edge"/>
                <c:yMode val="edge"/>
                <c:x val="5.6766036002655076E-2"/>
                <c:y val="0.36466056476973441"/>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rgbClr val="7030A0"/>
              </a:solidFill>
              <a:ln>
                <a:solidFill>
                  <a:srgbClr val="7030A0"/>
                </a:solidFill>
              </a:ln>
              <a:effectLst/>
            </c:spPr>
            <c:extLst>
              <c:ext xmlns:c16="http://schemas.microsoft.com/office/drawing/2014/chart" uri="{C3380CC4-5D6E-409C-BE32-E72D297353CC}">
                <c16:uniqueId val="{0000000C-CECA-4A49-88A3-D87634C338FA}"/>
              </c:ext>
            </c:extLst>
          </c:dPt>
          <c:dPt>
            <c:idx val="19"/>
            <c:invertIfNegative val="0"/>
            <c:bubble3D val="0"/>
            <c:spPr>
              <a:solidFill>
                <a:srgbClr val="00A79D"/>
              </a:solidFill>
              <a:ln>
                <a:solidFill>
                  <a:srgbClr val="00A79D"/>
                </a:solidFill>
              </a:ln>
              <a:effectLst/>
            </c:spPr>
            <c:extLst>
              <c:ext xmlns:c16="http://schemas.microsoft.com/office/drawing/2014/chart" uri="{C3380CC4-5D6E-409C-BE32-E72D297353CC}">
                <c16:uniqueId val="{00000001-D723-4112-A548-6F88471EB2F7}"/>
              </c:ext>
            </c:extLst>
          </c:dPt>
          <c:dPt>
            <c:idx val="20"/>
            <c:invertIfNegative val="0"/>
            <c:bubble3D val="0"/>
            <c:extLst>
              <c:ext xmlns:c16="http://schemas.microsoft.com/office/drawing/2014/chart" uri="{C3380CC4-5D6E-409C-BE32-E72D297353CC}">
                <c16:uniqueId val="{00000003-D723-4112-A548-6F88471EB2F7}"/>
              </c:ext>
            </c:extLst>
          </c:dPt>
          <c:dPt>
            <c:idx val="22"/>
            <c:invertIfNegative val="0"/>
            <c:bubble3D val="0"/>
            <c:spPr>
              <a:solidFill>
                <a:srgbClr val="FAB816"/>
              </a:solidFill>
              <a:ln>
                <a:solidFill>
                  <a:srgbClr val="FAB816"/>
                </a:solidFill>
              </a:ln>
              <a:effectLst/>
            </c:spPr>
            <c:extLst>
              <c:ext xmlns:c16="http://schemas.microsoft.com/office/drawing/2014/chart" uri="{C3380CC4-5D6E-409C-BE32-E72D297353CC}">
                <c16:uniqueId val="{00000005-2F66-4662-8BB3-D9F1A5AE0BC6}"/>
              </c:ext>
            </c:extLst>
          </c:dPt>
          <c:dPt>
            <c:idx val="23"/>
            <c:invertIfNegative val="0"/>
            <c:bubble3D val="0"/>
            <c:spPr>
              <a:solidFill>
                <a:srgbClr val="F15D25"/>
              </a:solidFill>
              <a:ln>
                <a:solidFill>
                  <a:srgbClr val="F15D25"/>
                </a:solidFill>
              </a:ln>
              <a:effectLst/>
            </c:spPr>
            <c:extLst>
              <c:ext xmlns:c16="http://schemas.microsoft.com/office/drawing/2014/chart" uri="{C3380CC4-5D6E-409C-BE32-E72D297353CC}">
                <c16:uniqueId val="{0000000D-CECA-4A49-88A3-D87634C338FA}"/>
              </c:ext>
            </c:extLst>
          </c:dPt>
          <c:dPt>
            <c:idx val="25"/>
            <c:invertIfNegative val="0"/>
            <c:bubble3D val="0"/>
            <c:extLst>
              <c:ext xmlns:c16="http://schemas.microsoft.com/office/drawing/2014/chart" uri="{C3380CC4-5D6E-409C-BE32-E72D297353CC}">
                <c16:uniqueId val="{00000007-D723-4112-A548-6F88471EB2F7}"/>
              </c:ext>
            </c:extLst>
          </c:dPt>
          <c:dPt>
            <c:idx val="28"/>
            <c:invertIfNegative val="0"/>
            <c:bubble3D val="0"/>
            <c:spPr>
              <a:solidFill>
                <a:srgbClr val="00A79D"/>
              </a:solidFill>
              <a:ln>
                <a:solidFill>
                  <a:srgbClr val="00A79D"/>
                </a:solidFill>
              </a:ln>
              <a:effectLst/>
            </c:spPr>
            <c:extLst>
              <c:ext xmlns:c16="http://schemas.microsoft.com/office/drawing/2014/chart" uri="{C3380CC4-5D6E-409C-BE32-E72D297353CC}">
                <c16:uniqueId val="{00000009-D723-4112-A548-6F88471EB2F7}"/>
              </c:ext>
            </c:extLst>
          </c:dPt>
          <c:dPt>
            <c:idx val="34"/>
            <c:invertIfNegative val="0"/>
            <c:bubble3D val="0"/>
            <c:extLst>
              <c:ext xmlns:c16="http://schemas.microsoft.com/office/drawing/2014/chart" uri="{C3380CC4-5D6E-409C-BE32-E72D297353CC}">
                <c16:uniqueId val="{0000000B-D723-4112-A548-6F88471EB2F7}"/>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CA-4A49-88A3-D87634C338FA}"/>
                </c:ext>
              </c:extLst>
            </c:dLbl>
            <c:dLbl>
              <c:idx val="22"/>
              <c:layout>
                <c:manualLayout>
                  <c:x val="-5.12873391347704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23"/>
              <c:layout>
                <c:manualLayout>
                  <c:x val="3.41915594231803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CA-4A49-88A3-D87634C338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Comparisons!$Z$16:$Z$46</c:f>
              <c:strCache>
                <c:ptCount val="31"/>
                <c:pt idx="0">
                  <c:v>Finland</c:v>
                </c:pt>
                <c:pt idx="1">
                  <c:v>Estonia</c:v>
                </c:pt>
                <c:pt idx="2">
                  <c:v>Luxembourg</c:v>
                </c:pt>
                <c:pt idx="3">
                  <c:v>Austria</c:v>
                </c:pt>
                <c:pt idx="4">
                  <c:v>Romania</c:v>
                </c:pt>
                <c:pt idx="5">
                  <c:v>Sweden</c:v>
                </c:pt>
                <c:pt idx="6">
                  <c:v>Denmark</c:v>
                </c:pt>
                <c:pt idx="7">
                  <c:v>Bulgaria</c:v>
                </c:pt>
                <c:pt idx="8">
                  <c:v>Cyprus</c:v>
                </c:pt>
                <c:pt idx="9">
                  <c:v>Ireland</c:v>
                </c:pt>
                <c:pt idx="10">
                  <c:v>Lithuania</c:v>
                </c:pt>
                <c:pt idx="11">
                  <c:v>Scotland</c:v>
                </c:pt>
                <c:pt idx="12">
                  <c:v>Poland</c:v>
                </c:pt>
                <c:pt idx="13">
                  <c:v>Latvia</c:v>
                </c:pt>
                <c:pt idx="14">
                  <c:v>Czechia</c:v>
                </c:pt>
                <c:pt idx="15">
                  <c:v>Malta</c:v>
                </c:pt>
                <c:pt idx="16">
                  <c:v>Switzerland</c:v>
                </c:pt>
                <c:pt idx="17">
                  <c:v>Portugal</c:v>
                </c:pt>
                <c:pt idx="18">
                  <c:v>Slovenia</c:v>
                </c:pt>
                <c:pt idx="19">
                  <c:v>Germany</c:v>
                </c:pt>
                <c:pt idx="20">
                  <c:v>Hungary</c:v>
                </c:pt>
                <c:pt idx="21">
                  <c:v>Slovakia</c:v>
                </c:pt>
                <c:pt idx="22">
                  <c:v>United Kingdom</c:v>
                </c:pt>
                <c:pt idx="23">
                  <c:v>EU 27 Average</c:v>
                </c:pt>
                <c:pt idx="24">
                  <c:v>France</c:v>
                </c:pt>
                <c:pt idx="25">
                  <c:v>Croatia</c:v>
                </c:pt>
                <c:pt idx="26">
                  <c:v>Belgium</c:v>
                </c:pt>
                <c:pt idx="27">
                  <c:v>Greece</c:v>
                </c:pt>
                <c:pt idx="28">
                  <c:v>Italy</c:v>
                </c:pt>
                <c:pt idx="29">
                  <c:v>Spain</c:v>
                </c:pt>
                <c:pt idx="30">
                  <c:v>Netherlands</c:v>
                </c:pt>
              </c:strCache>
            </c:strRef>
          </c:cat>
          <c:val>
            <c:numRef>
              <c:f>Comparisons!$AA$16:$AA$46</c:f>
              <c:numCache>
                <c:formatCode>#,##0.0</c:formatCode>
                <c:ptCount val="31"/>
                <c:pt idx="0">
                  <c:v>32.905999999999999</c:v>
                </c:pt>
                <c:pt idx="1">
                  <c:v>30.321000000000002</c:v>
                </c:pt>
                <c:pt idx="2">
                  <c:v>28.704999999999998</c:v>
                </c:pt>
                <c:pt idx="3">
                  <c:v>24.49</c:v>
                </c:pt>
                <c:pt idx="4">
                  <c:v>23.695</c:v>
                </c:pt>
                <c:pt idx="5">
                  <c:v>23.596</c:v>
                </c:pt>
                <c:pt idx="6">
                  <c:v>23.029</c:v>
                </c:pt>
                <c:pt idx="7">
                  <c:v>22.861999999999998</c:v>
                </c:pt>
                <c:pt idx="8">
                  <c:v>20.995000000000001</c:v>
                </c:pt>
                <c:pt idx="9">
                  <c:v>20.231999999999999</c:v>
                </c:pt>
                <c:pt idx="10">
                  <c:v>20.228999999999999</c:v>
                </c:pt>
                <c:pt idx="11">
                  <c:v>19.3</c:v>
                </c:pt>
                <c:pt idx="12">
                  <c:v>18.812000000000001</c:v>
                </c:pt>
                <c:pt idx="13">
                  <c:v>17.937999999999999</c:v>
                </c:pt>
                <c:pt idx="14">
                  <c:v>17.503</c:v>
                </c:pt>
                <c:pt idx="15">
                  <c:v>17.09</c:v>
                </c:pt>
                <c:pt idx="16">
                  <c:v>16.832000000000001</c:v>
                </c:pt>
                <c:pt idx="17">
                  <c:v>16.808</c:v>
                </c:pt>
                <c:pt idx="18">
                  <c:v>16.536999999999999</c:v>
                </c:pt>
                <c:pt idx="19">
                  <c:v>15.961</c:v>
                </c:pt>
                <c:pt idx="20">
                  <c:v>15.512</c:v>
                </c:pt>
                <c:pt idx="21">
                  <c:v>15.117000000000001</c:v>
                </c:pt>
                <c:pt idx="22">
                  <c:v>14.6</c:v>
                </c:pt>
                <c:pt idx="23">
                  <c:v>14.472</c:v>
                </c:pt>
                <c:pt idx="24">
                  <c:v>13.843999999999999</c:v>
                </c:pt>
                <c:pt idx="25">
                  <c:v>13.507</c:v>
                </c:pt>
                <c:pt idx="26">
                  <c:v>12.414999999999999</c:v>
                </c:pt>
                <c:pt idx="27">
                  <c:v>11.786</c:v>
                </c:pt>
                <c:pt idx="28">
                  <c:v>11.597</c:v>
                </c:pt>
                <c:pt idx="29">
                  <c:v>10.333</c:v>
                </c:pt>
                <c:pt idx="30">
                  <c:v>7.391</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Raw Material Consumption, </a:t>
                </a:r>
                <a:r>
                  <a:rPr lang="en-GB" sz="1000" b="0" i="0" u="none" strike="noStrike" baseline="0">
                    <a:effectLst/>
                  </a:rPr>
                  <a:t>UK added</a:t>
                </a:r>
              </a:p>
              <a:p>
                <a:pPr>
                  <a:defRPr/>
                </a:pPr>
                <a:r>
                  <a:rPr lang="en-GB"/>
                  <a:t>(tonnes per</a:t>
                </a:r>
                <a:r>
                  <a:rPr lang="en-GB" baseline="0"/>
                  <a:t> capita) </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 Comparison, UK added</a:t>
            </a:r>
            <a:r>
              <a:rPr lang="en-GB" baseline="0"/>
              <a:t> (tonnes per capita)</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1"/>
            <c:invertIfNegative val="0"/>
            <c:bubble3D val="0"/>
            <c:spPr>
              <a:solidFill>
                <a:srgbClr val="7030A0"/>
              </a:solidFill>
              <a:ln>
                <a:solidFill>
                  <a:srgbClr val="7030A0"/>
                </a:solidFill>
              </a:ln>
              <a:effectLst/>
            </c:spPr>
            <c:extLst>
              <c:ext xmlns:c16="http://schemas.microsoft.com/office/drawing/2014/chart" uri="{C3380CC4-5D6E-409C-BE32-E72D297353CC}">
                <c16:uniqueId val="{0000000C-CECA-4A49-88A3-D87634C338FA}"/>
              </c:ext>
            </c:extLst>
          </c:dPt>
          <c:dPt>
            <c:idx val="19"/>
            <c:invertIfNegative val="0"/>
            <c:bubble3D val="0"/>
            <c:spPr>
              <a:solidFill>
                <a:srgbClr val="00A79D"/>
              </a:solidFill>
              <a:ln>
                <a:solidFill>
                  <a:srgbClr val="00A79D"/>
                </a:solidFill>
              </a:ln>
              <a:effectLst/>
            </c:spPr>
            <c:extLst>
              <c:ext xmlns:c16="http://schemas.microsoft.com/office/drawing/2014/chart" uri="{C3380CC4-5D6E-409C-BE32-E72D297353CC}">
                <c16:uniqueId val="{00000001-D723-4112-A548-6F88471EB2F7}"/>
              </c:ext>
            </c:extLst>
          </c:dPt>
          <c:dPt>
            <c:idx val="20"/>
            <c:invertIfNegative val="0"/>
            <c:bubble3D val="0"/>
            <c:extLst>
              <c:ext xmlns:c16="http://schemas.microsoft.com/office/drawing/2014/chart" uri="{C3380CC4-5D6E-409C-BE32-E72D297353CC}">
                <c16:uniqueId val="{00000003-D723-4112-A548-6F88471EB2F7}"/>
              </c:ext>
            </c:extLst>
          </c:dPt>
          <c:dPt>
            <c:idx val="22"/>
            <c:invertIfNegative val="0"/>
            <c:bubble3D val="0"/>
            <c:spPr>
              <a:solidFill>
                <a:srgbClr val="FAB816"/>
              </a:solidFill>
              <a:ln>
                <a:solidFill>
                  <a:srgbClr val="FAB816"/>
                </a:solidFill>
              </a:ln>
              <a:effectLst/>
            </c:spPr>
            <c:extLst>
              <c:ext xmlns:c16="http://schemas.microsoft.com/office/drawing/2014/chart" uri="{C3380CC4-5D6E-409C-BE32-E72D297353CC}">
                <c16:uniqueId val="{00000005-2F66-4662-8BB3-D9F1A5AE0BC6}"/>
              </c:ext>
            </c:extLst>
          </c:dPt>
          <c:dPt>
            <c:idx val="23"/>
            <c:invertIfNegative val="0"/>
            <c:bubble3D val="0"/>
            <c:spPr>
              <a:solidFill>
                <a:srgbClr val="F15D25"/>
              </a:solidFill>
              <a:ln>
                <a:solidFill>
                  <a:srgbClr val="F15D25"/>
                </a:solidFill>
              </a:ln>
              <a:effectLst/>
            </c:spPr>
            <c:extLst>
              <c:ext xmlns:c16="http://schemas.microsoft.com/office/drawing/2014/chart" uri="{C3380CC4-5D6E-409C-BE32-E72D297353CC}">
                <c16:uniqueId val="{0000000D-CECA-4A49-88A3-D87634C338FA}"/>
              </c:ext>
            </c:extLst>
          </c:dPt>
          <c:dPt>
            <c:idx val="25"/>
            <c:invertIfNegative val="0"/>
            <c:bubble3D val="0"/>
            <c:extLst>
              <c:ext xmlns:c16="http://schemas.microsoft.com/office/drawing/2014/chart" uri="{C3380CC4-5D6E-409C-BE32-E72D297353CC}">
                <c16:uniqueId val="{00000007-D723-4112-A548-6F88471EB2F7}"/>
              </c:ext>
            </c:extLst>
          </c:dPt>
          <c:dPt>
            <c:idx val="28"/>
            <c:invertIfNegative val="0"/>
            <c:bubble3D val="0"/>
            <c:spPr>
              <a:solidFill>
                <a:srgbClr val="00A79D"/>
              </a:solidFill>
              <a:ln>
                <a:solidFill>
                  <a:srgbClr val="00A79D"/>
                </a:solidFill>
              </a:ln>
              <a:effectLst/>
            </c:spPr>
            <c:extLst>
              <c:ext xmlns:c16="http://schemas.microsoft.com/office/drawing/2014/chart" uri="{C3380CC4-5D6E-409C-BE32-E72D297353CC}">
                <c16:uniqueId val="{00000009-D723-4112-A548-6F88471EB2F7}"/>
              </c:ext>
            </c:extLst>
          </c:dPt>
          <c:dPt>
            <c:idx val="34"/>
            <c:invertIfNegative val="0"/>
            <c:bubble3D val="0"/>
            <c:extLst>
              <c:ext xmlns:c16="http://schemas.microsoft.com/office/drawing/2014/chart" uri="{C3380CC4-5D6E-409C-BE32-E72D297353CC}">
                <c16:uniqueId val="{0000000B-D723-4112-A548-6F88471EB2F7}"/>
              </c:ext>
            </c:extLst>
          </c:dPt>
          <c:dLbls>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CA-4A49-88A3-D87634C338FA}"/>
                </c:ext>
              </c:extLst>
            </c:dLbl>
            <c:dLbl>
              <c:idx val="22"/>
              <c:layout>
                <c:manualLayout>
                  <c:x val="-5.12873391347704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66-4662-8BB3-D9F1A5AE0BC6}"/>
                </c:ext>
              </c:extLst>
            </c:dLbl>
            <c:dLbl>
              <c:idx val="23"/>
              <c:layout>
                <c:manualLayout>
                  <c:x val="3.41915594231803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CA-4A49-88A3-D87634C338F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Comparisons!$Z$16:$Z$46</c:f>
              <c:strCache>
                <c:ptCount val="31"/>
                <c:pt idx="0">
                  <c:v>Finland</c:v>
                </c:pt>
                <c:pt idx="1">
                  <c:v>Estonia</c:v>
                </c:pt>
                <c:pt idx="2">
                  <c:v>Luxembourg</c:v>
                </c:pt>
                <c:pt idx="3">
                  <c:v>Austria</c:v>
                </c:pt>
                <c:pt idx="4">
                  <c:v>Romania</c:v>
                </c:pt>
                <c:pt idx="5">
                  <c:v>Sweden</c:v>
                </c:pt>
                <c:pt idx="6">
                  <c:v>Denmark</c:v>
                </c:pt>
                <c:pt idx="7">
                  <c:v>Bulgaria</c:v>
                </c:pt>
                <c:pt idx="8">
                  <c:v>Cyprus</c:v>
                </c:pt>
                <c:pt idx="9">
                  <c:v>Ireland</c:v>
                </c:pt>
                <c:pt idx="10">
                  <c:v>Lithuania</c:v>
                </c:pt>
                <c:pt idx="11">
                  <c:v>Scotland</c:v>
                </c:pt>
                <c:pt idx="12">
                  <c:v>Poland</c:v>
                </c:pt>
                <c:pt idx="13">
                  <c:v>Latvia</c:v>
                </c:pt>
                <c:pt idx="14">
                  <c:v>Czechia</c:v>
                </c:pt>
                <c:pt idx="15">
                  <c:v>Malta</c:v>
                </c:pt>
                <c:pt idx="16">
                  <c:v>Switzerland</c:v>
                </c:pt>
                <c:pt idx="17">
                  <c:v>Portugal</c:v>
                </c:pt>
                <c:pt idx="18">
                  <c:v>Slovenia</c:v>
                </c:pt>
                <c:pt idx="19">
                  <c:v>Germany</c:v>
                </c:pt>
                <c:pt idx="20">
                  <c:v>Hungary</c:v>
                </c:pt>
                <c:pt idx="21">
                  <c:v>Slovakia</c:v>
                </c:pt>
                <c:pt idx="22">
                  <c:v>United Kingdom</c:v>
                </c:pt>
                <c:pt idx="23">
                  <c:v>EU 27 Average</c:v>
                </c:pt>
                <c:pt idx="24">
                  <c:v>France</c:v>
                </c:pt>
                <c:pt idx="25">
                  <c:v>Croatia</c:v>
                </c:pt>
                <c:pt idx="26">
                  <c:v>Belgium</c:v>
                </c:pt>
                <c:pt idx="27">
                  <c:v>Greece</c:v>
                </c:pt>
                <c:pt idx="28">
                  <c:v>Italy</c:v>
                </c:pt>
                <c:pt idx="29">
                  <c:v>Spain</c:v>
                </c:pt>
                <c:pt idx="30">
                  <c:v>Netherlands</c:v>
                </c:pt>
              </c:strCache>
            </c:strRef>
          </c:cat>
          <c:val>
            <c:numRef>
              <c:f>Comparisons!$AA$16:$AA$46</c:f>
              <c:numCache>
                <c:formatCode>#,##0.0</c:formatCode>
                <c:ptCount val="31"/>
                <c:pt idx="0">
                  <c:v>32.905999999999999</c:v>
                </c:pt>
                <c:pt idx="1">
                  <c:v>30.321000000000002</c:v>
                </c:pt>
                <c:pt idx="2">
                  <c:v>28.704999999999998</c:v>
                </c:pt>
                <c:pt idx="3">
                  <c:v>24.49</c:v>
                </c:pt>
                <c:pt idx="4">
                  <c:v>23.695</c:v>
                </c:pt>
                <c:pt idx="5">
                  <c:v>23.596</c:v>
                </c:pt>
                <c:pt idx="6">
                  <c:v>23.029</c:v>
                </c:pt>
                <c:pt idx="7">
                  <c:v>22.861999999999998</c:v>
                </c:pt>
                <c:pt idx="8">
                  <c:v>20.995000000000001</c:v>
                </c:pt>
                <c:pt idx="9">
                  <c:v>20.231999999999999</c:v>
                </c:pt>
                <c:pt idx="10">
                  <c:v>20.228999999999999</c:v>
                </c:pt>
                <c:pt idx="11">
                  <c:v>19.3</c:v>
                </c:pt>
                <c:pt idx="12">
                  <c:v>18.812000000000001</c:v>
                </c:pt>
                <c:pt idx="13">
                  <c:v>17.937999999999999</c:v>
                </c:pt>
                <c:pt idx="14">
                  <c:v>17.503</c:v>
                </c:pt>
                <c:pt idx="15">
                  <c:v>17.09</c:v>
                </c:pt>
                <c:pt idx="16">
                  <c:v>16.832000000000001</c:v>
                </c:pt>
                <c:pt idx="17">
                  <c:v>16.808</c:v>
                </c:pt>
                <c:pt idx="18">
                  <c:v>16.536999999999999</c:v>
                </c:pt>
                <c:pt idx="19">
                  <c:v>15.961</c:v>
                </c:pt>
                <c:pt idx="20">
                  <c:v>15.512</c:v>
                </c:pt>
                <c:pt idx="21">
                  <c:v>15.117000000000001</c:v>
                </c:pt>
                <c:pt idx="22">
                  <c:v>14.6</c:v>
                </c:pt>
                <c:pt idx="23">
                  <c:v>14.472</c:v>
                </c:pt>
                <c:pt idx="24">
                  <c:v>13.843999999999999</c:v>
                </c:pt>
                <c:pt idx="25">
                  <c:v>13.507</c:v>
                </c:pt>
                <c:pt idx="26">
                  <c:v>12.414999999999999</c:v>
                </c:pt>
                <c:pt idx="27">
                  <c:v>11.786</c:v>
                </c:pt>
                <c:pt idx="28">
                  <c:v>11.597</c:v>
                </c:pt>
                <c:pt idx="29">
                  <c:v>10.333</c:v>
                </c:pt>
                <c:pt idx="30">
                  <c:v>7.391</c:v>
                </c:pt>
              </c:numCache>
            </c:numRef>
          </c:val>
          <c:extLst>
            <c:ext xmlns:c16="http://schemas.microsoft.com/office/drawing/2014/chart" uri="{C3380CC4-5D6E-409C-BE32-E72D297353CC}">
              <c16:uniqueId val="{0000000C-D723-4112-A548-6F88471EB2F7}"/>
            </c:ext>
          </c:extLst>
        </c:ser>
        <c:dLbls>
          <c:showLegendKey val="0"/>
          <c:showVal val="0"/>
          <c:showCatName val="0"/>
          <c:showSerName val="0"/>
          <c:showPercent val="0"/>
          <c:showBubbleSize val="0"/>
        </c:dLbls>
        <c:gapWidth val="219"/>
        <c:overlap val="-27"/>
        <c:axId val="201348496"/>
        <c:axId val="380221712"/>
      </c:barChart>
      <c:catAx>
        <c:axId val="201348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221712"/>
        <c:crosses val="autoZero"/>
        <c:auto val="1"/>
        <c:lblAlgn val="ctr"/>
        <c:lblOffset val="100"/>
        <c:noMultiLvlLbl val="0"/>
      </c:catAx>
      <c:valAx>
        <c:axId val="380221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134849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Metal Ores Trade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398C-4DEB-A418-31064931C019}"/>
            </c:ext>
          </c:extLst>
        </c:ser>
        <c:ser>
          <c:idx val="1"/>
          <c:order val="1"/>
          <c:spPr>
            <a:ln w="28575" cap="rnd">
              <a:solidFill>
                <a:schemeClr val="accent2"/>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1-398C-4DEB-A418-31064931C019}"/>
            </c:ext>
          </c:extLst>
        </c:ser>
        <c:ser>
          <c:idx val="2"/>
          <c:order val="2"/>
          <c:spPr>
            <a:ln w="28575" cap="rnd">
              <a:solidFill>
                <a:schemeClr val="accent3"/>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398C-4DEB-A418-31064931C019}"/>
            </c:ext>
          </c:extLst>
        </c:ser>
        <c:ser>
          <c:idx val="3"/>
          <c:order val="3"/>
          <c:spPr>
            <a:ln w="28575" cap="rnd">
              <a:solidFill>
                <a:schemeClr val="accent4"/>
              </a:solidFill>
              <a:round/>
            </a:ln>
            <a:effectLst/>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398C-4DEB-A418-31064931C019}"/>
            </c:ext>
          </c:extLst>
        </c:ser>
        <c:dLbls>
          <c:showLegendKey val="0"/>
          <c:showVal val="0"/>
          <c:showCatName val="0"/>
          <c:showSerName val="0"/>
          <c:showPercent val="0"/>
          <c:showBubbleSize val="0"/>
        </c:dLbls>
        <c:smooth val="0"/>
        <c:axId val="911739535"/>
        <c:axId val="911744111"/>
      </c:lineChart>
      <c:catAx>
        <c:axId val="91173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744111"/>
        <c:crosses val="autoZero"/>
        <c:auto val="1"/>
        <c:lblAlgn val="ctr"/>
        <c:lblOffset val="100"/>
        <c:noMultiLvlLbl val="0"/>
      </c:catAx>
      <c:valAx>
        <c:axId val="9117441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17395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RMC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Smoothing'!$B$4</c:f>
              <c:strCache>
                <c:ptCount val="1"/>
                <c:pt idx="0">
                  <c:v>Biomass</c:v>
                </c:pt>
              </c:strCache>
            </c:strRef>
          </c:tx>
          <c:spPr>
            <a:ln w="28575" cap="rnd">
              <a:solidFill>
                <a:schemeClr val="accent1"/>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Smoothing'!$C$4:$J$4</c:f>
              <c:numCache>
                <c:formatCode>General</c:formatCode>
                <c:ptCount val="8"/>
                <c:pt idx="0">
                  <c:v>24031.978879496815</c:v>
                </c:pt>
                <c:pt idx="1">
                  <c:v>21877.711013312633</c:v>
                </c:pt>
                <c:pt idx="2">
                  <c:v>24325.257387129532</c:v>
                </c:pt>
                <c:pt idx="3">
                  <c:v>24074.083619644618</c:v>
                </c:pt>
                <c:pt idx="4">
                  <c:v>24123.366563858388</c:v>
                </c:pt>
                <c:pt idx="5">
                  <c:v>24320.890770224676</c:v>
                </c:pt>
                <c:pt idx="6">
                  <c:v>24708.160863343535</c:v>
                </c:pt>
                <c:pt idx="7">
                  <c:v>25359.988210751868</c:v>
                </c:pt>
              </c:numCache>
            </c:numRef>
          </c:val>
          <c:smooth val="0"/>
          <c:extLst>
            <c:ext xmlns:c16="http://schemas.microsoft.com/office/drawing/2014/chart" uri="{C3380CC4-5D6E-409C-BE32-E72D297353CC}">
              <c16:uniqueId val="{00000000-8B1E-43F8-B9D5-8330382DC32D}"/>
            </c:ext>
          </c:extLst>
        </c:ser>
        <c:ser>
          <c:idx val="1"/>
          <c:order val="1"/>
          <c:tx>
            <c:strRef>
              <c:f>'RME Exponential Smoothing'!$B$5</c:f>
              <c:strCache>
                <c:ptCount val="1"/>
                <c:pt idx="0">
                  <c:v>Metal Ores</c:v>
                </c:pt>
              </c:strCache>
            </c:strRef>
          </c:tx>
          <c:spPr>
            <a:ln w="28575" cap="rnd">
              <a:solidFill>
                <a:schemeClr val="accent2"/>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Smoothing'!$C$5:$J$5</c:f>
              <c:numCache>
                <c:formatCode>General</c:formatCode>
                <c:ptCount val="8"/>
                <c:pt idx="0">
                  <c:v>26233.031742161911</c:v>
                </c:pt>
                <c:pt idx="1">
                  <c:v>46925.689135066175</c:v>
                </c:pt>
                <c:pt idx="2">
                  <c:v>-7365.4821165950998</c:v>
                </c:pt>
                <c:pt idx="3">
                  <c:v>12839.274135895557</c:v>
                </c:pt>
                <c:pt idx="4">
                  <c:v>9419.7540829971986</c:v>
                </c:pt>
                <c:pt idx="5">
                  <c:v>46645.975716899527</c:v>
                </c:pt>
                <c:pt idx="6">
                  <c:v>24314.887117995018</c:v>
                </c:pt>
                <c:pt idx="7">
                  <c:v>24567.664232575324</c:v>
                </c:pt>
              </c:numCache>
            </c:numRef>
          </c:val>
          <c:smooth val="0"/>
          <c:extLst>
            <c:ext xmlns:c16="http://schemas.microsoft.com/office/drawing/2014/chart" uri="{C3380CC4-5D6E-409C-BE32-E72D297353CC}">
              <c16:uniqueId val="{00000001-8B1E-43F8-B9D5-8330382DC32D}"/>
            </c:ext>
          </c:extLst>
        </c:ser>
        <c:ser>
          <c:idx val="2"/>
          <c:order val="2"/>
          <c:tx>
            <c:strRef>
              <c:f>'RME Exponential Smoothing'!$B$6</c:f>
              <c:strCache>
                <c:ptCount val="1"/>
                <c:pt idx="0">
                  <c:v>Non-metallic minerals</c:v>
                </c:pt>
              </c:strCache>
            </c:strRef>
          </c:tx>
          <c:spPr>
            <a:ln w="28575" cap="rnd">
              <a:solidFill>
                <a:schemeClr val="accent3"/>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Smoothing'!$C$6:$J$6</c:f>
              <c:numCache>
                <c:formatCode>General</c:formatCode>
                <c:ptCount val="8"/>
                <c:pt idx="0">
                  <c:v>30098.449518726564</c:v>
                </c:pt>
                <c:pt idx="1">
                  <c:v>26136.848354794551</c:v>
                </c:pt>
                <c:pt idx="2">
                  <c:v>25871.008228553492</c:v>
                </c:pt>
                <c:pt idx="3">
                  <c:v>28619.818888474911</c:v>
                </c:pt>
                <c:pt idx="4">
                  <c:v>34603.92328421212</c:v>
                </c:pt>
                <c:pt idx="5">
                  <c:v>35886.701083105138</c:v>
                </c:pt>
                <c:pt idx="6">
                  <c:v>33354.651397500522</c:v>
                </c:pt>
                <c:pt idx="7">
                  <c:v>39127.76470730947</c:v>
                </c:pt>
              </c:numCache>
            </c:numRef>
          </c:val>
          <c:smooth val="0"/>
          <c:extLst>
            <c:ext xmlns:c16="http://schemas.microsoft.com/office/drawing/2014/chart" uri="{C3380CC4-5D6E-409C-BE32-E72D297353CC}">
              <c16:uniqueId val="{00000002-8B1E-43F8-B9D5-8330382DC32D}"/>
            </c:ext>
          </c:extLst>
        </c:ser>
        <c:ser>
          <c:idx val="3"/>
          <c:order val="3"/>
          <c:tx>
            <c:strRef>
              <c:f>'RME Exponential Smoothing'!$B$7</c:f>
              <c:strCache>
                <c:ptCount val="1"/>
                <c:pt idx="0">
                  <c:v>Fossil energy materials/carriers</c:v>
                </c:pt>
              </c:strCache>
            </c:strRef>
          </c:tx>
          <c:spPr>
            <a:ln w="28575" cap="rnd">
              <a:solidFill>
                <a:schemeClr val="accent4"/>
              </a:solidFill>
              <a:round/>
            </a:ln>
            <a:effectLst/>
          </c:spPr>
          <c:marker>
            <c:symbol val="none"/>
          </c:marker>
          <c:cat>
            <c:numRef>
              <c:f>'RME Exponential Smoothing'!$C$3:$J$3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Smoothing'!$C$7:$J$7</c:f>
              <c:numCache>
                <c:formatCode>General</c:formatCode>
                <c:ptCount val="8"/>
                <c:pt idx="0">
                  <c:v>26589.834224416976</c:v>
                </c:pt>
                <c:pt idx="1">
                  <c:v>25310.983362832339</c:v>
                </c:pt>
                <c:pt idx="2">
                  <c:v>23599.1051106995</c:v>
                </c:pt>
                <c:pt idx="3">
                  <c:v>23950.902237147078</c:v>
                </c:pt>
                <c:pt idx="4">
                  <c:v>22776.207060936475</c:v>
                </c:pt>
                <c:pt idx="5">
                  <c:v>21285.354993858884</c:v>
                </c:pt>
                <c:pt idx="6">
                  <c:v>17528.537979965826</c:v>
                </c:pt>
                <c:pt idx="7">
                  <c:v>16152.994653975475</c:v>
                </c:pt>
              </c:numCache>
            </c:numRef>
          </c:val>
          <c:smooth val="0"/>
          <c:extLst>
            <c:ext xmlns:c16="http://schemas.microsoft.com/office/drawing/2014/chart" uri="{C3380CC4-5D6E-409C-BE32-E72D297353CC}">
              <c16:uniqueId val="{00000003-8B1E-43F8-B9D5-8330382DC32D}"/>
            </c:ext>
          </c:extLst>
        </c:ser>
        <c:dLbls>
          <c:showLegendKey val="0"/>
          <c:showVal val="0"/>
          <c:showCatName val="0"/>
          <c:showSerName val="0"/>
          <c:showPercent val="0"/>
          <c:showBubbleSize val="0"/>
        </c:dLbls>
        <c:smooth val="0"/>
        <c:axId val="1205306975"/>
        <c:axId val="1205298655"/>
      </c:lineChart>
      <c:catAx>
        <c:axId val="1205306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298655"/>
        <c:crosses val="autoZero"/>
        <c:auto val="1"/>
        <c:lblAlgn val="ctr"/>
        <c:lblOffset val="100"/>
        <c:noMultiLvlLbl val="0"/>
      </c:catAx>
      <c:valAx>
        <c:axId val="12052986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530697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Metal Ores Trade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Smoothing'!$B$37</c:f>
              <c:strCache>
                <c:ptCount val="1"/>
                <c:pt idx="0">
                  <c:v>Imports</c:v>
                </c:pt>
              </c:strCache>
            </c:strRef>
          </c:tx>
          <c:spPr>
            <a:ln w="28575" cap="rnd">
              <a:solidFill>
                <a:schemeClr val="accent1"/>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Smoothing'!$C$37:$J$37</c:f>
              <c:numCache>
                <c:formatCode>General</c:formatCode>
                <c:ptCount val="8"/>
                <c:pt idx="0">
                  <c:v>2846.8655792536301</c:v>
                </c:pt>
                <c:pt idx="1">
                  <c:v>2425.1766039186</c:v>
                </c:pt>
                <c:pt idx="2">
                  <c:v>2630.8174411251939</c:v>
                </c:pt>
                <c:pt idx="3">
                  <c:v>2782.1741858331075</c:v>
                </c:pt>
                <c:pt idx="4">
                  <c:v>2986.0344818226772</c:v>
                </c:pt>
                <c:pt idx="5">
                  <c:v>2676.657309878633</c:v>
                </c:pt>
                <c:pt idx="6">
                  <c:v>2581.6371783846284</c:v>
                </c:pt>
                <c:pt idx="7">
                  <c:v>2058.182234912631</c:v>
                </c:pt>
              </c:numCache>
            </c:numRef>
          </c:val>
          <c:smooth val="0"/>
          <c:extLst>
            <c:ext xmlns:c16="http://schemas.microsoft.com/office/drawing/2014/chart" uri="{C3380CC4-5D6E-409C-BE32-E72D297353CC}">
              <c16:uniqueId val="{00000000-C36F-47B1-AF26-EE93B19DF7EF}"/>
            </c:ext>
          </c:extLst>
        </c:ser>
        <c:ser>
          <c:idx val="1"/>
          <c:order val="1"/>
          <c:tx>
            <c:strRef>
              <c:f>'RME Exponential Smoothing'!$B$38</c:f>
              <c:strCache>
                <c:ptCount val="1"/>
                <c:pt idx="0">
                  <c:v>Imports RME</c:v>
                </c:pt>
              </c:strCache>
            </c:strRef>
          </c:tx>
          <c:spPr>
            <a:ln w="28575" cap="rnd">
              <a:solidFill>
                <a:schemeClr val="accent2"/>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Smoothing'!$C$38:$J$38</c:f>
              <c:numCache>
                <c:formatCode>General</c:formatCode>
                <c:ptCount val="8"/>
                <c:pt idx="0">
                  <c:v>42352.760218011601</c:v>
                </c:pt>
                <c:pt idx="1">
                  <c:v>58138.990121354749</c:v>
                </c:pt>
                <c:pt idx="2">
                  <c:v>28551.92093329721</c:v>
                </c:pt>
                <c:pt idx="3">
                  <c:v>34826.612099917489</c:v>
                </c:pt>
                <c:pt idx="4">
                  <c:v>38364.6760222679</c:v>
                </c:pt>
                <c:pt idx="5">
                  <c:v>62764.321719387422</c:v>
                </c:pt>
                <c:pt idx="6">
                  <c:v>41652.765407304127</c:v>
                </c:pt>
                <c:pt idx="7">
                  <c:v>43356.999154773686</c:v>
                </c:pt>
              </c:numCache>
            </c:numRef>
          </c:val>
          <c:smooth val="0"/>
          <c:extLst>
            <c:ext xmlns:c16="http://schemas.microsoft.com/office/drawing/2014/chart" uri="{C3380CC4-5D6E-409C-BE32-E72D297353CC}">
              <c16:uniqueId val="{00000001-C36F-47B1-AF26-EE93B19DF7EF}"/>
            </c:ext>
          </c:extLst>
        </c:ser>
        <c:ser>
          <c:idx val="2"/>
          <c:order val="2"/>
          <c:tx>
            <c:strRef>
              <c:f>'RME Exponential Smoothing'!$B$39</c:f>
              <c:strCache>
                <c:ptCount val="1"/>
                <c:pt idx="0">
                  <c:v>Exports</c:v>
                </c:pt>
              </c:strCache>
            </c:strRef>
          </c:tx>
          <c:spPr>
            <a:ln w="28575" cap="rnd">
              <a:solidFill>
                <a:schemeClr val="accent3"/>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Smoothing'!$C$39:$J$39</c:f>
              <c:numCache>
                <c:formatCode>General</c:formatCode>
                <c:ptCount val="8"/>
                <c:pt idx="0">
                  <c:v>1752.3207513294888</c:v>
                </c:pt>
                <c:pt idx="1">
                  <c:v>1956.4765582589971</c:v>
                </c:pt>
                <c:pt idx="2">
                  <c:v>1938.8257668392873</c:v>
                </c:pt>
                <c:pt idx="3">
                  <c:v>2086.2728156964631</c:v>
                </c:pt>
                <c:pt idx="4">
                  <c:v>2317.9191861115874</c:v>
                </c:pt>
                <c:pt idx="5">
                  <c:v>2361.5949312725334</c:v>
                </c:pt>
                <c:pt idx="6">
                  <c:v>2538.368212862335</c:v>
                </c:pt>
                <c:pt idx="7">
                  <c:v>1980.398631936222</c:v>
                </c:pt>
              </c:numCache>
            </c:numRef>
          </c:val>
          <c:smooth val="0"/>
          <c:extLst>
            <c:ext xmlns:c16="http://schemas.microsoft.com/office/drawing/2014/chart" uri="{C3380CC4-5D6E-409C-BE32-E72D297353CC}">
              <c16:uniqueId val="{00000002-C36F-47B1-AF26-EE93B19DF7EF}"/>
            </c:ext>
          </c:extLst>
        </c:ser>
        <c:ser>
          <c:idx val="3"/>
          <c:order val="3"/>
          <c:tx>
            <c:strRef>
              <c:f>'RME Exponential Smoothing'!$B$40</c:f>
              <c:strCache>
                <c:ptCount val="1"/>
                <c:pt idx="0">
                  <c:v>Exports RME</c:v>
                </c:pt>
              </c:strCache>
            </c:strRef>
          </c:tx>
          <c:spPr>
            <a:ln w="28575" cap="rnd">
              <a:solidFill>
                <a:schemeClr val="accent4"/>
              </a:solidFill>
              <a:round/>
            </a:ln>
            <a:effectLst/>
          </c:spPr>
          <c:marker>
            <c:symbol val="none"/>
          </c:marker>
          <c:cat>
            <c:numRef>
              <c:f>'RME Exponential Smoothing'!$C$36:$J$36</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Smoothing'!$C$40:$J$40</c:f>
              <c:numCache>
                <c:formatCode>General</c:formatCode>
                <c:ptCount val="8"/>
                <c:pt idx="0">
                  <c:v>16119.72847584969</c:v>
                </c:pt>
                <c:pt idx="1">
                  <c:v>11213.30098628857</c:v>
                </c:pt>
                <c:pt idx="2">
                  <c:v>35917.403049892309</c:v>
                </c:pt>
                <c:pt idx="3">
                  <c:v>21987.337964021932</c:v>
                </c:pt>
                <c:pt idx="4">
                  <c:v>28944.921939270702</c:v>
                </c:pt>
                <c:pt idx="5">
                  <c:v>16118.346002487899</c:v>
                </c:pt>
                <c:pt idx="6">
                  <c:v>17337.878289309108</c:v>
                </c:pt>
                <c:pt idx="7">
                  <c:v>18789.334922198363</c:v>
                </c:pt>
              </c:numCache>
            </c:numRef>
          </c:val>
          <c:smooth val="0"/>
          <c:extLst>
            <c:ext xmlns:c16="http://schemas.microsoft.com/office/drawing/2014/chart" uri="{C3380CC4-5D6E-409C-BE32-E72D297353CC}">
              <c16:uniqueId val="{00000003-C36F-47B1-AF26-EE93B19DF7EF}"/>
            </c:ext>
          </c:extLst>
        </c:ser>
        <c:dLbls>
          <c:showLegendKey val="0"/>
          <c:showVal val="0"/>
          <c:showCatName val="0"/>
          <c:showSerName val="0"/>
          <c:showPercent val="0"/>
          <c:showBubbleSize val="0"/>
        </c:dLbls>
        <c:smooth val="0"/>
        <c:axId val="1390615647"/>
        <c:axId val="1390627295"/>
      </c:lineChart>
      <c:catAx>
        <c:axId val="139061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27295"/>
        <c:crosses val="autoZero"/>
        <c:auto val="1"/>
        <c:lblAlgn val="ctr"/>
        <c:lblOffset val="100"/>
        <c:noMultiLvlLbl val="0"/>
      </c:catAx>
      <c:valAx>
        <c:axId val="139062729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156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RME Metals Trade Disaggregated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Smoothing'!$B$44</c:f>
              <c:strCache>
                <c:ptCount val="1"/>
                <c:pt idx="0">
                  <c:v>Imports RME Iron</c:v>
                </c:pt>
              </c:strCache>
            </c:strRef>
          </c:tx>
          <c:spPr>
            <a:ln w="28575" cap="rnd">
              <a:solidFill>
                <a:schemeClr val="accent1"/>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Smoothing'!$C$44:$J$44</c:f>
              <c:numCache>
                <c:formatCode>General</c:formatCode>
                <c:ptCount val="8"/>
                <c:pt idx="0">
                  <c:v>5338.7010823529245</c:v>
                </c:pt>
                <c:pt idx="1">
                  <c:v>4826.0895681730672</c:v>
                </c:pt>
                <c:pt idx="2">
                  <c:v>4897.3095112777282</c:v>
                </c:pt>
                <c:pt idx="3">
                  <c:v>5364.1416276070595</c:v>
                </c:pt>
                <c:pt idx="4">
                  <c:v>6213.542267830956</c:v>
                </c:pt>
                <c:pt idx="5">
                  <c:v>5561.7115576398628</c:v>
                </c:pt>
                <c:pt idx="6">
                  <c:v>4729.3247153649736</c:v>
                </c:pt>
                <c:pt idx="7">
                  <c:v>5161.8877689283554</c:v>
                </c:pt>
              </c:numCache>
            </c:numRef>
          </c:val>
          <c:smooth val="0"/>
          <c:extLst>
            <c:ext xmlns:c16="http://schemas.microsoft.com/office/drawing/2014/chart" uri="{C3380CC4-5D6E-409C-BE32-E72D297353CC}">
              <c16:uniqueId val="{00000000-5E72-4C5D-9A0D-FDCFA9F32787}"/>
            </c:ext>
          </c:extLst>
        </c:ser>
        <c:ser>
          <c:idx val="1"/>
          <c:order val="1"/>
          <c:tx>
            <c:strRef>
              <c:f>'RME Exponential Smoothing'!$B$45</c:f>
              <c:strCache>
                <c:ptCount val="1"/>
                <c:pt idx="0">
                  <c:v>Imports RME Non-Ferrous Metal</c:v>
                </c:pt>
              </c:strCache>
            </c:strRef>
          </c:tx>
          <c:spPr>
            <a:ln w="28575" cap="rnd">
              <a:solidFill>
                <a:schemeClr val="accent2"/>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Smoothing'!$C$45:$J$45</c:f>
              <c:numCache>
                <c:formatCode>General</c:formatCode>
                <c:ptCount val="8"/>
                <c:pt idx="0">
                  <c:v>37014.059135658674</c:v>
                </c:pt>
                <c:pt idx="1">
                  <c:v>53312.90055318168</c:v>
                </c:pt>
                <c:pt idx="2">
                  <c:v>23654.61142201948</c:v>
                </c:pt>
                <c:pt idx="3">
                  <c:v>29462.47047231043</c:v>
                </c:pt>
                <c:pt idx="4">
                  <c:v>32151.133754436945</c:v>
                </c:pt>
                <c:pt idx="5">
                  <c:v>57202.610161747558</c:v>
                </c:pt>
                <c:pt idx="6">
                  <c:v>36923.440691939155</c:v>
                </c:pt>
                <c:pt idx="7">
                  <c:v>38195.111385845332</c:v>
                </c:pt>
              </c:numCache>
            </c:numRef>
          </c:val>
          <c:smooth val="0"/>
          <c:extLst>
            <c:ext xmlns:c16="http://schemas.microsoft.com/office/drawing/2014/chart" uri="{C3380CC4-5D6E-409C-BE32-E72D297353CC}">
              <c16:uniqueId val="{00000001-5E72-4C5D-9A0D-FDCFA9F32787}"/>
            </c:ext>
          </c:extLst>
        </c:ser>
        <c:ser>
          <c:idx val="2"/>
          <c:order val="2"/>
          <c:tx>
            <c:strRef>
              <c:f>'RME Exponential Smoothing'!$B$46</c:f>
              <c:strCache>
                <c:ptCount val="1"/>
                <c:pt idx="0">
                  <c:v>Exports RME Iron</c:v>
                </c:pt>
              </c:strCache>
            </c:strRef>
          </c:tx>
          <c:spPr>
            <a:ln w="28575" cap="rnd">
              <a:solidFill>
                <a:schemeClr val="accent3"/>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Smoothing'!$C$46:$J$46</c:f>
              <c:numCache>
                <c:formatCode>General</c:formatCode>
                <c:ptCount val="8"/>
                <c:pt idx="0">
                  <c:v>1895.9683312278787</c:v>
                </c:pt>
                <c:pt idx="1">
                  <c:v>1964.4828681288363</c:v>
                </c:pt>
                <c:pt idx="2">
                  <c:v>2154.729215842643</c:v>
                </c:pt>
                <c:pt idx="3">
                  <c:v>2297.3166773160156</c:v>
                </c:pt>
                <c:pt idx="4">
                  <c:v>2638.6088617963933</c:v>
                </c:pt>
                <c:pt idx="5">
                  <c:v>2431.6227759186327</c:v>
                </c:pt>
                <c:pt idx="6">
                  <c:v>2334.4069333236989</c:v>
                </c:pt>
                <c:pt idx="7">
                  <c:v>2379.0964333540992</c:v>
                </c:pt>
              </c:numCache>
            </c:numRef>
          </c:val>
          <c:smooth val="0"/>
          <c:extLst>
            <c:ext xmlns:c16="http://schemas.microsoft.com/office/drawing/2014/chart" uri="{C3380CC4-5D6E-409C-BE32-E72D297353CC}">
              <c16:uniqueId val="{00000002-5E72-4C5D-9A0D-FDCFA9F32787}"/>
            </c:ext>
          </c:extLst>
        </c:ser>
        <c:ser>
          <c:idx val="3"/>
          <c:order val="3"/>
          <c:tx>
            <c:strRef>
              <c:f>'RME Exponential Smoothing'!$B$47</c:f>
              <c:strCache>
                <c:ptCount val="1"/>
                <c:pt idx="0">
                  <c:v>Exports RME Non-Ferrous Metal</c:v>
                </c:pt>
              </c:strCache>
            </c:strRef>
          </c:tx>
          <c:spPr>
            <a:ln w="28575" cap="rnd">
              <a:solidFill>
                <a:schemeClr val="accent4"/>
              </a:solidFill>
              <a:round/>
            </a:ln>
            <a:effectLst/>
          </c:spPr>
          <c:marker>
            <c:symbol val="none"/>
          </c:marker>
          <c:cat>
            <c:numRef>
              <c:f>'RME Exponential Smoothing'!$C$43:$J$43</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Smoothing'!$C$47:$J$47</c:f>
              <c:numCache>
                <c:formatCode>General</c:formatCode>
                <c:ptCount val="8"/>
                <c:pt idx="0">
                  <c:v>14223.76014462181</c:v>
                </c:pt>
                <c:pt idx="1">
                  <c:v>9248.8181181597338</c:v>
                </c:pt>
                <c:pt idx="2">
                  <c:v>33762.673834049667</c:v>
                </c:pt>
                <c:pt idx="3">
                  <c:v>19690.021286705916</c:v>
                </c:pt>
                <c:pt idx="4">
                  <c:v>26306.313077474308</c:v>
                </c:pt>
                <c:pt idx="5">
                  <c:v>13686.723226569266</c:v>
                </c:pt>
                <c:pt idx="6">
                  <c:v>15003.471355985408</c:v>
                </c:pt>
                <c:pt idx="7">
                  <c:v>16410.238488844265</c:v>
                </c:pt>
              </c:numCache>
            </c:numRef>
          </c:val>
          <c:smooth val="0"/>
          <c:extLst>
            <c:ext xmlns:c16="http://schemas.microsoft.com/office/drawing/2014/chart" uri="{C3380CC4-5D6E-409C-BE32-E72D297353CC}">
              <c16:uniqueId val="{00000003-5E72-4C5D-9A0D-FDCFA9F32787}"/>
            </c:ext>
          </c:extLst>
        </c:ser>
        <c:dLbls>
          <c:showLegendKey val="0"/>
          <c:showVal val="0"/>
          <c:showCatName val="0"/>
          <c:showSerName val="0"/>
          <c:showPercent val="0"/>
          <c:showBubbleSize val="0"/>
        </c:dLbls>
        <c:smooth val="0"/>
        <c:axId val="1296655439"/>
        <c:axId val="1296653775"/>
      </c:lineChart>
      <c:catAx>
        <c:axId val="12966554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53775"/>
        <c:crosses val="autoZero"/>
        <c:auto val="1"/>
        <c:lblAlgn val="ctr"/>
        <c:lblOffset val="100"/>
        <c:noMultiLvlLbl val="0"/>
      </c:catAx>
      <c:valAx>
        <c:axId val="12966537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554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Average Eurostat RME Coefficients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Smoothing'!$B$58</c:f>
              <c:strCache>
                <c:ptCount val="1"/>
                <c:pt idx="0">
                  <c:v>IM RME</c:v>
                </c:pt>
              </c:strCache>
            </c:strRef>
          </c:tx>
          <c:spPr>
            <a:ln w="28575" cap="rnd">
              <a:solidFill>
                <a:schemeClr val="accent1"/>
              </a:solidFill>
              <a:round/>
            </a:ln>
            <a:effectLst/>
          </c:spPr>
          <c:marker>
            <c:symbol val="none"/>
          </c:marker>
          <c:cat>
            <c:numRef>
              <c:f>'RME Exponential Smoothing'!$C$57:$J$57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Smoothing'!$C$58:$J$58</c:f>
              <c:numCache>
                <c:formatCode>General</c:formatCode>
                <c:ptCount val="8"/>
                <c:pt idx="0">
                  <c:v>250.36748570550284</c:v>
                </c:pt>
                <c:pt idx="1">
                  <c:v>344.50746276436081</c:v>
                </c:pt>
                <c:pt idx="2">
                  <c:v>162.37506435526842</c:v>
                </c:pt>
                <c:pt idx="3">
                  <c:v>172.79169556983942</c:v>
                </c:pt>
                <c:pt idx="4">
                  <c:v>175.15022163708286</c:v>
                </c:pt>
                <c:pt idx="5">
                  <c:v>289.97982517160551</c:v>
                </c:pt>
                <c:pt idx="6">
                  <c:v>201.5741703274652</c:v>
                </c:pt>
                <c:pt idx="7">
                  <c:v>242.53751336078452</c:v>
                </c:pt>
              </c:numCache>
            </c:numRef>
          </c:val>
          <c:smooth val="0"/>
          <c:extLst>
            <c:ext xmlns:c16="http://schemas.microsoft.com/office/drawing/2014/chart" uri="{C3380CC4-5D6E-409C-BE32-E72D297353CC}">
              <c16:uniqueId val="{00000000-724A-461D-BE5F-A4E07D76B047}"/>
            </c:ext>
          </c:extLst>
        </c:ser>
        <c:ser>
          <c:idx val="1"/>
          <c:order val="1"/>
          <c:tx>
            <c:strRef>
              <c:f>'RME Exponential Smoothing'!$B$59</c:f>
              <c:strCache>
                <c:ptCount val="1"/>
                <c:pt idx="0">
                  <c:v>EX RME</c:v>
                </c:pt>
              </c:strCache>
            </c:strRef>
          </c:tx>
          <c:spPr>
            <a:ln w="28575" cap="rnd">
              <a:solidFill>
                <a:schemeClr val="accent2"/>
              </a:solidFill>
              <a:round/>
            </a:ln>
            <a:effectLst/>
          </c:spPr>
          <c:marker>
            <c:symbol val="none"/>
          </c:marker>
          <c:cat>
            <c:numRef>
              <c:f>'RME Exponential Smoothing'!$C$57:$J$57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Smoothing'!$C$59:$J$59</c:f>
              <c:numCache>
                <c:formatCode>General</c:formatCode>
                <c:ptCount val="8"/>
                <c:pt idx="0">
                  <c:v>92.055876144212448</c:v>
                </c:pt>
                <c:pt idx="1">
                  <c:v>54.420076129988217</c:v>
                </c:pt>
                <c:pt idx="2">
                  <c:v>231.76099741408117</c:v>
                </c:pt>
                <c:pt idx="3">
                  <c:v>115.47816966447832</c:v>
                </c:pt>
                <c:pt idx="4">
                  <c:v>143.30930290563271</c:v>
                </c:pt>
                <c:pt idx="5">
                  <c:v>69.382736158196636</c:v>
                </c:pt>
                <c:pt idx="6">
                  <c:v>81.907650910628519</c:v>
                </c:pt>
                <c:pt idx="7">
                  <c:v>104.20439402663203</c:v>
                </c:pt>
              </c:numCache>
            </c:numRef>
          </c:val>
          <c:smooth val="0"/>
          <c:extLst>
            <c:ext xmlns:c16="http://schemas.microsoft.com/office/drawing/2014/chart" uri="{C3380CC4-5D6E-409C-BE32-E72D297353CC}">
              <c16:uniqueId val="{00000001-724A-461D-BE5F-A4E07D76B047}"/>
            </c:ext>
          </c:extLst>
        </c:ser>
        <c:dLbls>
          <c:showLegendKey val="0"/>
          <c:showVal val="0"/>
          <c:showCatName val="0"/>
          <c:showSerName val="0"/>
          <c:showPercent val="0"/>
          <c:showBubbleSize val="0"/>
        </c:dLbls>
        <c:smooth val="0"/>
        <c:axId val="1416367855"/>
        <c:axId val="1416368271"/>
      </c:lineChart>
      <c:catAx>
        <c:axId val="1416367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368271"/>
        <c:crosses val="autoZero"/>
        <c:auto val="1"/>
        <c:lblAlgn val="ctr"/>
        <c:lblOffset val="100"/>
        <c:noMultiLvlLbl val="0"/>
      </c:catAx>
      <c:valAx>
        <c:axId val="14163682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367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Smoothed vs</a:t>
            </a:r>
            <a:r>
              <a:rPr lang="en-GB" baseline="0"/>
              <a:t> Unsmoothed Comparison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Smoothing'!$B$113</c:f>
              <c:strCache>
                <c:ptCount val="1"/>
                <c:pt idx="0">
                  <c:v>Sm - IM RME</c:v>
                </c:pt>
              </c:strCache>
            </c:strRef>
          </c:tx>
          <c:spPr>
            <a:ln w="28575" cap="rnd">
              <a:solidFill>
                <a:schemeClr val="accent1"/>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Smoothing'!$C$113:$J$113</c:f>
              <c:numCache>
                <c:formatCode>General</c:formatCode>
                <c:ptCount val="8"/>
                <c:pt idx="0">
                  <c:v>37014.059135658674</c:v>
                </c:pt>
                <c:pt idx="1">
                  <c:v>38744.637808607833</c:v>
                </c:pt>
                <c:pt idx="2">
                  <c:v>36473.24551086178</c:v>
                </c:pt>
                <c:pt idx="3">
                  <c:v>42689.81000793264</c:v>
                </c:pt>
                <c:pt idx="4">
                  <c:v>45958.254836575317</c:v>
                </c:pt>
                <c:pt idx="5">
                  <c:v>49388.517540878718</c:v>
                </c:pt>
                <c:pt idx="6">
                  <c:v>45861.178516171582</c:v>
                </c:pt>
                <c:pt idx="7">
                  <c:v>39428.185237846657</c:v>
                </c:pt>
              </c:numCache>
            </c:numRef>
          </c:val>
          <c:smooth val="0"/>
          <c:extLst>
            <c:ext xmlns:c16="http://schemas.microsoft.com/office/drawing/2014/chart" uri="{C3380CC4-5D6E-409C-BE32-E72D297353CC}">
              <c16:uniqueId val="{00000000-EE8D-4410-B111-DD6233262462}"/>
            </c:ext>
          </c:extLst>
        </c:ser>
        <c:ser>
          <c:idx val="1"/>
          <c:order val="1"/>
          <c:tx>
            <c:strRef>
              <c:f>'RME Exponential Smoothing'!$B$114</c:f>
              <c:strCache>
                <c:ptCount val="1"/>
                <c:pt idx="0">
                  <c:v>Sm - EX RME</c:v>
                </c:pt>
              </c:strCache>
            </c:strRef>
          </c:tx>
          <c:spPr>
            <a:ln w="28575" cap="rnd">
              <a:solidFill>
                <a:schemeClr val="accent2"/>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Smoothing'!$C$114:$J$114</c:f>
              <c:numCache>
                <c:formatCode>General</c:formatCode>
                <c:ptCount val="8"/>
                <c:pt idx="0">
                  <c:v>14223.76014462181</c:v>
                </c:pt>
                <c:pt idx="1">
                  <c:v>15645.109593966399</c:v>
                </c:pt>
                <c:pt idx="2">
                  <c:v>13410.593479677014</c:v>
                </c:pt>
                <c:pt idx="3">
                  <c:v>15696.318759747939</c:v>
                </c:pt>
                <c:pt idx="4">
                  <c:v>16898.070462777119</c:v>
                </c:pt>
                <c:pt idx="5">
                  <c:v>18159.31985288722</c:v>
                </c:pt>
                <c:pt idx="6">
                  <c:v>16862.377146999952</c:v>
                </c:pt>
                <c:pt idx="7">
                  <c:v>14497.074676524189</c:v>
                </c:pt>
              </c:numCache>
            </c:numRef>
          </c:val>
          <c:smooth val="0"/>
          <c:extLst>
            <c:ext xmlns:c16="http://schemas.microsoft.com/office/drawing/2014/chart" uri="{C3380CC4-5D6E-409C-BE32-E72D297353CC}">
              <c16:uniqueId val="{00000001-EE8D-4410-B111-DD6233262462}"/>
            </c:ext>
          </c:extLst>
        </c:ser>
        <c:ser>
          <c:idx val="2"/>
          <c:order val="2"/>
          <c:tx>
            <c:strRef>
              <c:f>'RME Exponential Smoothing'!$B$115</c:f>
              <c:strCache>
                <c:ptCount val="1"/>
                <c:pt idx="0">
                  <c:v>IM RME</c:v>
                </c:pt>
              </c:strCache>
            </c:strRef>
          </c:tx>
          <c:spPr>
            <a:ln w="28575" cap="rnd">
              <a:solidFill>
                <a:schemeClr val="accent3"/>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Smoothing'!$C$115:$J$115</c:f>
              <c:numCache>
                <c:formatCode>General</c:formatCode>
                <c:ptCount val="8"/>
                <c:pt idx="0">
                  <c:v>37014.059135658674</c:v>
                </c:pt>
                <c:pt idx="1">
                  <c:v>53312.90055318168</c:v>
                </c:pt>
                <c:pt idx="2">
                  <c:v>23654.61142201948</c:v>
                </c:pt>
                <c:pt idx="3">
                  <c:v>29462.47047231043</c:v>
                </c:pt>
                <c:pt idx="4">
                  <c:v>32151.133754436945</c:v>
                </c:pt>
                <c:pt idx="5">
                  <c:v>57202.610161747558</c:v>
                </c:pt>
                <c:pt idx="6">
                  <c:v>36923.440691939155</c:v>
                </c:pt>
                <c:pt idx="7">
                  <c:v>38195.111385845332</c:v>
                </c:pt>
              </c:numCache>
            </c:numRef>
          </c:val>
          <c:smooth val="0"/>
          <c:extLst>
            <c:ext xmlns:c16="http://schemas.microsoft.com/office/drawing/2014/chart" uri="{C3380CC4-5D6E-409C-BE32-E72D297353CC}">
              <c16:uniqueId val="{00000002-EE8D-4410-B111-DD6233262462}"/>
            </c:ext>
          </c:extLst>
        </c:ser>
        <c:ser>
          <c:idx val="3"/>
          <c:order val="3"/>
          <c:tx>
            <c:strRef>
              <c:f>'RME Exponential Smoothing'!$B$116</c:f>
              <c:strCache>
                <c:ptCount val="1"/>
                <c:pt idx="0">
                  <c:v>EX RME</c:v>
                </c:pt>
              </c:strCache>
            </c:strRef>
          </c:tx>
          <c:spPr>
            <a:ln w="28575" cap="rnd">
              <a:solidFill>
                <a:schemeClr val="accent4"/>
              </a:solidFill>
              <a:round/>
            </a:ln>
            <a:effectLst/>
          </c:spPr>
          <c:marker>
            <c:symbol val="none"/>
          </c:marker>
          <c:cat>
            <c:numRef>
              <c:f>'RME Exponential Smoothing'!$C$112:$J$112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Smoothing'!$C$116:$J$116</c:f>
              <c:numCache>
                <c:formatCode>General</c:formatCode>
                <c:ptCount val="8"/>
                <c:pt idx="0">
                  <c:v>14223.76014462181</c:v>
                </c:pt>
                <c:pt idx="1">
                  <c:v>9248.8181181597338</c:v>
                </c:pt>
                <c:pt idx="2">
                  <c:v>33762.673834049667</c:v>
                </c:pt>
                <c:pt idx="3">
                  <c:v>19690.021286705916</c:v>
                </c:pt>
                <c:pt idx="4">
                  <c:v>26306.313077474308</c:v>
                </c:pt>
                <c:pt idx="5">
                  <c:v>13686.723226569266</c:v>
                </c:pt>
                <c:pt idx="6">
                  <c:v>15003.471355985408</c:v>
                </c:pt>
                <c:pt idx="7">
                  <c:v>16410.238488844265</c:v>
                </c:pt>
              </c:numCache>
            </c:numRef>
          </c:val>
          <c:smooth val="0"/>
          <c:extLst>
            <c:ext xmlns:c16="http://schemas.microsoft.com/office/drawing/2014/chart" uri="{C3380CC4-5D6E-409C-BE32-E72D297353CC}">
              <c16:uniqueId val="{00000003-EE8D-4410-B111-DD6233262462}"/>
            </c:ext>
          </c:extLst>
        </c:ser>
        <c:dLbls>
          <c:showLegendKey val="0"/>
          <c:showVal val="0"/>
          <c:showCatName val="0"/>
          <c:showSerName val="0"/>
          <c:showPercent val="0"/>
          <c:showBubbleSize val="0"/>
        </c:dLbls>
        <c:smooth val="0"/>
        <c:axId val="1381792239"/>
        <c:axId val="1381779759"/>
      </c:lineChart>
      <c:catAx>
        <c:axId val="1381792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79759"/>
        <c:crosses val="autoZero"/>
        <c:auto val="1"/>
        <c:lblAlgn val="ctr"/>
        <c:lblOffset val="100"/>
        <c:noMultiLvlLbl val="0"/>
      </c:catAx>
      <c:valAx>
        <c:axId val="13817797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922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Comparison with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Smoothing'!$B$133</c:f>
              <c:strCache>
                <c:ptCount val="1"/>
                <c:pt idx="0">
                  <c:v>GDP (2016 Prices)</c:v>
                </c:pt>
              </c:strCache>
            </c:strRef>
          </c:tx>
          <c:spPr>
            <a:ln w="28575" cap="rnd">
              <a:solidFill>
                <a:schemeClr val="accent1"/>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Smoothing'!$C$133:$J$133</c:f>
              <c:numCache>
                <c:formatCode>0</c:formatCode>
                <c:ptCount val="8"/>
                <c:pt idx="0">
                  <c:v>100</c:v>
                </c:pt>
                <c:pt idx="1">
                  <c:v>100.29054096627625</c:v>
                </c:pt>
                <c:pt idx="2">
                  <c:v>102.3334290134909</c:v>
                </c:pt>
                <c:pt idx="3">
                  <c:v>104.46102900508971</c:v>
                </c:pt>
                <c:pt idx="4">
                  <c:v>104.98820333667047</c:v>
                </c:pt>
                <c:pt idx="5">
                  <c:v>105.87522840720543</c:v>
                </c:pt>
                <c:pt idx="6">
                  <c:v>107.07589770157593</c:v>
                </c:pt>
                <c:pt idx="7">
                  <c:v>108.81774330180556</c:v>
                </c:pt>
              </c:numCache>
            </c:numRef>
          </c:val>
          <c:smooth val="0"/>
          <c:extLst>
            <c:ext xmlns:c16="http://schemas.microsoft.com/office/drawing/2014/chart" uri="{C3380CC4-5D6E-409C-BE32-E72D297353CC}">
              <c16:uniqueId val="{00000000-853C-414F-9637-508EED3CCD57}"/>
            </c:ext>
          </c:extLst>
        </c:ser>
        <c:ser>
          <c:idx val="1"/>
          <c:order val="1"/>
          <c:tx>
            <c:strRef>
              <c:f>'RME Exponential Smoothing'!$B$134</c:f>
              <c:strCache>
                <c:ptCount val="1"/>
                <c:pt idx="0">
                  <c:v>DMC</c:v>
                </c:pt>
              </c:strCache>
            </c:strRef>
          </c:tx>
          <c:spPr>
            <a:ln w="28575" cap="rnd">
              <a:solidFill>
                <a:schemeClr val="accent2"/>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Smoothing'!$C$134:$J$134</c:f>
              <c:numCache>
                <c:formatCode>0</c:formatCode>
                <c:ptCount val="8"/>
                <c:pt idx="0">
                  <c:v>100</c:v>
                </c:pt>
                <c:pt idx="1">
                  <c:v>91.445437178548289</c:v>
                </c:pt>
                <c:pt idx="2">
                  <c:v>89.67566498224015</c:v>
                </c:pt>
                <c:pt idx="3">
                  <c:v>92.340890775431077</c:v>
                </c:pt>
                <c:pt idx="4">
                  <c:v>93.713513236252084</c:v>
                </c:pt>
                <c:pt idx="5">
                  <c:v>93.311302974262304</c:v>
                </c:pt>
                <c:pt idx="6">
                  <c:v>90.73833674486589</c:v>
                </c:pt>
                <c:pt idx="7">
                  <c:v>88.437957512034203</c:v>
                </c:pt>
              </c:numCache>
            </c:numRef>
          </c:val>
          <c:smooth val="0"/>
          <c:extLst>
            <c:ext xmlns:c16="http://schemas.microsoft.com/office/drawing/2014/chart" uri="{C3380CC4-5D6E-409C-BE32-E72D297353CC}">
              <c16:uniqueId val="{00000001-853C-414F-9637-508EED3CCD57}"/>
            </c:ext>
          </c:extLst>
        </c:ser>
        <c:ser>
          <c:idx val="2"/>
          <c:order val="2"/>
          <c:tx>
            <c:strRef>
              <c:f>'RME Exponential Smoothing'!$B$135</c:f>
              <c:strCache>
                <c:ptCount val="1"/>
                <c:pt idx="0">
                  <c:v>DMI</c:v>
                </c:pt>
              </c:strCache>
            </c:strRef>
          </c:tx>
          <c:spPr>
            <a:ln w="28575" cap="rnd">
              <a:solidFill>
                <a:schemeClr val="accent3"/>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Smoothing'!$C$135:$J$135</c:f>
              <c:numCache>
                <c:formatCode>0</c:formatCode>
                <c:ptCount val="8"/>
                <c:pt idx="0">
                  <c:v>100</c:v>
                </c:pt>
                <c:pt idx="1">
                  <c:v>91.248398990024583</c:v>
                </c:pt>
                <c:pt idx="2">
                  <c:v>89.766939029550741</c:v>
                </c:pt>
                <c:pt idx="3">
                  <c:v>91.905190238652423</c:v>
                </c:pt>
                <c:pt idx="4">
                  <c:v>99.227562200738262</c:v>
                </c:pt>
                <c:pt idx="5">
                  <c:v>101.48486514375253</c:v>
                </c:pt>
                <c:pt idx="6">
                  <c:v>100.94288638568341</c:v>
                </c:pt>
                <c:pt idx="7">
                  <c:v>99.21616736081566</c:v>
                </c:pt>
              </c:numCache>
            </c:numRef>
          </c:val>
          <c:smooth val="0"/>
          <c:extLst>
            <c:ext xmlns:c16="http://schemas.microsoft.com/office/drawing/2014/chart" uri="{C3380CC4-5D6E-409C-BE32-E72D297353CC}">
              <c16:uniqueId val="{00000002-853C-414F-9637-508EED3CCD57}"/>
            </c:ext>
          </c:extLst>
        </c:ser>
        <c:ser>
          <c:idx val="3"/>
          <c:order val="3"/>
          <c:tx>
            <c:strRef>
              <c:f>'RME Exponential Smoothing'!$B$136</c:f>
              <c:strCache>
                <c:ptCount val="1"/>
                <c:pt idx="0">
                  <c:v>RMC</c:v>
                </c:pt>
              </c:strCache>
            </c:strRef>
          </c:tx>
          <c:spPr>
            <a:ln w="28575" cap="rnd">
              <a:solidFill>
                <a:schemeClr val="accent4"/>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Smoothing'!$C$136:$J$136</c:f>
              <c:numCache>
                <c:formatCode>0</c:formatCode>
                <c:ptCount val="8"/>
                <c:pt idx="0">
                  <c:v>100</c:v>
                </c:pt>
                <c:pt idx="1">
                  <c:v>92.831808721078374</c:v>
                </c:pt>
                <c:pt idx="2">
                  <c:v>93.125325072530302</c:v>
                </c:pt>
                <c:pt idx="3">
                  <c:v>99.767960937964673</c:v>
                </c:pt>
                <c:pt idx="4">
                  <c:v>106.71818513558759</c:v>
                </c:pt>
                <c:pt idx="5">
                  <c:v>108.32039723970178</c:v>
                </c:pt>
                <c:pt idx="6">
                  <c:v>100.02970925524939</c:v>
                </c:pt>
                <c:pt idx="7">
                  <c:v>101.31024959301524</c:v>
                </c:pt>
              </c:numCache>
            </c:numRef>
          </c:val>
          <c:smooth val="0"/>
          <c:extLst>
            <c:ext xmlns:c16="http://schemas.microsoft.com/office/drawing/2014/chart" uri="{C3380CC4-5D6E-409C-BE32-E72D297353CC}">
              <c16:uniqueId val="{00000003-853C-414F-9637-508EED3CCD57}"/>
            </c:ext>
          </c:extLst>
        </c:ser>
        <c:ser>
          <c:idx val="4"/>
          <c:order val="4"/>
          <c:tx>
            <c:strRef>
              <c:f>'RME Exponential Smoothing'!$B$137</c:f>
              <c:strCache>
                <c:ptCount val="1"/>
                <c:pt idx="0">
                  <c:v>RMI</c:v>
                </c:pt>
              </c:strCache>
            </c:strRef>
          </c:tx>
          <c:spPr>
            <a:ln w="28575" cap="rnd">
              <a:solidFill>
                <a:schemeClr val="accent5"/>
              </a:solidFill>
              <a:round/>
            </a:ln>
            <a:effectLst/>
          </c:spPr>
          <c:marker>
            <c:symbol val="none"/>
          </c:marker>
          <c:cat>
            <c:numRef>
              <c:f>'RME Exponential Smoothing'!$C$132:$J$132</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Smoothing'!$C$137:$J$137</c:f>
              <c:numCache>
                <c:formatCode>0</c:formatCode>
                <c:ptCount val="8"/>
                <c:pt idx="0">
                  <c:v>100</c:v>
                </c:pt>
                <c:pt idx="1">
                  <c:v>94.093277166357097</c:v>
                </c:pt>
                <c:pt idx="2">
                  <c:v>93.04294305123129</c:v>
                </c:pt>
                <c:pt idx="3">
                  <c:v>97.547559106289881</c:v>
                </c:pt>
                <c:pt idx="4">
                  <c:v>107.17438024265581</c:v>
                </c:pt>
                <c:pt idx="5">
                  <c:v>108.32386997579744</c:v>
                </c:pt>
                <c:pt idx="6">
                  <c:v>105.14772213857779</c:v>
                </c:pt>
                <c:pt idx="7">
                  <c:v>103.66427238332049</c:v>
                </c:pt>
              </c:numCache>
            </c:numRef>
          </c:val>
          <c:smooth val="0"/>
          <c:extLst>
            <c:ext xmlns:c16="http://schemas.microsoft.com/office/drawing/2014/chart" uri="{C3380CC4-5D6E-409C-BE32-E72D297353CC}">
              <c16:uniqueId val="{00000004-853C-414F-9637-508EED3CCD57}"/>
            </c:ext>
          </c:extLst>
        </c:ser>
        <c:dLbls>
          <c:showLegendKey val="0"/>
          <c:showVal val="0"/>
          <c:showCatName val="0"/>
          <c:showSerName val="0"/>
          <c:showPercent val="0"/>
          <c:showBubbleSize val="0"/>
        </c:dLbls>
        <c:smooth val="0"/>
        <c:axId val="1390633119"/>
        <c:axId val="1390638111"/>
      </c:lineChart>
      <c:catAx>
        <c:axId val="1390633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38111"/>
        <c:crosses val="autoZero"/>
        <c:auto val="1"/>
        <c:lblAlgn val="ctr"/>
        <c:lblOffset val="100"/>
        <c:noMultiLvlLbl val="0"/>
      </c:catAx>
      <c:valAx>
        <c:axId val="1390638111"/>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0633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Comparisons with Per Capita GDP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Smoothing'!$B$149</c:f>
              <c:strCache>
                <c:ptCount val="1"/>
                <c:pt idx="0">
                  <c:v>GDP (2016 Prices)</c:v>
                </c:pt>
              </c:strCache>
            </c:strRef>
          </c:tx>
          <c:spPr>
            <a:ln w="28575" cap="rnd">
              <a:solidFill>
                <a:schemeClr val="accent1"/>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Smoothing'!$C$149:$J$149</c:f>
              <c:numCache>
                <c:formatCode>0</c:formatCode>
                <c:ptCount val="8"/>
                <c:pt idx="0">
                  <c:v>100</c:v>
                </c:pt>
                <c:pt idx="1">
                  <c:v>100.0319629003251</c:v>
                </c:pt>
                <c:pt idx="2">
                  <c:v>101.79945200153921</c:v>
                </c:pt>
                <c:pt idx="3">
                  <c:v>103.52924819060418</c:v>
                </c:pt>
                <c:pt idx="4">
                  <c:v>103.55983228438859</c:v>
                </c:pt>
                <c:pt idx="5">
                  <c:v>103.82225156536866</c:v>
                </c:pt>
                <c:pt idx="6">
                  <c:v>104.61059398108358</c:v>
                </c:pt>
                <c:pt idx="7">
                  <c:v>106.05232668123779</c:v>
                </c:pt>
              </c:numCache>
            </c:numRef>
          </c:val>
          <c:smooth val="0"/>
          <c:extLst>
            <c:ext xmlns:c16="http://schemas.microsoft.com/office/drawing/2014/chart" uri="{C3380CC4-5D6E-409C-BE32-E72D297353CC}">
              <c16:uniqueId val="{00000000-59AE-4C3F-9B6A-4E4B0BB57613}"/>
            </c:ext>
          </c:extLst>
        </c:ser>
        <c:ser>
          <c:idx val="1"/>
          <c:order val="1"/>
          <c:tx>
            <c:strRef>
              <c:f>'RME Exponential Smoothing'!$B$150</c:f>
              <c:strCache>
                <c:ptCount val="1"/>
                <c:pt idx="0">
                  <c:v>DMC</c:v>
                </c:pt>
              </c:strCache>
            </c:strRef>
          </c:tx>
          <c:spPr>
            <a:ln w="28575" cap="rnd">
              <a:solidFill>
                <a:schemeClr val="accent2"/>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Smoothing'!$C$150:$J$150</c:f>
              <c:numCache>
                <c:formatCode>0</c:formatCode>
                <c:ptCount val="8"/>
                <c:pt idx="0">
                  <c:v>100</c:v>
                </c:pt>
                <c:pt idx="1">
                  <c:v>91.209664352338933</c:v>
                </c:pt>
                <c:pt idx="2">
                  <c:v>89.207736328880102</c:v>
                </c:pt>
                <c:pt idx="3">
                  <c:v>91.517220252207949</c:v>
                </c:pt>
                <c:pt idx="4">
                  <c:v>92.43853504574956</c:v>
                </c:pt>
                <c:pt idx="5">
                  <c:v>91.501947311283288</c:v>
                </c:pt>
                <c:pt idx="6">
                  <c:v>88.649187235310919</c:v>
                </c:pt>
                <c:pt idx="7">
                  <c:v>86.190458251600759</c:v>
                </c:pt>
              </c:numCache>
            </c:numRef>
          </c:val>
          <c:smooth val="0"/>
          <c:extLst>
            <c:ext xmlns:c16="http://schemas.microsoft.com/office/drawing/2014/chart" uri="{C3380CC4-5D6E-409C-BE32-E72D297353CC}">
              <c16:uniqueId val="{00000001-59AE-4C3F-9B6A-4E4B0BB57613}"/>
            </c:ext>
          </c:extLst>
        </c:ser>
        <c:ser>
          <c:idx val="2"/>
          <c:order val="2"/>
          <c:tx>
            <c:strRef>
              <c:f>'RME Exponential Smoothing'!$B$151</c:f>
              <c:strCache>
                <c:ptCount val="1"/>
                <c:pt idx="0">
                  <c:v>DMI</c:v>
                </c:pt>
              </c:strCache>
            </c:strRef>
          </c:tx>
          <c:spPr>
            <a:ln w="28575" cap="rnd">
              <a:solidFill>
                <a:schemeClr val="accent3"/>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Smoothing'!$C$151:$J$151</c:f>
              <c:numCache>
                <c:formatCode>0</c:formatCode>
                <c:ptCount val="8"/>
                <c:pt idx="0">
                  <c:v>100</c:v>
                </c:pt>
                <c:pt idx="1">
                  <c:v>91.013134185341627</c:v>
                </c:pt>
                <c:pt idx="2">
                  <c:v>89.298534107159938</c:v>
                </c:pt>
                <c:pt idx="3">
                  <c:v>91.085406115983616</c:v>
                </c:pt>
                <c:pt idx="4">
                  <c:v>97.877565030279683</c:v>
                </c:pt>
                <c:pt idx="5">
                  <c:v>99.517019774524755</c:v>
                </c:pt>
                <c:pt idx="6">
                  <c:v>98.618788444824418</c:v>
                </c:pt>
                <c:pt idx="7">
                  <c:v>96.694758352289753</c:v>
                </c:pt>
              </c:numCache>
            </c:numRef>
          </c:val>
          <c:smooth val="0"/>
          <c:extLst>
            <c:ext xmlns:c16="http://schemas.microsoft.com/office/drawing/2014/chart" uri="{C3380CC4-5D6E-409C-BE32-E72D297353CC}">
              <c16:uniqueId val="{00000002-59AE-4C3F-9B6A-4E4B0BB57613}"/>
            </c:ext>
          </c:extLst>
        </c:ser>
        <c:ser>
          <c:idx val="3"/>
          <c:order val="3"/>
          <c:tx>
            <c:strRef>
              <c:f>'RME Exponential Smoothing'!$B$152</c:f>
              <c:strCache>
                <c:ptCount val="1"/>
                <c:pt idx="0">
                  <c:v>RMC</c:v>
                </c:pt>
              </c:strCache>
            </c:strRef>
          </c:tx>
          <c:spPr>
            <a:ln w="28575" cap="rnd">
              <a:solidFill>
                <a:schemeClr val="accent4"/>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Smoothing'!$C$152:$J$152</c:f>
              <c:numCache>
                <c:formatCode>0</c:formatCode>
                <c:ptCount val="8"/>
                <c:pt idx="0">
                  <c:v>100</c:v>
                </c:pt>
                <c:pt idx="1">
                  <c:v>92.592461427439645</c:v>
                </c:pt>
                <c:pt idx="2">
                  <c:v>92.639396053062953</c:v>
                </c:pt>
                <c:pt idx="3">
                  <c:v>98.878041771097131</c:v>
                </c:pt>
                <c:pt idx="4">
                  <c:v>105.26627757306919</c:v>
                </c:pt>
                <c:pt idx="5">
                  <c:v>106.22000727712833</c:v>
                </c:pt>
                <c:pt idx="6">
                  <c:v>97.72663620444925</c:v>
                </c:pt>
                <c:pt idx="7">
                  <c:v>98.735623070193924</c:v>
                </c:pt>
              </c:numCache>
            </c:numRef>
          </c:val>
          <c:smooth val="0"/>
          <c:extLst>
            <c:ext xmlns:c16="http://schemas.microsoft.com/office/drawing/2014/chart" uri="{C3380CC4-5D6E-409C-BE32-E72D297353CC}">
              <c16:uniqueId val="{00000003-59AE-4C3F-9B6A-4E4B0BB57613}"/>
            </c:ext>
          </c:extLst>
        </c:ser>
        <c:ser>
          <c:idx val="4"/>
          <c:order val="4"/>
          <c:tx>
            <c:strRef>
              <c:f>'RME Exponential Smoothing'!$B$153</c:f>
              <c:strCache>
                <c:ptCount val="1"/>
                <c:pt idx="0">
                  <c:v>RMI</c:v>
                </c:pt>
              </c:strCache>
            </c:strRef>
          </c:tx>
          <c:spPr>
            <a:ln w="28575" cap="rnd">
              <a:solidFill>
                <a:schemeClr val="accent5"/>
              </a:solidFill>
              <a:round/>
            </a:ln>
            <a:effectLst/>
          </c:spPr>
          <c:marker>
            <c:symbol val="none"/>
          </c:marker>
          <c:cat>
            <c:numRef>
              <c:f>'RME Exponential Smoothing'!$C$148:$J$148</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Smoothing'!$C$153:$J$153</c:f>
              <c:numCache>
                <c:formatCode>0</c:formatCode>
                <c:ptCount val="8"/>
                <c:pt idx="0">
                  <c:v>100</c:v>
                </c:pt>
                <c:pt idx="1">
                  <c:v>93.850677441654597</c:v>
                </c:pt>
                <c:pt idx="2">
                  <c:v>92.557443902100474</c:v>
                </c:pt>
                <c:pt idx="3">
                  <c:v>96.677445677953784</c:v>
                </c:pt>
                <c:pt idx="4">
                  <c:v>105.71626611726251</c:v>
                </c:pt>
                <c:pt idx="5">
                  <c:v>106.22341267502892</c:v>
                </c:pt>
                <c:pt idx="6">
                  <c:v>102.72681252069171</c:v>
                </c:pt>
                <c:pt idx="7">
                  <c:v>101.02982240200808</c:v>
                </c:pt>
              </c:numCache>
            </c:numRef>
          </c:val>
          <c:smooth val="0"/>
          <c:extLst>
            <c:ext xmlns:c16="http://schemas.microsoft.com/office/drawing/2014/chart" uri="{C3380CC4-5D6E-409C-BE32-E72D297353CC}">
              <c16:uniqueId val="{00000004-59AE-4C3F-9B6A-4E4B0BB57613}"/>
            </c:ext>
          </c:extLst>
        </c:ser>
        <c:dLbls>
          <c:showLegendKey val="0"/>
          <c:showVal val="0"/>
          <c:showCatName val="0"/>
          <c:showSerName val="0"/>
          <c:showPercent val="0"/>
          <c:showBubbleSize val="0"/>
        </c:dLbls>
        <c:smooth val="0"/>
        <c:axId val="1383554415"/>
        <c:axId val="1383553167"/>
      </c:lineChart>
      <c:catAx>
        <c:axId val="1383554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53167"/>
        <c:crosses val="autoZero"/>
        <c:auto val="1"/>
        <c:lblAlgn val="ctr"/>
        <c:lblOffset val="100"/>
        <c:noMultiLvlLbl val="0"/>
      </c:catAx>
      <c:valAx>
        <c:axId val="1383553167"/>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544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Graphs!$B$35</c:f>
              <c:strCache>
                <c:ptCount val="1"/>
                <c:pt idx="0">
                  <c:v>Domestic Extraction</c:v>
                </c:pt>
              </c:strCache>
            </c:strRef>
          </c:tx>
          <c:spPr>
            <a:ln w="28575" cap="rnd">
              <a:solidFill>
                <a:schemeClr val="accent1"/>
              </a:solidFill>
              <a:round/>
            </a:ln>
            <a:effectLst/>
          </c:spPr>
          <c:marker>
            <c:symbol val="none"/>
          </c:marker>
          <c:val>
            <c:numRef>
              <c:f>Graphs!$C$35:$J$35</c:f>
              <c:numCache>
                <c:formatCode>#,##0</c:formatCode>
                <c:ptCount val="8"/>
                <c:pt idx="0">
                  <c:v>131799303.31457238</c:v>
                </c:pt>
                <c:pt idx="1">
                  <c:v>113292732.51746592</c:v>
                </c:pt>
                <c:pt idx="2">
                  <c:v>106226766.37039956</c:v>
                </c:pt>
                <c:pt idx="3">
                  <c:v>110056100.98607139</c:v>
                </c:pt>
                <c:pt idx="4">
                  <c:v>119181720.88006793</c:v>
                </c:pt>
                <c:pt idx="5">
                  <c:v>125364728.20603473</c:v>
                </c:pt>
                <c:pt idx="6">
                  <c:v>123566357.71558282</c:v>
                </c:pt>
                <c:pt idx="7">
                  <c:v>125423571.59545113</c:v>
                </c:pt>
              </c:numCache>
            </c:numRef>
          </c:val>
          <c:smooth val="0"/>
          <c:extLst>
            <c:ext xmlns:c15="http://schemas.microsoft.com/office/drawing/2012/chart" uri="{02D57815-91ED-43cb-92C2-25804820EDAC}">
              <c15:filteredCategoryTitle>
                <c15:cat>
                  <c:multiLvlStrRef>
                    <c:extLst>
                      <c:ext uri="{02D57815-91ED-43cb-92C2-25804820EDAC}">
                        <c15:formulaRef>
                          <c15:sqref>'Indicators RME'!#REF!</c15:sqref>
                        </c15:formulaRef>
                      </c:ext>
                    </c:extLst>
                  </c:multiLvlStrRef>
                </c15:cat>
              </c15:filteredCategoryTitle>
            </c:ext>
            <c:ext xmlns:c16="http://schemas.microsoft.com/office/drawing/2014/chart" uri="{C3380CC4-5D6E-409C-BE32-E72D297353CC}">
              <c16:uniqueId val="{00000000-FE88-4A3A-905E-C1F07C595BD2}"/>
            </c:ext>
          </c:extLst>
        </c:ser>
        <c:ser>
          <c:idx val="1"/>
          <c:order val="1"/>
          <c:tx>
            <c:strRef>
              <c:f>Graphs!$B$36</c:f>
              <c:strCache>
                <c:ptCount val="1"/>
                <c:pt idx="0">
                  <c:v>Direct Matieral Inputs</c:v>
                </c:pt>
              </c:strCache>
            </c:strRef>
          </c:tx>
          <c:spPr>
            <a:ln w="28575" cap="rnd">
              <a:solidFill>
                <a:schemeClr val="accent2"/>
              </a:solidFill>
              <a:round/>
            </a:ln>
            <a:effectLst/>
          </c:spPr>
          <c:marker>
            <c:symbol val="none"/>
          </c:marker>
          <c:val>
            <c:numRef>
              <c:f>Graphs!$C$36:$J$36</c:f>
              <c:numCache>
                <c:formatCode>#,##0</c:formatCode>
                <c:ptCount val="8"/>
                <c:pt idx="0">
                  <c:v>165894627.68786034</c:v>
                </c:pt>
                <c:pt idx="1">
                  <c:v>151376191.77563459</c:v>
                </c:pt>
                <c:pt idx="2">
                  <c:v>148918529.2898618</c:v>
                </c:pt>
                <c:pt idx="3">
                  <c:v>152465773.17223221</c:v>
                </c:pt>
                <c:pt idx="4">
                  <c:v>164613194.87665477</c:v>
                </c:pt>
                <c:pt idx="5">
                  <c:v>168357939.18975538</c:v>
                </c:pt>
                <c:pt idx="6">
                  <c:v>167458825.54690936</c:v>
                </c:pt>
                <c:pt idx="7">
                  <c:v>164594291.44938958</c:v>
                </c:pt>
              </c:numCache>
            </c:numRef>
          </c:val>
          <c:smooth val="0"/>
          <c:extLst>
            <c:ext xmlns:c15="http://schemas.microsoft.com/office/drawing/2012/chart" uri="{02D57815-91ED-43cb-92C2-25804820EDAC}">
              <c15:filteredCategoryTitle>
                <c15:cat>
                  <c:multiLvlStrRef>
                    <c:extLst>
                      <c:ext uri="{02D57815-91ED-43cb-92C2-25804820EDAC}">
                        <c15:formulaRef>
                          <c15:sqref>'Indicators RME'!#REF!</c15:sqref>
                        </c15:formulaRef>
                      </c:ext>
                    </c:extLst>
                  </c:multiLvlStrRef>
                </c15:cat>
              </c15:filteredCategoryTitle>
            </c:ext>
            <c:ext xmlns:c16="http://schemas.microsoft.com/office/drawing/2014/chart" uri="{C3380CC4-5D6E-409C-BE32-E72D297353CC}">
              <c16:uniqueId val="{00000001-FE88-4A3A-905E-C1F07C595BD2}"/>
            </c:ext>
          </c:extLst>
        </c:ser>
        <c:ser>
          <c:idx val="2"/>
          <c:order val="2"/>
          <c:tx>
            <c:strRef>
              <c:f>Graphs!$B$37</c:f>
              <c:strCache>
                <c:ptCount val="1"/>
                <c:pt idx="0">
                  <c:v>Domestic Material Consumption</c:v>
                </c:pt>
              </c:strCache>
            </c:strRef>
          </c:tx>
          <c:spPr>
            <a:ln w="28575" cap="rnd">
              <a:solidFill>
                <a:schemeClr val="accent3"/>
              </a:solidFill>
              <a:round/>
            </a:ln>
            <a:effectLst/>
          </c:spPr>
          <c:marker>
            <c:symbol val="none"/>
          </c:marker>
          <c:val>
            <c:numRef>
              <c:f>Graphs!$C$37:$J$37</c:f>
              <c:numCache>
                <c:formatCode>#,##0</c:formatCode>
                <c:ptCount val="8"/>
                <c:pt idx="0">
                  <c:v>73167784.433302596</c:v>
                </c:pt>
                <c:pt idx="1">
                  <c:v>66908600.34889137</c:v>
                </c:pt>
                <c:pt idx="2">
                  <c:v>65613697.243336096</c:v>
                </c:pt>
                <c:pt idx="3">
                  <c:v>67563783.906358823</c:v>
                </c:pt>
                <c:pt idx="4">
                  <c:v>68568101.349575415</c:v>
                </c:pt>
                <c:pt idx="5">
                  <c:v>68273813.012114108</c:v>
                </c:pt>
                <c:pt idx="6">
                  <c:v>66391230.627847679</c:v>
                </c:pt>
                <c:pt idx="7">
                  <c:v>64708094.109620929</c:v>
                </c:pt>
              </c:numCache>
            </c:numRef>
          </c:val>
          <c:smooth val="0"/>
          <c:extLst>
            <c:ext xmlns:c15="http://schemas.microsoft.com/office/drawing/2012/chart" uri="{02D57815-91ED-43cb-92C2-25804820EDAC}">
              <c15:filteredCategoryTitle>
                <c15:cat>
                  <c:multiLvlStrRef>
                    <c:extLst>
                      <c:ext uri="{02D57815-91ED-43cb-92C2-25804820EDAC}">
                        <c15:formulaRef>
                          <c15:sqref>'Indicators RME'!#REF!</c15:sqref>
                        </c15:formulaRef>
                      </c:ext>
                    </c:extLst>
                  </c:multiLvlStrRef>
                </c15:cat>
              </c15:filteredCategoryTitle>
            </c:ext>
            <c:ext xmlns:c16="http://schemas.microsoft.com/office/drawing/2014/chart" uri="{C3380CC4-5D6E-409C-BE32-E72D297353CC}">
              <c16:uniqueId val="{00000002-FE88-4A3A-905E-C1F07C595BD2}"/>
            </c:ext>
          </c:extLst>
        </c:ser>
        <c:dLbls>
          <c:showLegendKey val="0"/>
          <c:showVal val="0"/>
          <c:showCatName val="0"/>
          <c:showSerName val="0"/>
          <c:showPercent val="0"/>
          <c:showBubbleSize val="0"/>
        </c:dLbls>
        <c:smooth val="0"/>
        <c:axId val="2105302304"/>
        <c:axId val="95654528"/>
      </c:lineChart>
      <c:catAx>
        <c:axId val="2105302304"/>
        <c:scaling>
          <c:orientation val="minMax"/>
        </c:scaling>
        <c:delete val="1"/>
        <c:axPos val="b"/>
        <c:numFmt formatCode="#,##0" sourceLinked="1"/>
        <c:majorTickMark val="none"/>
        <c:minorTickMark val="none"/>
        <c:tickLblPos val="nextTo"/>
        <c:crossAx val="95654528"/>
        <c:crosses val="autoZero"/>
        <c:auto val="1"/>
        <c:lblAlgn val="ctr"/>
        <c:lblOffset val="100"/>
        <c:noMultiLvlLbl val="0"/>
      </c:catAx>
      <c:valAx>
        <c:axId val="95654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a:t>
                </a:r>
                <a:r>
                  <a:rPr lang="en-GB" baseline="0"/>
                  <a:t> of material</a:t>
                </a:r>
                <a:endParaRPr lang="en-GB"/>
              </a:p>
            </c:rich>
          </c:tx>
          <c:layout>
            <c:manualLayout>
              <c:xMode val="edge"/>
              <c:yMode val="edge"/>
              <c:x val="2.860406943564223E-2"/>
              <c:y val="0.4208489843009600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302304"/>
        <c:crosses val="autoZero"/>
        <c:crossBetween val="between"/>
        <c:dispUnits>
          <c:builtInUnit val="millions"/>
          <c:dispUnitsLbl>
            <c:layout>
              <c:manualLayout>
                <c:xMode val="edge"/>
                <c:yMode val="edge"/>
                <c:x val="6.6460541803695344E-2"/>
                <c:y val="0.42701388602744239"/>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a:t>
                  </a:r>
                  <a:r>
                    <a:rPr lang="en-GB" baseline="0"/>
                    <a:t> tonnes)</a:t>
                  </a:r>
                  <a:endParaRPr lang="en-GB"/>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Extraction Abroad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Smoothing'!$B$165</c:f>
              <c:strCache>
                <c:ptCount val="1"/>
                <c:pt idx="0">
                  <c:v>NEA</c:v>
                </c:pt>
              </c:strCache>
            </c:strRef>
          </c:tx>
          <c:spPr>
            <a:ln w="28575" cap="rnd">
              <a:solidFill>
                <a:schemeClr val="accent1"/>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Smoothing'!$C$165:$J$165</c:f>
              <c:numCache>
                <c:formatCode>General</c:formatCode>
                <c:ptCount val="8"/>
                <c:pt idx="0">
                  <c:v>100</c:v>
                </c:pt>
                <c:pt idx="1">
                  <c:v>95.834212247737312</c:v>
                </c:pt>
                <c:pt idx="2">
                  <c:v>100.59610134218757</c:v>
                </c:pt>
                <c:pt idx="3">
                  <c:v>115.85243826937281</c:v>
                </c:pt>
                <c:pt idx="4">
                  <c:v>134.88182783583477</c:v>
                </c:pt>
                <c:pt idx="5">
                  <c:v>140.8249287971465</c:v>
                </c:pt>
                <c:pt idx="6">
                  <c:v>120.15162371821324</c:v>
                </c:pt>
                <c:pt idx="7">
                  <c:v>129.18720317617289</c:v>
                </c:pt>
              </c:numCache>
            </c:numRef>
          </c:val>
          <c:smooth val="0"/>
          <c:extLst>
            <c:ext xmlns:c16="http://schemas.microsoft.com/office/drawing/2014/chart" uri="{C3380CC4-5D6E-409C-BE32-E72D297353CC}">
              <c16:uniqueId val="{00000000-C555-4E1B-9C1B-A5BC48F1BE96}"/>
            </c:ext>
          </c:extLst>
        </c:ser>
        <c:ser>
          <c:idx val="1"/>
          <c:order val="1"/>
          <c:tx>
            <c:strRef>
              <c:f>'RME Exponential Smoothing'!$B$166</c:f>
              <c:strCache>
                <c:ptCount val="1"/>
                <c:pt idx="0">
                  <c:v>EA Im</c:v>
                </c:pt>
              </c:strCache>
            </c:strRef>
          </c:tx>
          <c:spPr>
            <a:ln w="28575" cap="rnd">
              <a:solidFill>
                <a:schemeClr val="accent2"/>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Smoothing'!$C$166:$J$166</c:f>
              <c:numCache>
                <c:formatCode>General</c:formatCode>
                <c:ptCount val="8"/>
                <c:pt idx="0">
                  <c:v>100</c:v>
                </c:pt>
                <c:pt idx="1">
                  <c:v>99.817023486451063</c:v>
                </c:pt>
                <c:pt idx="2">
                  <c:v>99.634092057084274</c:v>
                </c:pt>
                <c:pt idx="3">
                  <c:v>108.89971060136247</c:v>
                </c:pt>
                <c:pt idx="4">
                  <c:v>123.16296312901325</c:v>
                </c:pt>
                <c:pt idx="5">
                  <c:v>122.08359053823837</c:v>
                </c:pt>
                <c:pt idx="6">
                  <c:v>113.60763208040009</c:v>
                </c:pt>
                <c:pt idx="7">
                  <c:v>112.6136273911244</c:v>
                </c:pt>
              </c:numCache>
            </c:numRef>
          </c:val>
          <c:smooth val="0"/>
          <c:extLst>
            <c:ext xmlns:c16="http://schemas.microsoft.com/office/drawing/2014/chart" uri="{C3380CC4-5D6E-409C-BE32-E72D297353CC}">
              <c16:uniqueId val="{00000001-C555-4E1B-9C1B-A5BC48F1BE96}"/>
            </c:ext>
          </c:extLst>
        </c:ser>
        <c:ser>
          <c:idx val="2"/>
          <c:order val="2"/>
          <c:tx>
            <c:strRef>
              <c:f>'RME Exponential Smoothing'!$B$167</c:f>
              <c:strCache>
                <c:ptCount val="1"/>
                <c:pt idx="0">
                  <c:v>EA Ex</c:v>
                </c:pt>
              </c:strCache>
            </c:strRef>
          </c:tx>
          <c:spPr>
            <a:ln w="28575" cap="rnd">
              <a:solidFill>
                <a:schemeClr val="accent3"/>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Smoothing'!$C$167:$J$167</c:f>
              <c:numCache>
                <c:formatCode>General</c:formatCode>
                <c:ptCount val="8"/>
                <c:pt idx="0">
                  <c:v>100</c:v>
                </c:pt>
                <c:pt idx="1">
                  <c:v>102.58183634063845</c:v>
                </c:pt>
                <c:pt idx="2">
                  <c:v>98.966278425484617</c:v>
                </c:pt>
                <c:pt idx="3">
                  <c:v>104.07322255660441</c:v>
                </c:pt>
                <c:pt idx="4">
                  <c:v>115.02788821937027</c:v>
                </c:pt>
                <c:pt idx="5">
                  <c:v>109.07361094913814</c:v>
                </c:pt>
                <c:pt idx="6">
                  <c:v>109.06488297342401</c:v>
                </c:pt>
                <c:pt idx="7">
                  <c:v>101.10847873508342</c:v>
                </c:pt>
              </c:numCache>
            </c:numRef>
          </c:val>
          <c:smooth val="0"/>
          <c:extLst>
            <c:ext xmlns:c16="http://schemas.microsoft.com/office/drawing/2014/chart" uri="{C3380CC4-5D6E-409C-BE32-E72D297353CC}">
              <c16:uniqueId val="{00000002-C555-4E1B-9C1B-A5BC48F1BE96}"/>
            </c:ext>
          </c:extLst>
        </c:ser>
        <c:ser>
          <c:idx val="3"/>
          <c:order val="3"/>
          <c:tx>
            <c:strRef>
              <c:f>'RME Exponential Smoothing'!$B$168</c:f>
              <c:strCache>
                <c:ptCount val="1"/>
                <c:pt idx="0">
                  <c:v>Im</c:v>
                </c:pt>
              </c:strCache>
            </c:strRef>
          </c:tx>
          <c:spPr>
            <a:ln w="28575" cap="rnd">
              <a:solidFill>
                <a:schemeClr val="accent4"/>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Smoothing'!$C$168:$J$168</c:f>
              <c:numCache>
                <c:formatCode>General</c:formatCode>
                <c:ptCount val="8"/>
                <c:pt idx="0">
                  <c:v>100</c:v>
                </c:pt>
                <c:pt idx="1">
                  <c:v>111.69701405746169</c:v>
                </c:pt>
                <c:pt idx="2">
                  <c:v>125.21295428093696</c:v>
                </c:pt>
                <c:pt idx="3">
                  <c:v>124.3855952852782</c:v>
                </c:pt>
                <c:pt idx="4">
                  <c:v>133.24839939689841</c:v>
                </c:pt>
                <c:pt idx="5">
                  <c:v>126.09708742763479</c:v>
                </c:pt>
                <c:pt idx="6">
                  <c:v>128.7345659210508</c:v>
                </c:pt>
                <c:pt idx="7">
                  <c:v>114.88589879680615</c:v>
                </c:pt>
              </c:numCache>
            </c:numRef>
          </c:val>
          <c:smooth val="0"/>
          <c:extLst>
            <c:ext xmlns:c16="http://schemas.microsoft.com/office/drawing/2014/chart" uri="{C3380CC4-5D6E-409C-BE32-E72D297353CC}">
              <c16:uniqueId val="{00000003-C555-4E1B-9C1B-A5BC48F1BE96}"/>
            </c:ext>
          </c:extLst>
        </c:ser>
        <c:ser>
          <c:idx val="4"/>
          <c:order val="4"/>
          <c:tx>
            <c:strRef>
              <c:f>'RME Exponential Smoothing'!$B$169</c:f>
              <c:strCache>
                <c:ptCount val="1"/>
                <c:pt idx="0">
                  <c:v>Ex</c:v>
                </c:pt>
              </c:strCache>
            </c:strRef>
          </c:tx>
          <c:spPr>
            <a:ln w="28575" cap="rnd">
              <a:solidFill>
                <a:schemeClr val="accent5"/>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Smoothing'!$C$169:$J$169</c:f>
              <c:numCache>
                <c:formatCode>General</c:formatCode>
                <c:ptCount val="8"/>
                <c:pt idx="0">
                  <c:v>100</c:v>
                </c:pt>
                <c:pt idx="1">
                  <c:v>91.092922461362264</c:v>
                </c:pt>
                <c:pt idx="2">
                  <c:v>89.838960459199171</c:v>
                </c:pt>
                <c:pt idx="3">
                  <c:v>91.561392889000615</c:v>
                </c:pt>
                <c:pt idx="4">
                  <c:v>103.5785217700253</c:v>
                </c:pt>
                <c:pt idx="5">
                  <c:v>107.93436146951103</c:v>
                </c:pt>
                <c:pt idx="6">
                  <c:v>108.99496992646081</c:v>
                </c:pt>
                <c:pt idx="7">
                  <c:v>107.72090781259178</c:v>
                </c:pt>
              </c:numCache>
            </c:numRef>
          </c:val>
          <c:smooth val="0"/>
          <c:extLst>
            <c:ext xmlns:c16="http://schemas.microsoft.com/office/drawing/2014/chart" uri="{C3380CC4-5D6E-409C-BE32-E72D297353CC}">
              <c16:uniqueId val="{00000004-C555-4E1B-9C1B-A5BC48F1BE96}"/>
            </c:ext>
          </c:extLst>
        </c:ser>
        <c:dLbls>
          <c:showLegendKey val="0"/>
          <c:showVal val="0"/>
          <c:showCatName val="0"/>
          <c:showSerName val="0"/>
          <c:showPercent val="0"/>
          <c:showBubbleSize val="0"/>
        </c:dLbls>
        <c:smooth val="0"/>
        <c:axId val="1296645455"/>
        <c:axId val="1296628815"/>
      </c:lineChart>
      <c:catAx>
        <c:axId val="1296645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28815"/>
        <c:crosses val="autoZero"/>
        <c:auto val="1"/>
        <c:lblAlgn val="ctr"/>
        <c:lblOffset val="100"/>
        <c:noMultiLvlLbl val="0"/>
      </c:catAx>
      <c:valAx>
        <c:axId val="1296628815"/>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6454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Indexed Extraction Abroad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Smoothing'!$B$165</c:f>
              <c:strCache>
                <c:ptCount val="1"/>
                <c:pt idx="0">
                  <c:v>NEA</c:v>
                </c:pt>
              </c:strCache>
            </c:strRef>
          </c:tx>
          <c:spPr>
            <a:ln w="28575" cap="rnd">
              <a:solidFill>
                <a:schemeClr val="accent1"/>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Smoothing'!$C$165:$J$165</c:f>
              <c:numCache>
                <c:formatCode>General</c:formatCode>
                <c:ptCount val="8"/>
                <c:pt idx="0">
                  <c:v>100</c:v>
                </c:pt>
                <c:pt idx="1">
                  <c:v>95.834212247737312</c:v>
                </c:pt>
                <c:pt idx="2">
                  <c:v>100.59610134218757</c:v>
                </c:pt>
                <c:pt idx="3">
                  <c:v>115.85243826937281</c:v>
                </c:pt>
                <c:pt idx="4">
                  <c:v>134.88182783583477</c:v>
                </c:pt>
                <c:pt idx="5">
                  <c:v>140.8249287971465</c:v>
                </c:pt>
                <c:pt idx="6">
                  <c:v>120.15162371821324</c:v>
                </c:pt>
                <c:pt idx="7">
                  <c:v>129.18720317617289</c:v>
                </c:pt>
              </c:numCache>
            </c:numRef>
          </c:val>
          <c:smooth val="0"/>
          <c:extLst>
            <c:ext xmlns:c16="http://schemas.microsoft.com/office/drawing/2014/chart" uri="{C3380CC4-5D6E-409C-BE32-E72D297353CC}">
              <c16:uniqueId val="{00000000-D1B0-4DBC-A675-413DE13AD53B}"/>
            </c:ext>
          </c:extLst>
        </c:ser>
        <c:ser>
          <c:idx val="1"/>
          <c:order val="1"/>
          <c:tx>
            <c:strRef>
              <c:f>'RME Exponential Smoothing'!$B$166</c:f>
              <c:strCache>
                <c:ptCount val="1"/>
                <c:pt idx="0">
                  <c:v>EA Im</c:v>
                </c:pt>
              </c:strCache>
            </c:strRef>
          </c:tx>
          <c:spPr>
            <a:ln w="28575" cap="rnd">
              <a:solidFill>
                <a:schemeClr val="accent2"/>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Smoothing'!$C$166:$J$166</c:f>
              <c:numCache>
                <c:formatCode>General</c:formatCode>
                <c:ptCount val="8"/>
                <c:pt idx="0">
                  <c:v>100</c:v>
                </c:pt>
                <c:pt idx="1">
                  <c:v>99.817023486451063</c:v>
                </c:pt>
                <c:pt idx="2">
                  <c:v>99.634092057084274</c:v>
                </c:pt>
                <c:pt idx="3">
                  <c:v>108.89971060136247</c:v>
                </c:pt>
                <c:pt idx="4">
                  <c:v>123.16296312901325</c:v>
                </c:pt>
                <c:pt idx="5">
                  <c:v>122.08359053823837</c:v>
                </c:pt>
                <c:pt idx="6">
                  <c:v>113.60763208040009</c:v>
                </c:pt>
                <c:pt idx="7">
                  <c:v>112.6136273911244</c:v>
                </c:pt>
              </c:numCache>
            </c:numRef>
          </c:val>
          <c:smooth val="0"/>
          <c:extLst>
            <c:ext xmlns:c16="http://schemas.microsoft.com/office/drawing/2014/chart" uri="{C3380CC4-5D6E-409C-BE32-E72D297353CC}">
              <c16:uniqueId val="{00000001-D1B0-4DBC-A675-413DE13AD53B}"/>
            </c:ext>
          </c:extLst>
        </c:ser>
        <c:ser>
          <c:idx val="2"/>
          <c:order val="2"/>
          <c:tx>
            <c:strRef>
              <c:f>'RME Exponential Smoothing'!$B$167</c:f>
              <c:strCache>
                <c:ptCount val="1"/>
                <c:pt idx="0">
                  <c:v>EA Ex</c:v>
                </c:pt>
              </c:strCache>
            </c:strRef>
          </c:tx>
          <c:spPr>
            <a:ln w="28575" cap="rnd">
              <a:solidFill>
                <a:schemeClr val="accent3"/>
              </a:solidFill>
              <a:round/>
            </a:ln>
            <a:effectLst/>
          </c:spPr>
          <c:marker>
            <c:symbol val="none"/>
          </c:marker>
          <c:cat>
            <c:numRef>
              <c:f>'RME Exponential Smoothing'!$C$164:$J$164</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Smoothing'!$C$167:$J$167</c:f>
              <c:numCache>
                <c:formatCode>General</c:formatCode>
                <c:ptCount val="8"/>
                <c:pt idx="0">
                  <c:v>100</c:v>
                </c:pt>
                <c:pt idx="1">
                  <c:v>102.58183634063845</c:v>
                </c:pt>
                <c:pt idx="2">
                  <c:v>98.966278425484617</c:v>
                </c:pt>
                <c:pt idx="3">
                  <c:v>104.07322255660441</c:v>
                </c:pt>
                <c:pt idx="4">
                  <c:v>115.02788821937027</c:v>
                </c:pt>
                <c:pt idx="5">
                  <c:v>109.07361094913814</c:v>
                </c:pt>
                <c:pt idx="6">
                  <c:v>109.06488297342401</c:v>
                </c:pt>
                <c:pt idx="7">
                  <c:v>101.10847873508342</c:v>
                </c:pt>
              </c:numCache>
            </c:numRef>
          </c:val>
          <c:smooth val="0"/>
          <c:extLst>
            <c:ext xmlns:c16="http://schemas.microsoft.com/office/drawing/2014/chart" uri="{C3380CC4-5D6E-409C-BE32-E72D297353CC}">
              <c16:uniqueId val="{00000002-D1B0-4DBC-A675-413DE13AD53B}"/>
            </c:ext>
          </c:extLst>
        </c:ser>
        <c:dLbls>
          <c:showLegendKey val="0"/>
          <c:showVal val="0"/>
          <c:showCatName val="0"/>
          <c:showSerName val="0"/>
          <c:showPercent val="0"/>
          <c:showBubbleSize val="0"/>
        </c:dLbls>
        <c:smooth val="0"/>
        <c:axId val="1383271615"/>
        <c:axId val="1383254559"/>
        <c:extLst>
          <c:ext xmlns:c15="http://schemas.microsoft.com/office/drawing/2012/chart" uri="{02D57815-91ED-43cb-92C2-25804820EDAC}">
            <c15:filteredLineSeries>
              <c15:ser>
                <c:idx val="3"/>
                <c:order val="3"/>
                <c:tx>
                  <c:strRef>
                    <c:extLst>
                      <c:ext uri="{02D57815-91ED-43cb-92C2-25804820EDAC}">
                        <c15:formulaRef>
                          <c15:sqref>'RME Exponential Smoothing'!$B$168</c15:sqref>
                        </c15:formulaRef>
                      </c:ext>
                    </c:extLst>
                    <c:strCache>
                      <c:ptCount val="1"/>
                      <c:pt idx="0">
                        <c:v>Im</c:v>
                      </c:pt>
                    </c:strCache>
                  </c:strRef>
                </c:tx>
                <c:spPr>
                  <a:ln w="28575" cap="rnd">
                    <a:solidFill>
                      <a:schemeClr val="accent4"/>
                    </a:solidFill>
                    <a:round/>
                  </a:ln>
                  <a:effectLst/>
                </c:spPr>
                <c:marker>
                  <c:symbol val="none"/>
                </c:marker>
                <c:cat>
                  <c:numRef>
                    <c:extLst>
                      <c:ext uri="{02D57815-91ED-43cb-92C2-25804820EDAC}">
                        <c15:formulaRef>
                          <c15:sqref>'RME Exponential Smoothing'!$C$164:$J$164</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c:ext uri="{02D57815-91ED-43cb-92C2-25804820EDAC}">
                        <c15:formulaRef>
                          <c15:sqref>'RME Exponential Smoothing'!$C$168:$J$168</c15:sqref>
                        </c15:formulaRef>
                      </c:ext>
                    </c:extLst>
                    <c:numCache>
                      <c:formatCode>General</c:formatCode>
                      <c:ptCount val="8"/>
                      <c:pt idx="0">
                        <c:v>100</c:v>
                      </c:pt>
                      <c:pt idx="1">
                        <c:v>111.69701405746169</c:v>
                      </c:pt>
                      <c:pt idx="2">
                        <c:v>125.21295428093696</c:v>
                      </c:pt>
                      <c:pt idx="3">
                        <c:v>124.3855952852782</c:v>
                      </c:pt>
                      <c:pt idx="4">
                        <c:v>133.24839939689841</c:v>
                      </c:pt>
                      <c:pt idx="5">
                        <c:v>126.09708742763479</c:v>
                      </c:pt>
                      <c:pt idx="6">
                        <c:v>128.7345659210508</c:v>
                      </c:pt>
                      <c:pt idx="7">
                        <c:v>114.88589879680615</c:v>
                      </c:pt>
                    </c:numCache>
                  </c:numRef>
                </c:val>
                <c:smooth val="0"/>
                <c:extLst>
                  <c:ext xmlns:c16="http://schemas.microsoft.com/office/drawing/2014/chart" uri="{C3380CC4-5D6E-409C-BE32-E72D297353CC}">
                    <c16:uniqueId val="{00000003-D1B0-4DBC-A675-413DE13AD53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'RME Exponential Smoothing'!$B$169</c15:sqref>
                        </c15:formulaRef>
                      </c:ext>
                    </c:extLst>
                    <c:strCache>
                      <c:ptCount val="1"/>
                      <c:pt idx="0">
                        <c:v>Ex</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'RME Exponential Smoothing'!$C$164:$J$164</c15:sqref>
                        </c15:formulaRef>
                      </c:ext>
                    </c:extLst>
                    <c:numCache>
                      <c:formatCode>General</c:formatCode>
                      <c:ptCount val="8"/>
                      <c:pt idx="0">
                        <c:v>2011</c:v>
                      </c:pt>
                      <c:pt idx="1">
                        <c:v>2012</c:v>
                      </c:pt>
                      <c:pt idx="2">
                        <c:v>2013</c:v>
                      </c:pt>
                      <c:pt idx="3">
                        <c:v>2014</c:v>
                      </c:pt>
                      <c:pt idx="4">
                        <c:v>2015</c:v>
                      </c:pt>
                      <c:pt idx="5">
                        <c:v>2016</c:v>
                      </c:pt>
                      <c:pt idx="6">
                        <c:v>2017</c:v>
                      </c:pt>
                      <c:pt idx="7">
                        <c:v>2018</c:v>
                      </c:pt>
                    </c:numCache>
                  </c:numRef>
                </c:cat>
                <c:val>
                  <c:numRef>
                    <c:extLst xmlns:c15="http://schemas.microsoft.com/office/drawing/2012/chart">
                      <c:ext xmlns:c15="http://schemas.microsoft.com/office/drawing/2012/chart" uri="{02D57815-91ED-43cb-92C2-25804820EDAC}">
                        <c15:formulaRef>
                          <c15:sqref>'RME Exponential Smoothing'!$C$169:$J$169</c15:sqref>
                        </c15:formulaRef>
                      </c:ext>
                    </c:extLst>
                    <c:numCache>
                      <c:formatCode>General</c:formatCode>
                      <c:ptCount val="8"/>
                      <c:pt idx="0">
                        <c:v>100</c:v>
                      </c:pt>
                      <c:pt idx="1">
                        <c:v>91.092922461362264</c:v>
                      </c:pt>
                      <c:pt idx="2">
                        <c:v>89.838960459199171</c:v>
                      </c:pt>
                      <c:pt idx="3">
                        <c:v>91.561392889000615</c:v>
                      </c:pt>
                      <c:pt idx="4">
                        <c:v>103.5785217700253</c:v>
                      </c:pt>
                      <c:pt idx="5">
                        <c:v>107.93436146951103</c:v>
                      </c:pt>
                      <c:pt idx="6">
                        <c:v>108.99496992646081</c:v>
                      </c:pt>
                      <c:pt idx="7">
                        <c:v>107.72090781259178</c:v>
                      </c:pt>
                    </c:numCache>
                  </c:numRef>
                </c:val>
                <c:smooth val="0"/>
                <c:extLst xmlns:c15="http://schemas.microsoft.com/office/drawing/2012/chart">
                  <c:ext xmlns:c16="http://schemas.microsoft.com/office/drawing/2014/chart" uri="{C3380CC4-5D6E-409C-BE32-E72D297353CC}">
                    <c16:uniqueId val="{00000004-D1B0-4DBC-A675-413DE13AD53B}"/>
                  </c:ext>
                </c:extLst>
              </c15:ser>
            </c15:filteredLineSeries>
          </c:ext>
        </c:extLst>
      </c:lineChart>
      <c:catAx>
        <c:axId val="1383271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254559"/>
        <c:crosses val="autoZero"/>
        <c:auto val="1"/>
        <c:lblAlgn val="ctr"/>
        <c:lblOffset val="100"/>
        <c:noMultiLvlLbl val="0"/>
      </c:catAx>
      <c:valAx>
        <c:axId val="1383254559"/>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271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Extraction Abroad/Direct trade Ratio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Smoothing'!$B$178</c:f>
              <c:strCache>
                <c:ptCount val="1"/>
                <c:pt idx="0">
                  <c:v>EA Im/Im</c:v>
                </c:pt>
              </c:strCache>
            </c:strRef>
          </c:tx>
          <c:spPr>
            <a:ln w="28575" cap="rnd">
              <a:solidFill>
                <a:schemeClr val="accent1"/>
              </a:solidFill>
              <a:round/>
            </a:ln>
            <a:effectLst/>
          </c:spPr>
          <c:marker>
            <c:symbol val="none"/>
          </c:marker>
          <c:cat>
            <c:numRef>
              <c:f>'RME Exponential Smoothing'!$C$177:$J$177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Smoothing'!$C$178:$J$178</c:f>
              <c:numCache>
                <c:formatCode>General</c:formatCode>
                <c:ptCount val="8"/>
                <c:pt idx="0">
                  <c:v>100</c:v>
                </c:pt>
                <c:pt idx="1">
                  <c:v>89.364092969487032</c:v>
                </c:pt>
                <c:pt idx="2">
                  <c:v>79.571712551033599</c:v>
                </c:pt>
                <c:pt idx="3">
                  <c:v>87.550098025097782</c:v>
                </c:pt>
                <c:pt idx="4">
                  <c:v>92.431101376426795</c:v>
                </c:pt>
                <c:pt idx="5">
                  <c:v>96.817137515805243</c:v>
                </c:pt>
                <c:pt idx="6">
                  <c:v>88.249516567347101</c:v>
                </c:pt>
                <c:pt idx="7">
                  <c:v>98.022149428712197</c:v>
                </c:pt>
              </c:numCache>
            </c:numRef>
          </c:val>
          <c:smooth val="0"/>
          <c:extLst>
            <c:ext xmlns:c16="http://schemas.microsoft.com/office/drawing/2014/chart" uri="{C3380CC4-5D6E-409C-BE32-E72D297353CC}">
              <c16:uniqueId val="{00000000-D70B-4A6C-952A-A178B1FC095B}"/>
            </c:ext>
          </c:extLst>
        </c:ser>
        <c:ser>
          <c:idx val="1"/>
          <c:order val="1"/>
          <c:tx>
            <c:strRef>
              <c:f>'RME Exponential Smoothing'!$B$179</c:f>
              <c:strCache>
                <c:ptCount val="1"/>
                <c:pt idx="0">
                  <c:v>EA Ex/Ex</c:v>
                </c:pt>
              </c:strCache>
            </c:strRef>
          </c:tx>
          <c:spPr>
            <a:ln w="28575" cap="rnd">
              <a:solidFill>
                <a:schemeClr val="accent2"/>
              </a:solidFill>
              <a:round/>
            </a:ln>
            <a:effectLst/>
          </c:spPr>
          <c:marker>
            <c:symbol val="none"/>
          </c:marker>
          <c:cat>
            <c:numRef>
              <c:f>'RME Exponential Smoothing'!$C$177:$J$177</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Smoothing'!$C$179:$J$179</c:f>
              <c:numCache>
                <c:formatCode>General</c:formatCode>
                <c:ptCount val="8"/>
                <c:pt idx="0">
                  <c:v>100</c:v>
                </c:pt>
                <c:pt idx="1">
                  <c:v>112.61230133894244</c:v>
                </c:pt>
                <c:pt idx="2">
                  <c:v>110.15964334363673</c:v>
                </c:pt>
                <c:pt idx="3">
                  <c:v>113.6649621339551</c:v>
                </c:pt>
                <c:pt idx="4">
                  <c:v>111.05380367830109</c:v>
                </c:pt>
                <c:pt idx="5">
                  <c:v>101.05550212565898</c:v>
                </c:pt>
                <c:pt idx="6">
                  <c:v>100.06414337011181</c:v>
                </c:pt>
                <c:pt idx="7">
                  <c:v>93.861517497594434</c:v>
                </c:pt>
              </c:numCache>
            </c:numRef>
          </c:val>
          <c:smooth val="0"/>
          <c:extLst>
            <c:ext xmlns:c16="http://schemas.microsoft.com/office/drawing/2014/chart" uri="{C3380CC4-5D6E-409C-BE32-E72D297353CC}">
              <c16:uniqueId val="{00000001-D70B-4A6C-952A-A178B1FC095B}"/>
            </c:ext>
          </c:extLst>
        </c:ser>
        <c:dLbls>
          <c:showLegendKey val="0"/>
          <c:showVal val="0"/>
          <c:showCatName val="0"/>
          <c:showSerName val="0"/>
          <c:showPercent val="0"/>
          <c:showBubbleSize val="0"/>
        </c:dLbls>
        <c:smooth val="0"/>
        <c:axId val="1383544015"/>
        <c:axId val="1383527375"/>
      </c:lineChart>
      <c:catAx>
        <c:axId val="138354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27375"/>
        <c:crosses val="autoZero"/>
        <c:auto val="1"/>
        <c:lblAlgn val="ctr"/>
        <c:lblOffset val="100"/>
        <c:noMultiLvlLbl val="0"/>
      </c:catAx>
      <c:valAx>
        <c:axId val="1383527375"/>
        <c:scaling>
          <c:orientation val="minMax"/>
          <c:min val="7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544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l-GR"/>
              <a:t>α </a:t>
            </a:r>
            <a:r>
              <a:rPr lang="en-GB"/>
              <a:t>Testing - Indexed results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'RME Exponential Smoothing'!$R$77</c:f>
              <c:strCache>
                <c:ptCount val="1"/>
                <c:pt idx="0">
                  <c:v>MAD</c:v>
                </c:pt>
              </c:strCache>
            </c:strRef>
          </c:tx>
          <c:spPr>
            <a:ln w="28575" cap="rnd">
              <a:solidFill>
                <a:schemeClr val="accent1"/>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Smoothing'!$S$77:$AC$77</c:f>
              <c:numCache>
                <c:formatCode>General</c:formatCode>
                <c:ptCount val="11"/>
                <c:pt idx="0">
                  <c:v>100</c:v>
                </c:pt>
                <c:pt idx="1">
                  <c:v>100.46966171614116</c:v>
                </c:pt>
                <c:pt idx="2">
                  <c:v>102.21672692563939</c:v>
                </c:pt>
                <c:pt idx="3">
                  <c:v>105.88508477976606</c:v>
                </c:pt>
                <c:pt idx="4">
                  <c:v>109.39888350273309</c:v>
                </c:pt>
                <c:pt idx="5">
                  <c:v>112.49056713536369</c:v>
                </c:pt>
                <c:pt idx="6">
                  <c:v>115.39244303992521</c:v>
                </c:pt>
                <c:pt idx="7">
                  <c:v>118.36720070267488</c:v>
                </c:pt>
                <c:pt idx="8">
                  <c:v>121.69287099926871</c:v>
                </c:pt>
                <c:pt idx="9">
                  <c:v>127.57184342833001</c:v>
                </c:pt>
                <c:pt idx="10">
                  <c:v>137.48380615707538</c:v>
                </c:pt>
              </c:numCache>
            </c:numRef>
          </c:val>
          <c:smooth val="0"/>
          <c:extLst>
            <c:ext xmlns:c16="http://schemas.microsoft.com/office/drawing/2014/chart" uri="{C3380CC4-5D6E-409C-BE32-E72D297353CC}">
              <c16:uniqueId val="{00000000-5455-4D73-B2E2-D257ECE6B23A}"/>
            </c:ext>
          </c:extLst>
        </c:ser>
        <c:ser>
          <c:idx val="1"/>
          <c:order val="1"/>
          <c:tx>
            <c:strRef>
              <c:f>'RME Exponential Smoothing'!$R$78</c:f>
              <c:strCache>
                <c:ptCount val="1"/>
                <c:pt idx="0">
                  <c:v>MAPE</c:v>
                </c:pt>
              </c:strCache>
            </c:strRef>
          </c:tx>
          <c:spPr>
            <a:ln w="28575" cap="rnd">
              <a:solidFill>
                <a:schemeClr val="accent2"/>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Smoothing'!$S$78:$AC$78</c:f>
              <c:numCache>
                <c:formatCode>General</c:formatCode>
                <c:ptCount val="11"/>
                <c:pt idx="0">
                  <c:v>100</c:v>
                </c:pt>
                <c:pt idx="1">
                  <c:v>102.80503201170038</c:v>
                </c:pt>
                <c:pt idx="2">
                  <c:v>105.43812123907517</c:v>
                </c:pt>
                <c:pt idx="3">
                  <c:v>110.37671993199336</c:v>
                </c:pt>
                <c:pt idx="4">
                  <c:v>114.75707397592328</c:v>
                </c:pt>
                <c:pt idx="5">
                  <c:v>118.21289658388349</c:v>
                </c:pt>
                <c:pt idx="6">
                  <c:v>121.08861551395884</c:v>
                </c:pt>
                <c:pt idx="7">
                  <c:v>123.78133233615185</c:v>
                </c:pt>
                <c:pt idx="8">
                  <c:v>126.71388304537035</c:v>
                </c:pt>
                <c:pt idx="9">
                  <c:v>133.59558584623389</c:v>
                </c:pt>
                <c:pt idx="10">
                  <c:v>144.97460921483892</c:v>
                </c:pt>
              </c:numCache>
            </c:numRef>
          </c:val>
          <c:smooth val="0"/>
          <c:extLst>
            <c:ext xmlns:c16="http://schemas.microsoft.com/office/drawing/2014/chart" uri="{C3380CC4-5D6E-409C-BE32-E72D297353CC}">
              <c16:uniqueId val="{00000001-5455-4D73-B2E2-D257ECE6B23A}"/>
            </c:ext>
          </c:extLst>
        </c:ser>
        <c:ser>
          <c:idx val="2"/>
          <c:order val="2"/>
          <c:tx>
            <c:strRef>
              <c:f>'RME Exponential Smoothing'!$R$79</c:f>
              <c:strCache>
                <c:ptCount val="1"/>
                <c:pt idx="0">
                  <c:v>MSE</c:v>
                </c:pt>
              </c:strCache>
            </c:strRef>
          </c:tx>
          <c:spPr>
            <a:ln w="28575" cap="rnd">
              <a:solidFill>
                <a:schemeClr val="accent3"/>
              </a:solidFill>
              <a:round/>
            </a:ln>
            <a:effectLst/>
          </c:spPr>
          <c:marker>
            <c:symbol val="none"/>
          </c:marker>
          <c:cat>
            <c:numRef>
              <c:f>'RME Exponential Smoothing'!$S$76:$AC$76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'RME Exponential Smoothing'!$S$79:$AC$79</c:f>
              <c:numCache>
                <c:formatCode>General</c:formatCode>
                <c:ptCount val="11"/>
                <c:pt idx="0">
                  <c:v>100</c:v>
                </c:pt>
                <c:pt idx="1">
                  <c:v>103.32043010366473</c:v>
                </c:pt>
                <c:pt idx="2">
                  <c:v>109.44397108126664</c:v>
                </c:pt>
                <c:pt idx="3">
                  <c:v>116.88621633270803</c:v>
                </c:pt>
                <c:pt idx="4">
                  <c:v>125.13796031010904</c:v>
                </c:pt>
                <c:pt idx="5">
                  <c:v>134.20553113017056</c:v>
                </c:pt>
                <c:pt idx="6">
                  <c:v>144.34629493924541</c:v>
                </c:pt>
                <c:pt idx="7">
                  <c:v>155.96510672325195</c:v>
                </c:pt>
                <c:pt idx="8">
                  <c:v>169.62322448953338</c:v>
                </c:pt>
                <c:pt idx="9">
                  <c:v>186.11694593256172</c:v>
                </c:pt>
                <c:pt idx="10">
                  <c:v>206.60823553333677</c:v>
                </c:pt>
              </c:numCache>
            </c:numRef>
          </c:val>
          <c:smooth val="0"/>
          <c:extLst>
            <c:ext xmlns:c16="http://schemas.microsoft.com/office/drawing/2014/chart" uri="{C3380CC4-5D6E-409C-BE32-E72D297353CC}">
              <c16:uniqueId val="{00000002-5455-4D73-B2E2-D257ECE6B23A}"/>
            </c:ext>
          </c:extLst>
        </c:ser>
        <c:dLbls>
          <c:showLegendKey val="0"/>
          <c:showVal val="0"/>
          <c:showCatName val="0"/>
          <c:showSerName val="0"/>
          <c:showPercent val="0"/>
          <c:showBubbleSize val="0"/>
        </c:dLbls>
        <c:smooth val="0"/>
        <c:axId val="1381765199"/>
        <c:axId val="1381745647"/>
      </c:lineChart>
      <c:catAx>
        <c:axId val="1381765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45647"/>
        <c:crosses val="autoZero"/>
        <c:auto val="1"/>
        <c:lblAlgn val="ctr"/>
        <c:lblOffset val="100"/>
        <c:noMultiLvlLbl val="0"/>
      </c:catAx>
      <c:valAx>
        <c:axId val="1381745647"/>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76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'RME Exponential Smoothing'!$Z$96</c:f>
              <c:strCache>
                <c:ptCount val="1"/>
                <c:pt idx="0">
                  <c:v>RME imports</c:v>
                </c:pt>
              </c:strCache>
            </c:strRef>
          </c:tx>
          <c:spPr>
            <a:ln w="28575" cap="rnd">
              <a:solidFill>
                <a:schemeClr val="accent1"/>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Smoothing'!$AA$96:$AH$96</c:f>
              <c:numCache>
                <c:formatCode>General</c:formatCode>
                <c:ptCount val="8"/>
                <c:pt idx="0">
                  <c:v>116.55006284119713</c:v>
                </c:pt>
                <c:pt idx="1">
                  <c:v>120.3873249203733</c:v>
                </c:pt>
                <c:pt idx="2">
                  <c:v>124.84479295000693</c:v>
                </c:pt>
                <c:pt idx="3">
                  <c:v>132.20264375482415</c:v>
                </c:pt>
                <c:pt idx="4">
                  <c:v>146.98517313394206</c:v>
                </c:pt>
                <c:pt idx="5">
                  <c:v>143.65691627425815</c:v>
                </c:pt>
                <c:pt idx="6">
                  <c:v>137.56734374280487</c:v>
                </c:pt>
                <c:pt idx="7">
                  <c:v>132.02599179851572</c:v>
                </c:pt>
              </c:numCache>
            </c:numRef>
          </c:val>
          <c:smooth val="0"/>
          <c:extLst>
            <c:ext xmlns:c16="http://schemas.microsoft.com/office/drawing/2014/chart" uri="{C3380CC4-5D6E-409C-BE32-E72D297353CC}">
              <c16:uniqueId val="{00000000-03B3-4A40-AED6-813895F0A035}"/>
            </c:ext>
          </c:extLst>
        </c:ser>
        <c:ser>
          <c:idx val="1"/>
          <c:order val="1"/>
          <c:tx>
            <c:strRef>
              <c:f>'RME Exponential Smoothing'!$Z$97</c:f>
              <c:strCache>
                <c:ptCount val="1"/>
                <c:pt idx="0">
                  <c:v>RME exports</c:v>
                </c:pt>
              </c:strCache>
            </c:strRef>
          </c:tx>
          <c:spPr>
            <a:ln w="28575" cap="rnd">
              <a:solidFill>
                <a:schemeClr val="accent2"/>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Smoothing'!$AA$97:$AH$97</c:f>
              <c:numCache>
                <c:formatCode>General</c:formatCode>
                <c:ptCount val="8"/>
                <c:pt idx="0">
                  <c:v>141.3960717909672</c:v>
                </c:pt>
                <c:pt idx="1">
                  <c:v>134.39337979221406</c:v>
                </c:pt>
                <c:pt idx="2">
                  <c:v>131.47095626740412</c:v>
                </c:pt>
                <c:pt idx="3">
                  <c:v>135.55362379715322</c:v>
                </c:pt>
                <c:pt idx="4">
                  <c:v>152.02827932517027</c:v>
                </c:pt>
                <c:pt idx="5">
                  <c:v>153.16941116339143</c:v>
                </c:pt>
                <c:pt idx="6">
                  <c:v>154.14863206636491</c:v>
                </c:pt>
                <c:pt idx="7">
                  <c:v>149.09491392503332</c:v>
                </c:pt>
              </c:numCache>
            </c:numRef>
          </c:val>
          <c:smooth val="0"/>
          <c:extLst>
            <c:ext xmlns:c16="http://schemas.microsoft.com/office/drawing/2014/chart" uri="{C3380CC4-5D6E-409C-BE32-E72D297353CC}">
              <c16:uniqueId val="{00000001-03B3-4A40-AED6-813895F0A035}"/>
            </c:ext>
          </c:extLst>
        </c:ser>
        <c:ser>
          <c:idx val="2"/>
          <c:order val="2"/>
          <c:tx>
            <c:strRef>
              <c:f>'RME Exponential Smoothing'!$Z$98</c:f>
              <c:strCache>
                <c:ptCount val="1"/>
                <c:pt idx="0">
                  <c:v>Raw Material Input (RMI)</c:v>
                </c:pt>
              </c:strCache>
            </c:strRef>
          </c:tx>
          <c:spPr>
            <a:ln w="28575" cap="rnd">
              <a:solidFill>
                <a:schemeClr val="accent3"/>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Smoothing'!$AA$98:$AH$98</c:f>
              <c:numCache>
                <c:formatCode>General</c:formatCode>
                <c:ptCount val="8"/>
                <c:pt idx="0">
                  <c:v>248.3493661557695</c:v>
                </c:pt>
                <c:pt idx="1">
                  <c:v>233.68005743783922</c:v>
                </c:pt>
                <c:pt idx="2">
                  <c:v>231.07155932040649</c:v>
                </c:pt>
                <c:pt idx="3">
                  <c:v>242.25874474089554</c:v>
                </c:pt>
                <c:pt idx="4">
                  <c:v>266.16689401400998</c:v>
                </c:pt>
                <c:pt idx="5">
                  <c:v>269.02164448029288</c:v>
                </c:pt>
                <c:pt idx="6">
                  <c:v>261.13370145838769</c:v>
                </c:pt>
                <c:pt idx="7">
                  <c:v>257.44956339396686</c:v>
                </c:pt>
              </c:numCache>
            </c:numRef>
          </c:val>
          <c:smooth val="0"/>
          <c:extLst>
            <c:ext xmlns:c16="http://schemas.microsoft.com/office/drawing/2014/chart" uri="{C3380CC4-5D6E-409C-BE32-E72D297353CC}">
              <c16:uniqueId val="{00000002-03B3-4A40-AED6-813895F0A035}"/>
            </c:ext>
          </c:extLst>
        </c:ser>
        <c:ser>
          <c:idx val="3"/>
          <c:order val="3"/>
          <c:tx>
            <c:strRef>
              <c:f>'RME Exponential Smoothing'!$Z$99</c:f>
              <c:strCache>
                <c:ptCount val="1"/>
                <c:pt idx="0">
                  <c:v>Raw Material Consumption (RMC)</c:v>
                </c:pt>
              </c:strCache>
            </c:strRef>
          </c:tx>
          <c:spPr>
            <a:ln w="28575" cap="rnd">
              <a:solidFill>
                <a:schemeClr val="accent4"/>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Smoothing'!$AA$99:$AH$99</c:f>
              <c:numCache>
                <c:formatCode>General</c:formatCode>
                <c:ptCount val="8"/>
                <c:pt idx="0">
                  <c:v>106.9532943648023</c:v>
                </c:pt>
                <c:pt idx="1">
                  <c:v>99.286677645625161</c:v>
                </c:pt>
                <c:pt idx="2">
                  <c:v>99.600603053002388</c:v>
                </c:pt>
                <c:pt idx="3">
                  <c:v>106.70512094374234</c:v>
                </c:pt>
                <c:pt idx="4">
                  <c:v>114.13861468883971</c:v>
                </c:pt>
                <c:pt idx="5">
                  <c:v>115.85223331690143</c:v>
                </c:pt>
                <c:pt idx="6">
                  <c:v>106.98506939202277</c:v>
                </c:pt>
                <c:pt idx="7">
                  <c:v>108.35464946893352</c:v>
                </c:pt>
              </c:numCache>
            </c:numRef>
          </c:val>
          <c:smooth val="0"/>
          <c:extLst>
            <c:ext xmlns:c16="http://schemas.microsoft.com/office/drawing/2014/chart" uri="{C3380CC4-5D6E-409C-BE32-E72D297353CC}">
              <c16:uniqueId val="{00000003-03B3-4A40-AED6-813895F0A035}"/>
            </c:ext>
          </c:extLst>
        </c:ser>
        <c:ser>
          <c:idx val="4"/>
          <c:order val="4"/>
          <c:tx>
            <c:strRef>
              <c:f>'RME Exponential Smoothing'!$Z$100</c:f>
              <c:strCache>
                <c:ptCount val="1"/>
                <c:pt idx="0">
                  <c:v>Domestic Material Consumption (DMC)</c:v>
                </c:pt>
              </c:strCache>
            </c:strRef>
          </c:tx>
          <c:spPr>
            <a:ln w="28575" cap="rnd">
              <a:solidFill>
                <a:schemeClr val="accent5"/>
              </a:solidFill>
              <a:round/>
            </a:ln>
            <a:effectLst/>
          </c:spPr>
          <c:marker>
            <c:symbol val="none"/>
          </c:marker>
          <c:cat>
            <c:numRef>
              <c:f>'RME Exponential Smoothing'!$AA$95:$AH$95</c:f>
              <c:numCache>
                <c:formatCode>General</c:formatCode>
                <c:ptCount val="8"/>
                <c:pt idx="0">
                  <c:v>2011</c:v>
                </c:pt>
                <c:pt idx="1">
                  <c:v>2012</c:v>
                </c:pt>
                <c:pt idx="2">
                  <c:v>2013</c:v>
                </c:pt>
                <c:pt idx="3">
                  <c:v>2014</c:v>
                </c:pt>
                <c:pt idx="4">
                  <c:v>2015</c:v>
                </c:pt>
                <c:pt idx="5">
                  <c:v>2016</c:v>
                </c:pt>
                <c:pt idx="6">
                  <c:v>2017</c:v>
                </c:pt>
                <c:pt idx="7">
                  <c:v>2018</c:v>
                </c:pt>
              </c:numCache>
            </c:numRef>
          </c:cat>
          <c:val>
            <c:numRef>
              <c:f>'RME Exponential Smoothing'!$AA$100:$AH$100</c:f>
              <c:numCache>
                <c:formatCode>#,##0</c:formatCode>
                <c:ptCount val="8"/>
                <c:pt idx="0">
                  <c:v>73.1677844333026</c:v>
                </c:pt>
                <c:pt idx="1">
                  <c:v>66.908600348891369</c:v>
                </c:pt>
                <c:pt idx="2">
                  <c:v>65.613697243336091</c:v>
                </c:pt>
                <c:pt idx="3">
                  <c:v>67.563783906358822</c:v>
                </c:pt>
                <c:pt idx="4">
                  <c:v>68.568101349575414</c:v>
                </c:pt>
                <c:pt idx="5">
                  <c:v>68.273813012114118</c:v>
                </c:pt>
                <c:pt idx="6">
                  <c:v>66.391230627847676</c:v>
                </c:pt>
                <c:pt idx="7">
                  <c:v>64.70809410962093</c:v>
                </c:pt>
              </c:numCache>
            </c:numRef>
          </c:val>
          <c:smooth val="0"/>
          <c:extLst>
            <c:ext xmlns:c16="http://schemas.microsoft.com/office/drawing/2014/chart" uri="{C3380CC4-5D6E-409C-BE32-E72D297353CC}">
              <c16:uniqueId val="{00000004-03B3-4A40-AED6-813895F0A035}"/>
            </c:ext>
          </c:extLst>
        </c:ser>
        <c:dLbls>
          <c:showLegendKey val="0"/>
          <c:showVal val="0"/>
          <c:showCatName val="0"/>
          <c:showSerName val="0"/>
          <c:showPercent val="0"/>
          <c:showBubbleSize val="0"/>
        </c:dLbls>
        <c:smooth val="0"/>
        <c:axId val="1887546079"/>
        <c:axId val="1887534431"/>
      </c:lineChart>
      <c:catAx>
        <c:axId val="1887546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534431"/>
        <c:crosses val="autoZero"/>
        <c:auto val="1"/>
        <c:lblAlgn val="ctr"/>
        <c:lblOffset val="100"/>
        <c:noMultiLvlLbl val="0"/>
      </c:catAx>
      <c:valAx>
        <c:axId val="1887534431"/>
        <c:scaling>
          <c:orientation val="minMax"/>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87546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1742236388982"/>
          <c:y val="2.7485412480603308E-2"/>
          <c:w val="0.86601572915626235"/>
          <c:h val="0.77590206412665175"/>
        </c:manualLayout>
      </c:layout>
      <c:lineChart>
        <c:grouping val="standard"/>
        <c:varyColors val="0"/>
        <c:ser>
          <c:idx val="0"/>
          <c:order val="0"/>
          <c:tx>
            <c:strRef>
              <c:f>Graphs!$B$67</c:f>
              <c:strCache>
                <c:ptCount val="1"/>
                <c:pt idx="0">
                  <c:v>Domestic Material Consumption</c:v>
                </c:pt>
              </c:strCache>
            </c:strRef>
          </c:tx>
          <c:spPr>
            <a:ln w="28575" cap="rnd">
              <a:solidFill>
                <a:schemeClr val="accent1"/>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Graphs!$C$67:$J$67</c:f>
              <c:numCache>
                <c:formatCode>#,##0</c:formatCode>
                <c:ptCount val="8"/>
                <c:pt idx="0">
                  <c:v>100</c:v>
                </c:pt>
                <c:pt idx="1">
                  <c:v>91.445437178548289</c:v>
                </c:pt>
                <c:pt idx="2">
                  <c:v>89.67566498224015</c:v>
                </c:pt>
                <c:pt idx="3">
                  <c:v>92.340890775431077</c:v>
                </c:pt>
                <c:pt idx="4">
                  <c:v>93.713513236252084</c:v>
                </c:pt>
                <c:pt idx="5">
                  <c:v>93.311302974262304</c:v>
                </c:pt>
                <c:pt idx="6">
                  <c:v>90.73833674486589</c:v>
                </c:pt>
                <c:pt idx="7">
                  <c:v>88.437957512034203</c:v>
                </c:pt>
              </c:numCache>
            </c:numRef>
          </c:val>
          <c:smooth val="0"/>
          <c:extLst>
            <c:ext xmlns:c16="http://schemas.microsoft.com/office/drawing/2014/chart" uri="{C3380CC4-5D6E-409C-BE32-E72D297353CC}">
              <c16:uniqueId val="{00000000-3B91-46BF-B6C6-8245AA12B5F6}"/>
            </c:ext>
          </c:extLst>
        </c:ser>
        <c:ser>
          <c:idx val="1"/>
          <c:order val="1"/>
          <c:tx>
            <c:strRef>
              <c:f>Graphs!$B$68</c:f>
              <c:strCache>
                <c:ptCount val="1"/>
                <c:pt idx="0">
                  <c:v>GDP (2016 prices)</c:v>
                </c:pt>
              </c:strCache>
            </c:strRef>
          </c:tx>
          <c:spPr>
            <a:ln w="28575" cap="rnd">
              <a:solidFill>
                <a:schemeClr val="accent2"/>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Graphs!$C$68:$J$68</c:f>
              <c:numCache>
                <c:formatCode>#,##0</c:formatCode>
                <c:ptCount val="8"/>
                <c:pt idx="0">
                  <c:v>100</c:v>
                </c:pt>
                <c:pt idx="1">
                  <c:v>100.29054096627625</c:v>
                </c:pt>
                <c:pt idx="2">
                  <c:v>102.3334290134909</c:v>
                </c:pt>
                <c:pt idx="3">
                  <c:v>104.46102900508971</c:v>
                </c:pt>
                <c:pt idx="4">
                  <c:v>104.98820333667047</c:v>
                </c:pt>
                <c:pt idx="5">
                  <c:v>105.87522840720543</c:v>
                </c:pt>
                <c:pt idx="6">
                  <c:v>107.07589770157593</c:v>
                </c:pt>
                <c:pt idx="7">
                  <c:v>108.81774330180556</c:v>
                </c:pt>
              </c:numCache>
            </c:numRef>
          </c:val>
          <c:smooth val="0"/>
          <c:extLst>
            <c:ext xmlns:c16="http://schemas.microsoft.com/office/drawing/2014/chart" uri="{C3380CC4-5D6E-409C-BE32-E72D297353CC}">
              <c16:uniqueId val="{00000001-3B91-46BF-B6C6-8245AA12B5F6}"/>
            </c:ext>
          </c:extLst>
        </c:ser>
        <c:ser>
          <c:idx val="2"/>
          <c:order val="2"/>
          <c:tx>
            <c:strRef>
              <c:f>Graphs!$B$69</c:f>
              <c:strCache>
                <c:ptCount val="1"/>
                <c:pt idx="0">
                  <c:v>Population</c:v>
                </c:pt>
              </c:strCache>
            </c:strRef>
          </c:tx>
          <c:spPr>
            <a:ln w="28575" cap="rnd">
              <a:solidFill>
                <a:schemeClr val="accent3"/>
              </a:solidFill>
              <a:round/>
            </a:ln>
            <a:effectLst/>
          </c:spPr>
          <c:marker>
            <c:symbol val="none"/>
          </c:marker>
          <c:cat>
            <c:numRef>
              <c:f>Graphs!$C$66:$J$66</c:f>
              <c:numCache>
                <c:formatCode>General</c:formatCode>
                <c:ptCount val="8"/>
                <c:pt idx="0">
                  <c:v>2011</c:v>
                </c:pt>
                <c:pt idx="1">
                  <c:v>2012</c:v>
                </c:pt>
                <c:pt idx="2">
                  <c:v>2013</c:v>
                </c:pt>
                <c:pt idx="3">
                  <c:v>2014</c:v>
                </c:pt>
                <c:pt idx="4">
                  <c:v>2015</c:v>
                </c:pt>
                <c:pt idx="5">
                  <c:v>2016</c:v>
                </c:pt>
                <c:pt idx="6">
                  <c:v>2017</c:v>
                </c:pt>
                <c:pt idx="7">
                  <c:v>2018</c:v>
                </c:pt>
              </c:numCache>
            </c:numRef>
          </c:cat>
          <c:val>
            <c:numRef>
              <c:f>Graphs!$C$69:$J$69</c:f>
              <c:numCache>
                <c:formatCode>#,##0</c:formatCode>
                <c:ptCount val="8"/>
                <c:pt idx="0">
                  <c:v>100</c:v>
                </c:pt>
                <c:pt idx="1">
                  <c:v>100.25849544331025</c:v>
                </c:pt>
                <c:pt idx="2">
                  <c:v>100.52453819883394</c:v>
                </c:pt>
                <c:pt idx="3">
                  <c:v>100.90001698145248</c:v>
                </c:pt>
                <c:pt idx="4">
                  <c:v>101.37927130700579</c:v>
                </c:pt>
                <c:pt idx="5">
                  <c:v>101.97739579992076</c:v>
                </c:pt>
                <c:pt idx="6">
                  <c:v>102.356648238646</c:v>
                </c:pt>
                <c:pt idx="7">
                  <c:v>102.60759636974282</c:v>
                </c:pt>
              </c:numCache>
            </c:numRef>
          </c:val>
          <c:smooth val="0"/>
          <c:extLst>
            <c:ext xmlns:c16="http://schemas.microsoft.com/office/drawing/2014/chart" uri="{C3380CC4-5D6E-409C-BE32-E72D297353CC}">
              <c16:uniqueId val="{00000002-3B91-46BF-B6C6-8245AA12B5F6}"/>
            </c:ext>
          </c:extLst>
        </c:ser>
        <c:dLbls>
          <c:showLegendKey val="0"/>
          <c:showVal val="0"/>
          <c:showCatName val="0"/>
          <c:showSerName val="0"/>
          <c:showPercent val="0"/>
          <c:showBubbleSize val="0"/>
        </c:dLbls>
        <c:smooth val="0"/>
        <c:axId val="2104217856"/>
        <c:axId val="1694399408"/>
      </c:lineChart>
      <c:catAx>
        <c:axId val="21042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99408"/>
        <c:crosses val="autoZero"/>
        <c:auto val="1"/>
        <c:lblAlgn val="ctr"/>
        <c:lblOffset val="100"/>
        <c:noMultiLvlLbl val="0"/>
      </c:catAx>
      <c:valAx>
        <c:axId val="1694399408"/>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a:t>
                </a:r>
                <a:r>
                  <a:rPr lang="en-GB" baseline="0"/>
                  <a:t> (2011 = 100)</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21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Graphs!$B$75</c:f>
              <c:strCache>
                <c:ptCount val="1"/>
                <c:pt idx="0">
                  <c:v>Biomass</c:v>
                </c:pt>
              </c:strCache>
            </c:strRef>
          </c:tx>
          <c:spPr>
            <a:solidFill>
              <a:schemeClr val="accent1"/>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Graphs!$C$75:$J$75</c:f>
              <c:numCache>
                <c:formatCode>#,##0</c:formatCode>
                <c:ptCount val="8"/>
                <c:pt idx="0">
                  <c:v>21950258.371822901</c:v>
                </c:pt>
                <c:pt idx="1">
                  <c:v>19820090.639663424</c:v>
                </c:pt>
                <c:pt idx="2">
                  <c:v>21994159.466091231</c:v>
                </c:pt>
                <c:pt idx="3">
                  <c:v>22431424.334265992</c:v>
                </c:pt>
                <c:pt idx="4">
                  <c:v>21457188.317959465</c:v>
                </c:pt>
                <c:pt idx="5">
                  <c:v>21886132.929100487</c:v>
                </c:pt>
                <c:pt idx="6">
                  <c:v>23007703.595905311</c:v>
                </c:pt>
                <c:pt idx="7">
                  <c:v>21702926.43568385</c:v>
                </c:pt>
              </c:numCache>
            </c:numRef>
          </c:val>
          <c:extLst>
            <c:ext xmlns:c16="http://schemas.microsoft.com/office/drawing/2014/chart" uri="{C3380CC4-5D6E-409C-BE32-E72D297353CC}">
              <c16:uniqueId val="{00000000-AC66-4FDA-86C1-9CB02898DA61}"/>
            </c:ext>
          </c:extLst>
        </c:ser>
        <c:ser>
          <c:idx val="1"/>
          <c:order val="1"/>
          <c:tx>
            <c:strRef>
              <c:f>Graphs!$B$76</c:f>
              <c:strCache>
                <c:ptCount val="1"/>
                <c:pt idx="0">
                  <c:v>Metal/metal ores</c:v>
                </c:pt>
              </c:strCache>
            </c:strRef>
          </c:tx>
          <c:spPr>
            <a:solidFill>
              <a:schemeClr val="accent2"/>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Graphs!$C$76:$J$76</c:f>
              <c:numCache>
                <c:formatCode>#,##0</c:formatCode>
                <c:ptCount val="8"/>
                <c:pt idx="0">
                  <c:v>1221948.6684883425</c:v>
                </c:pt>
                <c:pt idx="1">
                  <c:v>560907.92012458842</c:v>
                </c:pt>
                <c:pt idx="2">
                  <c:v>780978.67173962551</c:v>
                </c:pt>
                <c:pt idx="3">
                  <c:v>813522.65302022849</c:v>
                </c:pt>
                <c:pt idx="4">
                  <c:v>791944.43950585672</c:v>
                </c:pt>
                <c:pt idx="5">
                  <c:v>442676.73016452725</c:v>
                </c:pt>
                <c:pt idx="6">
                  <c:v>169266.78337527436</c:v>
                </c:pt>
                <c:pt idx="7">
                  <c:v>127500.14878423895</c:v>
                </c:pt>
              </c:numCache>
            </c:numRef>
          </c:val>
          <c:extLst>
            <c:ext xmlns:c16="http://schemas.microsoft.com/office/drawing/2014/chart" uri="{C3380CC4-5D6E-409C-BE32-E72D297353CC}">
              <c16:uniqueId val="{00000001-AC66-4FDA-86C1-9CB02898DA61}"/>
            </c:ext>
          </c:extLst>
        </c:ser>
        <c:ser>
          <c:idx val="2"/>
          <c:order val="2"/>
          <c:tx>
            <c:strRef>
              <c:f>Graphs!$B$77</c:f>
              <c:strCache>
                <c:ptCount val="1"/>
                <c:pt idx="0">
                  <c:v>Non-metallic minerals</c:v>
                </c:pt>
              </c:strCache>
            </c:strRef>
          </c:tx>
          <c:spPr>
            <a:solidFill>
              <a:schemeClr val="accent3"/>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Graphs!$C$77:$J$77</c:f>
              <c:numCache>
                <c:formatCode>#,##0</c:formatCode>
                <c:ptCount val="8"/>
                <c:pt idx="0">
                  <c:v>24657471.421163138</c:v>
                </c:pt>
                <c:pt idx="1">
                  <c:v>22132121.887654793</c:v>
                </c:pt>
                <c:pt idx="2">
                  <c:v>19338486.388780493</c:v>
                </c:pt>
                <c:pt idx="3">
                  <c:v>21993189.924905229</c:v>
                </c:pt>
                <c:pt idx="4">
                  <c:v>25140329.321910024</c:v>
                </c:pt>
                <c:pt idx="5">
                  <c:v>27087019.274951119</c:v>
                </c:pt>
                <c:pt idx="6">
                  <c:v>25468181.45395229</c:v>
                </c:pt>
                <c:pt idx="7">
                  <c:v>24771021.727140948</c:v>
                </c:pt>
              </c:numCache>
            </c:numRef>
          </c:val>
          <c:extLst>
            <c:ext xmlns:c16="http://schemas.microsoft.com/office/drawing/2014/chart" uri="{C3380CC4-5D6E-409C-BE32-E72D297353CC}">
              <c16:uniqueId val="{00000002-AC66-4FDA-86C1-9CB02898DA61}"/>
            </c:ext>
          </c:extLst>
        </c:ser>
        <c:ser>
          <c:idx val="3"/>
          <c:order val="3"/>
          <c:tx>
            <c:strRef>
              <c:f>Graphs!$B$78</c:f>
              <c:strCache>
                <c:ptCount val="1"/>
                <c:pt idx="0">
                  <c:v>Fossil energy materials/carriers</c:v>
                </c:pt>
              </c:strCache>
            </c:strRef>
          </c:tx>
          <c:spPr>
            <a:solidFill>
              <a:schemeClr val="accent4"/>
            </a:solidFill>
            <a:ln>
              <a:noFill/>
            </a:ln>
            <a:effectLst/>
          </c:spPr>
          <c:invertIfNegative val="0"/>
          <c:cat>
            <c:numRef>
              <c:f>Graphs!$C$74:$J$74</c:f>
              <c:numCache>
                <c:formatCode>General</c:formatCode>
                <c:ptCount val="8"/>
                <c:pt idx="0">
                  <c:v>2011</c:v>
                </c:pt>
                <c:pt idx="1">
                  <c:v>2012</c:v>
                </c:pt>
                <c:pt idx="2">
                  <c:v>2013</c:v>
                </c:pt>
                <c:pt idx="3">
                  <c:v>2014</c:v>
                </c:pt>
                <c:pt idx="4">
                  <c:v>2015</c:v>
                </c:pt>
                <c:pt idx="5">
                  <c:v>2016</c:v>
                </c:pt>
                <c:pt idx="6">
                  <c:v>2017</c:v>
                </c:pt>
                <c:pt idx="7">
                  <c:v>2018</c:v>
                </c:pt>
              </c:numCache>
            </c:numRef>
          </c:cat>
          <c:val>
            <c:numRef>
              <c:f>Graphs!$C$78:$J$78</c:f>
              <c:numCache>
                <c:formatCode>#,##0</c:formatCode>
                <c:ptCount val="8"/>
                <c:pt idx="0">
                  <c:v>25338105.971828219</c:v>
                </c:pt>
                <c:pt idx="1">
                  <c:v>24395479.901448563</c:v>
                </c:pt>
                <c:pt idx="2">
                  <c:v>23500072.716724731</c:v>
                </c:pt>
                <c:pt idx="3">
                  <c:v>22325646.994167373</c:v>
                </c:pt>
                <c:pt idx="4">
                  <c:v>21178639.270200074</c:v>
                </c:pt>
                <c:pt idx="5">
                  <c:v>18857984.077897985</c:v>
                </c:pt>
                <c:pt idx="6">
                  <c:v>17746078.794614803</c:v>
                </c:pt>
                <c:pt idx="7">
                  <c:v>18106645.798011888</c:v>
                </c:pt>
              </c:numCache>
            </c:numRef>
          </c:val>
          <c:extLst>
            <c:ext xmlns:c16="http://schemas.microsoft.com/office/drawing/2014/chart" uri="{C3380CC4-5D6E-409C-BE32-E72D297353CC}">
              <c16:uniqueId val="{00000003-AC66-4FDA-86C1-9CB02898DA61}"/>
            </c:ext>
          </c:extLst>
        </c:ser>
        <c:dLbls>
          <c:showLegendKey val="0"/>
          <c:showVal val="0"/>
          <c:showCatName val="0"/>
          <c:showSerName val="0"/>
          <c:showPercent val="0"/>
          <c:showBubbleSize val="0"/>
        </c:dLbls>
        <c:gapWidth val="150"/>
        <c:overlap val="100"/>
        <c:axId val="204684144"/>
        <c:axId val="95662432"/>
      </c:barChart>
      <c:catAx>
        <c:axId val="204684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2432"/>
        <c:crosses val="autoZero"/>
        <c:auto val="1"/>
        <c:lblAlgn val="ctr"/>
        <c:lblOffset val="100"/>
        <c:noMultiLvlLbl val="0"/>
      </c:catAx>
      <c:valAx>
        <c:axId val="9566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Amount of material</a:t>
                </a:r>
              </a:p>
            </c:rich>
          </c:tx>
          <c:layout>
            <c:manualLayout>
              <c:xMode val="edge"/>
              <c:yMode val="edge"/>
              <c:x val="2.871209561155294E-2"/>
              <c:y val="0.2516413112774664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684144"/>
        <c:crosses val="autoZero"/>
        <c:crossBetween val="between"/>
        <c:dispUnits>
          <c:builtInUnit val="millions"/>
          <c:dispUnitsLbl>
            <c:layout>
              <c:manualLayout>
                <c:xMode val="edge"/>
                <c:yMode val="edge"/>
                <c:x val="6.2374475128829467E-2"/>
                <c:y val="0.25195949198312828"/>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 of tonnes)</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Graphs!$V$65</c:f>
              <c:strCache>
                <c:ptCount val="1"/>
                <c:pt idx="0">
                  <c:v>Domestic Material Consumption</c:v>
                </c:pt>
              </c:strCache>
            </c:strRef>
          </c:tx>
          <c:spPr>
            <a:ln w="28575" cap="rnd">
              <a:solidFill>
                <a:schemeClr val="accent1"/>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Graphs!$W$65:$AB$65</c:f>
              <c:numCache>
                <c:formatCode>#,##0</c:formatCode>
                <c:ptCount val="6"/>
                <c:pt idx="0">
                  <c:v>100</c:v>
                </c:pt>
                <c:pt idx="1">
                  <c:v>98.064668669194887</c:v>
                </c:pt>
                <c:pt idx="2">
                  <c:v>100.97922173539877</c:v>
                </c:pt>
                <c:pt idx="3">
                  <c:v>102.48025065840665</c:v>
                </c:pt>
                <c:pt idx="4">
                  <c:v>102.04041432058646</c:v>
                </c:pt>
                <c:pt idx="5">
                  <c:v>99.226751541138356</c:v>
                </c:pt>
              </c:numCache>
            </c:numRef>
          </c:val>
          <c:smooth val="0"/>
          <c:extLst>
            <c:ext xmlns:c16="http://schemas.microsoft.com/office/drawing/2014/chart" uri="{C3380CC4-5D6E-409C-BE32-E72D297353CC}">
              <c16:uniqueId val="{00000000-1E08-4C54-850E-33027E4E7B6B}"/>
            </c:ext>
          </c:extLst>
        </c:ser>
        <c:ser>
          <c:idx val="1"/>
          <c:order val="1"/>
          <c:tx>
            <c:strRef>
              <c:f>Graphs!$V$66</c:f>
              <c:strCache>
                <c:ptCount val="1"/>
                <c:pt idx="0">
                  <c:v>GDP (2015 prices)</c:v>
                </c:pt>
              </c:strCache>
            </c:strRef>
          </c:tx>
          <c:spPr>
            <a:ln w="28575" cap="rnd">
              <a:solidFill>
                <a:schemeClr val="accent2"/>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Graphs!$W$66:$AB$66</c:f>
              <c:numCache>
                <c:formatCode>#,##0</c:formatCode>
                <c:ptCount val="6"/>
                <c:pt idx="0">
                  <c:v>100</c:v>
                </c:pt>
                <c:pt idx="1">
                  <c:v>102.03696981543015</c:v>
                </c:pt>
                <c:pt idx="2">
                  <c:v>104.15840616535894</c:v>
                </c:pt>
                <c:pt idx="3">
                  <c:v>104.68405327674309</c:v>
                </c:pt>
                <c:pt idx="4">
                  <c:v>105.5685086421132</c:v>
                </c:pt>
                <c:pt idx="5">
                  <c:v>106.76569960628821</c:v>
                </c:pt>
              </c:numCache>
            </c:numRef>
          </c:val>
          <c:smooth val="0"/>
          <c:extLst>
            <c:ext xmlns:c16="http://schemas.microsoft.com/office/drawing/2014/chart" uri="{C3380CC4-5D6E-409C-BE32-E72D297353CC}">
              <c16:uniqueId val="{00000001-1E08-4C54-850E-33027E4E7B6B}"/>
            </c:ext>
          </c:extLst>
        </c:ser>
        <c:ser>
          <c:idx val="2"/>
          <c:order val="2"/>
          <c:tx>
            <c:strRef>
              <c:f>Graphs!$V$67</c:f>
              <c:strCache>
                <c:ptCount val="1"/>
                <c:pt idx="0">
                  <c:v>Population</c:v>
                </c:pt>
              </c:strCache>
            </c:strRef>
          </c:tx>
          <c:spPr>
            <a:ln w="28575" cap="rnd">
              <a:solidFill>
                <a:schemeClr val="accent3"/>
              </a:solidFill>
              <a:round/>
            </a:ln>
            <a:effectLst/>
          </c:spPr>
          <c:marker>
            <c:symbol val="none"/>
          </c:marker>
          <c:cat>
            <c:numRef>
              <c:f>Graphs!$W$64:$AB$64</c:f>
              <c:numCache>
                <c:formatCode>General</c:formatCode>
                <c:ptCount val="6"/>
                <c:pt idx="0">
                  <c:v>2012</c:v>
                </c:pt>
                <c:pt idx="1">
                  <c:v>2013</c:v>
                </c:pt>
                <c:pt idx="2">
                  <c:v>2014</c:v>
                </c:pt>
                <c:pt idx="3">
                  <c:v>2015</c:v>
                </c:pt>
                <c:pt idx="4">
                  <c:v>2016</c:v>
                </c:pt>
                <c:pt idx="5">
                  <c:v>2017</c:v>
                </c:pt>
              </c:numCache>
            </c:numRef>
          </c:cat>
          <c:val>
            <c:numRef>
              <c:f>Graphs!$W$67:$AB$67</c:f>
              <c:numCache>
                <c:formatCode>#,##0</c:formatCode>
                <c:ptCount val="6"/>
                <c:pt idx="0">
                  <c:v>100</c:v>
                </c:pt>
                <c:pt idx="1">
                  <c:v>100.26535682023487</c:v>
                </c:pt>
                <c:pt idx="2">
                  <c:v>100.63986750978621</c:v>
                </c:pt>
                <c:pt idx="3">
                  <c:v>101.1178861788618</c:v>
                </c:pt>
                <c:pt idx="4">
                  <c:v>101.71446853357422</c:v>
                </c:pt>
                <c:pt idx="5">
                  <c:v>102.09274314965371</c:v>
                </c:pt>
              </c:numCache>
            </c:numRef>
          </c:val>
          <c:smooth val="0"/>
          <c:extLst>
            <c:ext xmlns:c16="http://schemas.microsoft.com/office/drawing/2014/chart" uri="{C3380CC4-5D6E-409C-BE32-E72D297353CC}">
              <c16:uniqueId val="{00000002-1E08-4C54-850E-33027E4E7B6B}"/>
            </c:ext>
          </c:extLst>
        </c:ser>
        <c:dLbls>
          <c:showLegendKey val="0"/>
          <c:showVal val="0"/>
          <c:showCatName val="0"/>
          <c:showSerName val="0"/>
          <c:showPercent val="0"/>
          <c:showBubbleSize val="0"/>
        </c:dLbls>
        <c:smooth val="0"/>
        <c:axId val="2104217856"/>
        <c:axId val="1694399408"/>
      </c:lineChart>
      <c:catAx>
        <c:axId val="210421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99408"/>
        <c:crosses val="autoZero"/>
        <c:auto val="1"/>
        <c:lblAlgn val="ctr"/>
        <c:lblOffset val="100"/>
        <c:noMultiLvlLbl val="0"/>
      </c:catAx>
      <c:valAx>
        <c:axId val="1694399408"/>
        <c:scaling>
          <c:orientation val="minMax"/>
          <c:min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Index</a:t>
                </a:r>
                <a:r>
                  <a:rPr lang="en-GB" baseline="0"/>
                  <a:t> (2011 = 100)</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217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Raw Material Consumption,</a:t>
            </a:r>
            <a:r>
              <a:rPr lang="en-GB" baseline="0"/>
              <a:t> </a:t>
            </a:r>
          </a:p>
          <a:p>
            <a:pPr>
              <a:defRPr/>
            </a:pPr>
            <a:r>
              <a:rPr lang="en-GB" baseline="0"/>
              <a:t>in Scotland, in 2018</a:t>
            </a:r>
            <a:endParaRPr lang="en-GB"/>
          </a:p>
        </c:rich>
      </c:tx>
      <c:layout>
        <c:manualLayout>
          <c:xMode val="edge"/>
          <c:yMode val="edge"/>
          <c:x val="0.27845716365174245"/>
          <c:y val="3.05849062283632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67D4-471D-B855-C997049A40D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67D4-471D-B855-C997049A40D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67D4-471D-B855-C997049A40D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67D4-471D-B855-C997049A40D9}"/>
              </c:ext>
            </c:extLst>
          </c:dPt>
          <c:dLbls>
            <c:dLbl>
              <c:idx val="2"/>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4-67D4-471D-B855-C997049A40D9}"/>
                </c:ext>
              </c:extLst>
            </c:dLbl>
            <c:dLbl>
              <c:idx val="3"/>
              <c:layout>
                <c:manualLayout>
                  <c:x val="-3.3783041398971855E-2"/>
                  <c:y val="0.11562135096087237"/>
                </c:manualLayout>
              </c:layout>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7193324350737591"/>
                      <c:h val="0.25139390820749302"/>
                    </c:manualLayout>
                  </c15:layout>
                </c:ext>
                <c:ext xmlns:c16="http://schemas.microsoft.com/office/drawing/2014/chart" uri="{C3380CC4-5D6E-409C-BE32-E72D297353CC}">
                  <c16:uniqueId val="{00000003-67D4-471D-B855-C997049A40D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Graphs!$B$105:$B$108</c:f>
              <c:strCache>
                <c:ptCount val="4"/>
                <c:pt idx="0">
                  <c:v>Biomass</c:v>
                </c:pt>
                <c:pt idx="1">
                  <c:v>Metal Ores</c:v>
                </c:pt>
                <c:pt idx="2">
                  <c:v>Non-metallic minerals</c:v>
                </c:pt>
                <c:pt idx="3">
                  <c:v>Fossil energy materials/carriers</c:v>
                </c:pt>
              </c:strCache>
            </c:strRef>
          </c:cat>
          <c:val>
            <c:numRef>
              <c:f>Graphs!$D$105:$D$108</c:f>
              <c:numCache>
                <c:formatCode>0%</c:formatCode>
                <c:ptCount val="4"/>
                <c:pt idx="0">
                  <c:v>0.24104525271086863</c:v>
                </c:pt>
                <c:pt idx="1">
                  <c:v>0.23351425813936982</c:v>
                </c:pt>
                <c:pt idx="2">
                  <c:v>0.37190718913213533</c:v>
                </c:pt>
                <c:pt idx="3">
                  <c:v>0.15353330001762613</c:v>
                </c:pt>
              </c:numCache>
            </c:numRef>
          </c:val>
          <c:extLst>
            <c:ext xmlns:c16="http://schemas.microsoft.com/office/drawing/2014/chart" uri="{C3380CC4-5D6E-409C-BE32-E72D297353CC}">
              <c16:uniqueId val="{00000000-67D4-471D-B855-C997049A40D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 Material Consumption, </a:t>
            </a:r>
          </a:p>
          <a:p>
            <a:pPr>
              <a:defRPr/>
            </a:pPr>
            <a:r>
              <a:rPr lang="en-GB"/>
              <a:t>in Scotland in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245-4D62-8567-5528802E720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D258-485D-987F-91ADFB922A9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2-D258-485D-987F-91ADFB922A9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D258-485D-987F-91ADFB922A90}"/>
              </c:ext>
            </c:extLst>
          </c:dPt>
          <c:dLbls>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outEnd"/>
              <c:showLegendKey val="0"/>
              <c:showVal val="1"/>
              <c:showCatName val="1"/>
              <c:showSerName val="0"/>
              <c:showPercent val="0"/>
              <c:showBubbleSize val="0"/>
              <c:extLst>
                <c:ext xmlns:c16="http://schemas.microsoft.com/office/drawing/2014/chart" uri="{C3380CC4-5D6E-409C-BE32-E72D297353CC}">
                  <c16:uniqueId val="{00000001-D258-485D-987F-91ADFB922A90}"/>
                </c:ext>
              </c:extLst>
            </c:dLbl>
            <c:dLbl>
              <c:idx val="2"/>
              <c:layout>
                <c:manualLayout>
                  <c:x val="-9.9880296310003669E-2"/>
                  <c:y val="-7.5595238095238187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58-485D-987F-91ADFB922A90}"/>
                </c:ext>
              </c:extLst>
            </c:dLbl>
            <c:dLbl>
              <c:idx val="3"/>
              <c:layout>
                <c:manualLayout>
                  <c:x val="1.9094878185592724E-2"/>
                  <c:y val="8.0634920634920629E-2"/>
                </c:manualLayout>
              </c:layout>
              <c:dLblPos val="bestFit"/>
              <c:showLegendKey val="0"/>
              <c:showVal val="1"/>
              <c:showCatName val="1"/>
              <c:showSerName val="0"/>
              <c:showPercent val="0"/>
              <c:showBubbleSize val="0"/>
              <c:extLst>
                <c:ext xmlns:c15="http://schemas.microsoft.com/office/drawing/2012/chart" uri="{CE6537A1-D6FC-4f65-9D91-7224C49458BB}">
                  <c15:layout>
                    <c:manualLayout>
                      <c:w val="0.25564937806126281"/>
                      <c:h val="0.19964722222222223"/>
                    </c:manualLayout>
                  </c15:layout>
                </c:ext>
                <c:ext xmlns:c16="http://schemas.microsoft.com/office/drawing/2014/chart" uri="{C3380CC4-5D6E-409C-BE32-E72D297353CC}">
                  <c16:uniqueId val="{00000003-D258-485D-987F-91ADFB922A9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Graphs!$B$105:$B$108</c:f>
              <c:strCache>
                <c:ptCount val="4"/>
                <c:pt idx="0">
                  <c:v>Biomass</c:v>
                </c:pt>
                <c:pt idx="1">
                  <c:v>Metal Ores</c:v>
                </c:pt>
                <c:pt idx="2">
                  <c:v>Non-metallic minerals</c:v>
                </c:pt>
                <c:pt idx="3">
                  <c:v>Fossil energy materials/carriers</c:v>
                </c:pt>
              </c:strCache>
            </c:strRef>
          </c:cat>
          <c:val>
            <c:numRef>
              <c:f>Graphs!$C$105:$C$108</c:f>
              <c:numCache>
                <c:formatCode>0%</c:formatCode>
                <c:ptCount val="4"/>
                <c:pt idx="0">
                  <c:v>0.33539739864563584</c:v>
                </c:pt>
                <c:pt idx="1">
                  <c:v>1.9703894935963191E-3</c:v>
                </c:pt>
                <c:pt idx="2">
                  <c:v>0.38281179608190535</c:v>
                </c:pt>
                <c:pt idx="3">
                  <c:v>0.27982041577886241</c:v>
                </c:pt>
              </c:numCache>
            </c:numRef>
          </c:val>
          <c:extLst>
            <c:ext xmlns:c16="http://schemas.microsoft.com/office/drawing/2014/chart" uri="{C3380CC4-5D6E-409C-BE32-E72D297353CC}">
              <c16:uniqueId val="{00000000-D258-485D-987F-91ADFB922A9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codeName="Chart38">
    <tabColor theme="8"/>
  </sheetPr>
  <sheetViews>
    <sheetView workbookViewId="0"/>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chart" Target="../charts/chart4.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12" Type="http://schemas.openxmlformats.org/officeDocument/2006/relationships/chart" Target="../charts/chart31.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5" Type="http://schemas.openxmlformats.org/officeDocument/2006/relationships/chart" Target="../charts/chart24.xml"/><Relationship Id="rId10" Type="http://schemas.openxmlformats.org/officeDocument/2006/relationships/chart" Target="../charts/chart29.xml"/><Relationship Id="rId4" Type="http://schemas.openxmlformats.org/officeDocument/2006/relationships/chart" Target="../charts/chart23.xml"/><Relationship Id="rId9"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114301</xdr:rowOff>
    </xdr:from>
    <xdr:to>
      <xdr:col>3</xdr:col>
      <xdr:colOff>159385</xdr:colOff>
      <xdr:row>4</xdr:row>
      <xdr:rowOff>114300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85751"/>
          <a:ext cx="219456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57150</xdr:rowOff>
    </xdr:from>
    <xdr:to>
      <xdr:col>8</xdr:col>
      <xdr:colOff>520700</xdr:colOff>
      <xdr:row>11</xdr:row>
      <xdr:rowOff>102870</xdr:rowOff>
    </xdr:to>
    <xdr:pic>
      <xdr:nvPicPr>
        <xdr:cNvPr id="7" name="Picture 6">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85850"/>
          <a:ext cx="6238875" cy="899795"/>
        </a:xfrm>
        <a:prstGeom prst="rect">
          <a:avLst/>
        </a:prstGeom>
      </xdr:spPr>
    </xdr:pic>
    <xdr:clientData/>
  </xdr:twoCellAnchor>
  <xdr:twoCellAnchor>
    <xdr:from>
      <xdr:col>0</xdr:col>
      <xdr:colOff>330199</xdr:colOff>
      <xdr:row>7</xdr:row>
      <xdr:rowOff>63500</xdr:rowOff>
    </xdr:from>
    <xdr:to>
      <xdr:col>8</xdr:col>
      <xdr:colOff>333374</xdr:colOff>
      <xdr:row>10</xdr:row>
      <xdr:rowOff>57150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330199" y="1263650"/>
          <a:ext cx="5718175" cy="50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bg1"/>
              </a:solidFill>
              <a:latin typeface="Arial" panose="020B0604020202020204" pitchFamily="34" charset="0"/>
              <a:cs typeface="Arial" panose="020B0604020202020204" pitchFamily="34" charset="0"/>
            </a:rPr>
            <a:t>Scottish</a:t>
          </a:r>
          <a:r>
            <a:rPr lang="en-GB" sz="2400" b="1" baseline="0">
              <a:solidFill>
                <a:schemeClr val="bg1"/>
              </a:solidFill>
              <a:latin typeface="Arial" panose="020B0604020202020204" pitchFamily="34" charset="0"/>
              <a:cs typeface="Arial" panose="020B0604020202020204" pitchFamily="34" charset="0"/>
            </a:rPr>
            <a:t> Material Flow Accounts</a:t>
          </a:r>
          <a:endParaRPr lang="en-GB" sz="2400" b="1">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0.00405</cdr:x>
      <cdr:y>4.93411E-7</cdr:y>
    </cdr:from>
    <cdr:to>
      <cdr:x>0.99595</cdr:x>
      <cdr:y>0.99302</cdr:y>
    </cdr:to>
    <cdr:pic>
      <cdr:nvPicPr>
        <cdr:cNvPr id="3" name="chart">
          <a:extLst xmlns:a="http://schemas.openxmlformats.org/drawingml/2006/main">
            <a:ext uri="{FF2B5EF4-FFF2-40B4-BE49-F238E27FC236}">
              <a16:creationId xmlns:a16="http://schemas.microsoft.com/office/drawing/2014/main" id="{899FBE38-2BEB-4F22-9604-68C211C50A1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cdr:blipFill>
      <cdr:spPr>
        <a:xfrm xmlns:a="http://schemas.openxmlformats.org/drawingml/2006/main">
          <a:off x="37676" y="3"/>
          <a:ext cx="9227398" cy="603768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521250</xdr:colOff>
      <xdr:row>14</xdr:row>
      <xdr:rowOff>295982</xdr:rowOff>
    </xdr:to>
    <xdr:graphicFrame macro="">
      <xdr:nvGraphicFramePr>
        <xdr:cNvPr id="2" name="Chart 1">
          <a:extLst>
            <a:ext uri="{FF2B5EF4-FFF2-40B4-BE49-F238E27FC236}">
              <a16:creationId xmlns:a16="http://schemas.microsoft.com/office/drawing/2014/main" id="{0A0A9500-76E1-4CEE-90E2-CFD502DCD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628649</xdr:colOff>
      <xdr:row>18</xdr:row>
      <xdr:rowOff>120650</xdr:rowOff>
    </xdr:from>
    <xdr:to>
      <xdr:col>15</xdr:col>
      <xdr:colOff>495056</xdr:colOff>
      <xdr:row>28</xdr:row>
      <xdr:rowOff>199937</xdr:rowOff>
    </xdr:to>
    <xdr:graphicFrame macro="">
      <xdr:nvGraphicFramePr>
        <xdr:cNvPr id="3" name="Chart 2">
          <a:extLst>
            <a:ext uri="{FF2B5EF4-FFF2-40B4-BE49-F238E27FC236}">
              <a16:creationId xmlns:a16="http://schemas.microsoft.com/office/drawing/2014/main" id="{07214E1C-05D8-4B44-9F70-333BE67E28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276223</xdr:colOff>
      <xdr:row>31</xdr:row>
      <xdr:rowOff>200024</xdr:rowOff>
    </xdr:from>
    <xdr:to>
      <xdr:col>20</xdr:col>
      <xdr:colOff>130723</xdr:colOff>
      <xdr:row>42</xdr:row>
      <xdr:rowOff>54415</xdr:rowOff>
    </xdr:to>
    <xdr:graphicFrame macro="">
      <xdr:nvGraphicFramePr>
        <xdr:cNvPr id="4" name="Chart 3">
          <a:extLst>
            <a:ext uri="{FF2B5EF4-FFF2-40B4-BE49-F238E27FC236}">
              <a16:creationId xmlns:a16="http://schemas.microsoft.com/office/drawing/2014/main" id="{9D517615-65F8-4EFD-A0EB-F2F8A9FE7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654842</xdr:colOff>
      <xdr:row>59</xdr:row>
      <xdr:rowOff>0</xdr:rowOff>
    </xdr:from>
    <xdr:to>
      <xdr:col>19</xdr:col>
      <xdr:colOff>524424</xdr:colOff>
      <xdr:row>67</xdr:row>
      <xdr:rowOff>64206</xdr:rowOff>
    </xdr:to>
    <xdr:graphicFrame macro="">
      <xdr:nvGraphicFramePr>
        <xdr:cNvPr id="6" name="Chart 5">
          <a:extLst>
            <a:ext uri="{FF2B5EF4-FFF2-40B4-BE49-F238E27FC236}">
              <a16:creationId xmlns:a16="http://schemas.microsoft.com/office/drawing/2014/main" id="{0EB55247-9621-4140-A0C8-1931EC9FB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103981</xdr:colOff>
      <xdr:row>72</xdr:row>
      <xdr:rowOff>0</xdr:rowOff>
    </xdr:from>
    <xdr:to>
      <xdr:col>19</xdr:col>
      <xdr:colOff>597449</xdr:colOff>
      <xdr:row>86</xdr:row>
      <xdr:rowOff>139083</xdr:rowOff>
    </xdr:to>
    <xdr:graphicFrame macro="">
      <xdr:nvGraphicFramePr>
        <xdr:cNvPr id="7" name="Chart 6">
          <a:extLst>
            <a:ext uri="{FF2B5EF4-FFF2-40B4-BE49-F238E27FC236}">
              <a16:creationId xmlns:a16="http://schemas.microsoft.com/office/drawing/2014/main" id="{5A24C92F-12E8-4AAE-BBE9-51E4AC42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631031</xdr:colOff>
      <xdr:row>59</xdr:row>
      <xdr:rowOff>192882</xdr:rowOff>
    </xdr:from>
    <xdr:to>
      <xdr:col>39</xdr:col>
      <xdr:colOff>497437</xdr:colOff>
      <xdr:row>68</xdr:row>
      <xdr:rowOff>54681</xdr:rowOff>
    </xdr:to>
    <xdr:graphicFrame macro="">
      <xdr:nvGraphicFramePr>
        <xdr:cNvPr id="8" name="Chart 7">
          <a:extLst>
            <a:ext uri="{FF2B5EF4-FFF2-40B4-BE49-F238E27FC236}">
              <a16:creationId xmlns:a16="http://schemas.microsoft.com/office/drawing/2014/main" id="{9A589B01-AC33-4442-86A0-D9C9023D12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49211</xdr:colOff>
      <xdr:row>109</xdr:row>
      <xdr:rowOff>87312</xdr:rowOff>
    </xdr:from>
    <xdr:to>
      <xdr:col>9</xdr:col>
      <xdr:colOff>428624</xdr:colOff>
      <xdr:row>121</xdr:row>
      <xdr:rowOff>178437</xdr:rowOff>
    </xdr:to>
    <xdr:graphicFrame macro="">
      <xdr:nvGraphicFramePr>
        <xdr:cNvPr id="9" name="Chart 8">
          <a:extLst>
            <a:ext uri="{FF2B5EF4-FFF2-40B4-BE49-F238E27FC236}">
              <a16:creationId xmlns:a16="http://schemas.microsoft.com/office/drawing/2014/main" id="{FB8CB1DB-0C55-416A-AD69-3697BD1B52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601265</xdr:colOff>
      <xdr:row>108</xdr:row>
      <xdr:rowOff>86518</xdr:rowOff>
    </xdr:from>
    <xdr:to>
      <xdr:col>5</xdr:col>
      <xdr:colOff>0</xdr:colOff>
      <xdr:row>120</xdr:row>
      <xdr:rowOff>174468</xdr:rowOff>
    </xdr:to>
    <xdr:graphicFrame macro="">
      <xdr:nvGraphicFramePr>
        <xdr:cNvPr id="10" name="Chart 9">
          <a:extLst>
            <a:ext uri="{FF2B5EF4-FFF2-40B4-BE49-F238E27FC236}">
              <a16:creationId xmlns:a16="http://schemas.microsoft.com/office/drawing/2014/main" id="{5684E5EA-377A-44DF-897D-FF9154C304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38893</xdr:colOff>
      <xdr:row>72</xdr:row>
      <xdr:rowOff>9525</xdr:rowOff>
    </xdr:from>
    <xdr:to>
      <xdr:col>27</xdr:col>
      <xdr:colOff>20637</xdr:colOff>
      <xdr:row>82</xdr:row>
      <xdr:rowOff>539750</xdr:rowOff>
    </xdr:to>
    <xdr:graphicFrame macro="">
      <xdr:nvGraphicFramePr>
        <xdr:cNvPr id="11" name="Chart 10">
          <a:extLst>
            <a:ext uri="{FF2B5EF4-FFF2-40B4-BE49-F238E27FC236}">
              <a16:creationId xmlns:a16="http://schemas.microsoft.com/office/drawing/2014/main" id="{97883DC5-3151-4CAB-9276-F6D0EF9090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5292</xdr:colOff>
      <xdr:row>50</xdr:row>
      <xdr:rowOff>110067</xdr:rowOff>
    </xdr:from>
    <xdr:to>
      <xdr:col>27</xdr:col>
      <xdr:colOff>640292</xdr:colOff>
      <xdr:row>56</xdr:row>
      <xdr:rowOff>80433</xdr:rowOff>
    </xdr:to>
    <xdr:graphicFrame macro="">
      <xdr:nvGraphicFramePr>
        <xdr:cNvPr id="12" name="Chart 11">
          <a:extLst>
            <a:ext uri="{FF2B5EF4-FFF2-40B4-BE49-F238E27FC236}">
              <a16:creationId xmlns:a16="http://schemas.microsoft.com/office/drawing/2014/main" id="{DC45E6B6-D835-4B78-93A7-4F1AE4F1E1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285750</xdr:colOff>
      <xdr:row>50</xdr:row>
      <xdr:rowOff>148167</xdr:rowOff>
    </xdr:from>
    <xdr:to>
      <xdr:col>35</xdr:col>
      <xdr:colOff>264583</xdr:colOff>
      <xdr:row>56</xdr:row>
      <xdr:rowOff>118533</xdr:rowOff>
    </xdr:to>
    <xdr:graphicFrame macro="">
      <xdr:nvGraphicFramePr>
        <xdr:cNvPr id="15" name="Chart 14">
          <a:extLst>
            <a:ext uri="{FF2B5EF4-FFF2-40B4-BE49-F238E27FC236}">
              <a16:creationId xmlns:a16="http://schemas.microsoft.com/office/drawing/2014/main" id="{D996BE33-1C38-4C9B-BBBE-D126973E2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645584</xdr:colOff>
      <xdr:row>50</xdr:row>
      <xdr:rowOff>148166</xdr:rowOff>
    </xdr:from>
    <xdr:to>
      <xdr:col>42</xdr:col>
      <xdr:colOff>627592</xdr:colOff>
      <xdr:row>56</xdr:row>
      <xdr:rowOff>128057</xdr:rowOff>
    </xdr:to>
    <xdr:graphicFrame macro="">
      <xdr:nvGraphicFramePr>
        <xdr:cNvPr id="16" name="Chart 15">
          <a:extLst>
            <a:ext uri="{FF2B5EF4-FFF2-40B4-BE49-F238E27FC236}">
              <a16:creationId xmlns:a16="http://schemas.microsoft.com/office/drawing/2014/main" id="{5992278E-5FDF-43F3-A49A-E4A16007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341839</xdr:colOff>
      <xdr:row>123</xdr:row>
      <xdr:rowOff>28574</xdr:rowOff>
    </xdr:from>
    <xdr:to>
      <xdr:col>15</xdr:col>
      <xdr:colOff>344506</xdr:colOff>
      <xdr:row>136</xdr:row>
      <xdr:rowOff>66057</xdr:rowOff>
    </xdr:to>
    <xdr:graphicFrame macro="">
      <xdr:nvGraphicFramePr>
        <xdr:cNvPr id="14" name="Chart 13">
          <a:extLst>
            <a:ext uri="{FF2B5EF4-FFF2-40B4-BE49-F238E27FC236}">
              <a16:creationId xmlns:a16="http://schemas.microsoft.com/office/drawing/2014/main" id="{B372F33A-C75F-4DAA-B237-CB12EE1622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522816</xdr:colOff>
      <xdr:row>123</xdr:row>
      <xdr:rowOff>21165</xdr:rowOff>
    </xdr:from>
    <xdr:to>
      <xdr:col>24</xdr:col>
      <xdr:colOff>383666</xdr:colOff>
      <xdr:row>136</xdr:row>
      <xdr:rowOff>68173</xdr:rowOff>
    </xdr:to>
    <xdr:graphicFrame macro="">
      <xdr:nvGraphicFramePr>
        <xdr:cNvPr id="17" name="Chart 16">
          <a:extLst>
            <a:ext uri="{FF2B5EF4-FFF2-40B4-BE49-F238E27FC236}">
              <a16:creationId xmlns:a16="http://schemas.microsoft.com/office/drawing/2014/main" id="{0ADC9585-007F-41BD-AC6B-28CE635105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96309</xdr:colOff>
      <xdr:row>45</xdr:row>
      <xdr:rowOff>63500</xdr:rowOff>
    </xdr:from>
    <xdr:to>
      <xdr:col>20</xdr:col>
      <xdr:colOff>610150</xdr:colOff>
      <xdr:row>54</xdr:row>
      <xdr:rowOff>381000</xdr:rowOff>
    </xdr:to>
    <xdr:graphicFrame macro="">
      <xdr:nvGraphicFramePr>
        <xdr:cNvPr id="18" name="Chart 17">
          <a:extLst>
            <a:ext uri="{FF2B5EF4-FFF2-40B4-BE49-F238E27FC236}">
              <a16:creationId xmlns:a16="http://schemas.microsoft.com/office/drawing/2014/main" id="{DDAD8140-FD42-455F-8CAE-4B32E64B81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267757</xdr:colOff>
      <xdr:row>88</xdr:row>
      <xdr:rowOff>159808</xdr:rowOff>
    </xdr:from>
    <xdr:to>
      <xdr:col>20</xdr:col>
      <xdr:colOff>359324</xdr:colOff>
      <xdr:row>101</xdr:row>
      <xdr:rowOff>3616</xdr:rowOff>
    </xdr:to>
    <xdr:graphicFrame macro="">
      <xdr:nvGraphicFramePr>
        <xdr:cNvPr id="19" name="Chart 18">
          <a:extLst>
            <a:ext uri="{FF2B5EF4-FFF2-40B4-BE49-F238E27FC236}">
              <a16:creationId xmlns:a16="http://schemas.microsoft.com/office/drawing/2014/main" id="{BDF75E25-E4B4-46EB-995A-02D5EC8A9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622299</xdr:colOff>
      <xdr:row>88</xdr:row>
      <xdr:rowOff>174624</xdr:rowOff>
    </xdr:from>
    <xdr:to>
      <xdr:col>27</xdr:col>
      <xdr:colOff>597958</xdr:colOff>
      <xdr:row>98</xdr:row>
      <xdr:rowOff>128058</xdr:rowOff>
    </xdr:to>
    <xdr:graphicFrame macro="">
      <xdr:nvGraphicFramePr>
        <xdr:cNvPr id="21" name="Chart 20">
          <a:extLst>
            <a:ext uri="{FF2B5EF4-FFF2-40B4-BE49-F238E27FC236}">
              <a16:creationId xmlns:a16="http://schemas.microsoft.com/office/drawing/2014/main" id="{D46B97AB-5941-4E21-960B-884F461824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387349</xdr:colOff>
      <xdr:row>147</xdr:row>
      <xdr:rowOff>187325</xdr:rowOff>
    </xdr:from>
    <xdr:to>
      <xdr:col>30</xdr:col>
      <xdr:colOff>363166</xdr:colOff>
      <xdr:row>164</xdr:row>
      <xdr:rowOff>121591</xdr:rowOff>
    </xdr:to>
    <xdr:graphicFrame macro="">
      <xdr:nvGraphicFramePr>
        <xdr:cNvPr id="13" name="Chart 12">
          <a:extLst>
            <a:ext uri="{FF2B5EF4-FFF2-40B4-BE49-F238E27FC236}">
              <a16:creationId xmlns:a16="http://schemas.microsoft.com/office/drawing/2014/main" id="{5A169C10-7ABF-4896-B51F-944B909D34E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530224</xdr:colOff>
      <xdr:row>16</xdr:row>
      <xdr:rowOff>9523</xdr:rowOff>
    </xdr:from>
    <xdr:to>
      <xdr:col>22</xdr:col>
      <xdr:colOff>166943</xdr:colOff>
      <xdr:row>32</xdr:row>
      <xdr:rowOff>11023</xdr:rowOff>
    </xdr:to>
    <xdr:graphicFrame macro="">
      <xdr:nvGraphicFramePr>
        <xdr:cNvPr id="2" name="Chart 1">
          <a:extLst>
            <a:ext uri="{FF2B5EF4-FFF2-40B4-BE49-F238E27FC236}">
              <a16:creationId xmlns:a16="http://schemas.microsoft.com/office/drawing/2014/main" id="{E524A434-5BB0-4518-A597-029E05F98A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584199</xdr:colOff>
      <xdr:row>37</xdr:row>
      <xdr:rowOff>18256</xdr:rowOff>
    </xdr:from>
    <xdr:to>
      <xdr:col>22</xdr:col>
      <xdr:colOff>220918</xdr:colOff>
      <xdr:row>53</xdr:row>
      <xdr:rowOff>19756</xdr:rowOff>
    </xdr:to>
    <xdr:graphicFrame macro="">
      <xdr:nvGraphicFramePr>
        <xdr:cNvPr id="3" name="Chart 2">
          <a:extLst>
            <a:ext uri="{FF2B5EF4-FFF2-40B4-BE49-F238E27FC236}">
              <a16:creationId xmlns:a16="http://schemas.microsoft.com/office/drawing/2014/main" id="{B9099271-6FA4-4AF6-83BB-224F1A667F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389731</xdr:colOff>
      <xdr:row>58</xdr:row>
      <xdr:rowOff>7144</xdr:rowOff>
    </xdr:from>
    <xdr:to>
      <xdr:col>8</xdr:col>
      <xdr:colOff>652218</xdr:colOff>
      <xdr:row>74</xdr:row>
      <xdr:rowOff>8644</xdr:rowOff>
    </xdr:to>
    <xdr:graphicFrame macro="">
      <xdr:nvGraphicFramePr>
        <xdr:cNvPr id="4" name="Chart 3">
          <a:extLst>
            <a:ext uri="{FF2B5EF4-FFF2-40B4-BE49-F238E27FC236}">
              <a16:creationId xmlns:a16="http://schemas.microsoft.com/office/drawing/2014/main" id="{46582AF0-44FD-42CC-A1B7-314205A49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654843</xdr:colOff>
      <xdr:row>76</xdr:row>
      <xdr:rowOff>104774</xdr:rowOff>
    </xdr:from>
    <xdr:to>
      <xdr:col>19</xdr:col>
      <xdr:colOff>95250</xdr:colOff>
      <xdr:row>92</xdr:row>
      <xdr:rowOff>106274</xdr:rowOff>
    </xdr:to>
    <xdr:graphicFrame macro="">
      <xdr:nvGraphicFramePr>
        <xdr:cNvPr id="5" name="Chart 4">
          <a:extLst>
            <a:ext uri="{FF2B5EF4-FFF2-40B4-BE49-F238E27FC236}">
              <a16:creationId xmlns:a16="http://schemas.microsoft.com/office/drawing/2014/main" id="{CEE84C35-2754-495C-B54A-767AD5AA1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154782</xdr:colOff>
      <xdr:row>93</xdr:row>
      <xdr:rowOff>117474</xdr:rowOff>
    </xdr:from>
    <xdr:to>
      <xdr:col>26</xdr:col>
      <xdr:colOff>902251</xdr:colOff>
      <xdr:row>110</xdr:row>
      <xdr:rowOff>35719</xdr:rowOff>
    </xdr:to>
    <xdr:graphicFrame macro="">
      <xdr:nvGraphicFramePr>
        <xdr:cNvPr id="6" name="Chart 5">
          <a:extLst>
            <a:ext uri="{FF2B5EF4-FFF2-40B4-BE49-F238E27FC236}">
              <a16:creationId xmlns:a16="http://schemas.microsoft.com/office/drawing/2014/main" id="{C6FC8364-8EEA-4B88-BAC6-70F39C429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157954</xdr:colOff>
      <xdr:row>76</xdr:row>
      <xdr:rowOff>101599</xdr:rowOff>
    </xdr:from>
    <xdr:to>
      <xdr:col>26</xdr:col>
      <xdr:colOff>905423</xdr:colOff>
      <xdr:row>92</xdr:row>
      <xdr:rowOff>109449</xdr:rowOff>
    </xdr:to>
    <xdr:graphicFrame macro="">
      <xdr:nvGraphicFramePr>
        <xdr:cNvPr id="7" name="Chart 6">
          <a:extLst>
            <a:ext uri="{FF2B5EF4-FFF2-40B4-BE49-F238E27FC236}">
              <a16:creationId xmlns:a16="http://schemas.microsoft.com/office/drawing/2014/main" id="{7907A2E7-9FBC-44DC-AE9A-7963E352F8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654843</xdr:colOff>
      <xdr:row>93</xdr:row>
      <xdr:rowOff>116681</xdr:rowOff>
    </xdr:from>
    <xdr:to>
      <xdr:col>19</xdr:col>
      <xdr:colOff>71437</xdr:colOff>
      <xdr:row>107</xdr:row>
      <xdr:rowOff>121444</xdr:rowOff>
    </xdr:to>
    <xdr:graphicFrame macro="">
      <xdr:nvGraphicFramePr>
        <xdr:cNvPr id="8" name="Chart 7">
          <a:extLst>
            <a:ext uri="{FF2B5EF4-FFF2-40B4-BE49-F238E27FC236}">
              <a16:creationId xmlns:a16="http://schemas.microsoft.com/office/drawing/2014/main" id="{84213B5F-79D8-4959-BD9B-164420345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583405</xdr:colOff>
      <xdr:row>122</xdr:row>
      <xdr:rowOff>59531</xdr:rowOff>
    </xdr:from>
    <xdr:to>
      <xdr:col>18</xdr:col>
      <xdr:colOff>648493</xdr:colOff>
      <xdr:row>136</xdr:row>
      <xdr:rowOff>133352</xdr:rowOff>
    </xdr:to>
    <xdr:graphicFrame macro="">
      <xdr:nvGraphicFramePr>
        <xdr:cNvPr id="9" name="Chart 8">
          <a:extLst>
            <a:ext uri="{FF2B5EF4-FFF2-40B4-BE49-F238E27FC236}">
              <a16:creationId xmlns:a16="http://schemas.microsoft.com/office/drawing/2014/main" id="{D0FB984C-6CE3-4EB9-9A79-EDBAC4CB2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28</xdr:col>
      <xdr:colOff>0</xdr:colOff>
      <xdr:row>94</xdr:row>
      <xdr:rowOff>0</xdr:rowOff>
    </xdr:from>
    <xdr:to>
      <xdr:col>35</xdr:col>
      <xdr:colOff>550620</xdr:colOff>
      <xdr:row>110</xdr:row>
      <xdr:rowOff>120563</xdr:rowOff>
    </xdr:to>
    <xdr:graphicFrame macro="">
      <xdr:nvGraphicFramePr>
        <xdr:cNvPr id="10" name="Chart 9">
          <a:extLst>
            <a:ext uri="{FF2B5EF4-FFF2-40B4-BE49-F238E27FC236}">
              <a16:creationId xmlns:a16="http://schemas.microsoft.com/office/drawing/2014/main" id="{C32BE2D5-47D4-48C0-9142-AC99511BB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619125</xdr:colOff>
      <xdr:row>107</xdr:row>
      <xdr:rowOff>142875</xdr:rowOff>
    </xdr:from>
    <xdr:to>
      <xdr:col>19</xdr:col>
      <xdr:colOff>35719</xdr:colOff>
      <xdr:row>121</xdr:row>
      <xdr:rowOff>178593</xdr:rowOff>
    </xdr:to>
    <xdr:graphicFrame macro="">
      <xdr:nvGraphicFramePr>
        <xdr:cNvPr id="11" name="Chart 10">
          <a:extLst>
            <a:ext uri="{FF2B5EF4-FFF2-40B4-BE49-F238E27FC236}">
              <a16:creationId xmlns:a16="http://schemas.microsoft.com/office/drawing/2014/main" id="{9663B075-A422-4134-9841-C2B8B8134B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629229</xdr:colOff>
      <xdr:row>17</xdr:row>
      <xdr:rowOff>21072</xdr:rowOff>
    </xdr:from>
    <xdr:to>
      <xdr:col>37</xdr:col>
      <xdr:colOff>587374</xdr:colOff>
      <xdr:row>32</xdr:row>
      <xdr:rowOff>142875</xdr:rowOff>
    </xdr:to>
    <xdr:graphicFrame macro="">
      <xdr:nvGraphicFramePr>
        <xdr:cNvPr id="12" name="Chart 11">
          <a:extLst>
            <a:ext uri="{FF2B5EF4-FFF2-40B4-BE49-F238E27FC236}">
              <a16:creationId xmlns:a16="http://schemas.microsoft.com/office/drawing/2014/main" id="{79143866-BE20-4305-82F5-E997C99E1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27</xdr:col>
      <xdr:colOff>632284</xdr:colOff>
      <xdr:row>32</xdr:row>
      <xdr:rowOff>184999</xdr:rowOff>
    </xdr:from>
    <xdr:to>
      <xdr:col>37</xdr:col>
      <xdr:colOff>577273</xdr:colOff>
      <xdr:row>46</xdr:row>
      <xdr:rowOff>300181</xdr:rowOff>
    </xdr:to>
    <xdr:graphicFrame macro="">
      <xdr:nvGraphicFramePr>
        <xdr:cNvPr id="13" name="Chart 12">
          <a:extLst>
            <a:ext uri="{FF2B5EF4-FFF2-40B4-BE49-F238E27FC236}">
              <a16:creationId xmlns:a16="http://schemas.microsoft.com/office/drawing/2014/main" id="{4640BB30-7545-4A1A-BBB0-4D540021C3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28</xdr:col>
      <xdr:colOff>600364</xdr:colOff>
      <xdr:row>17</xdr:row>
      <xdr:rowOff>49934</xdr:rowOff>
    </xdr:from>
    <xdr:to>
      <xdr:col>35</xdr:col>
      <xdr:colOff>565728</xdr:colOff>
      <xdr:row>31</xdr:row>
      <xdr:rowOff>45316</xdr:rowOff>
    </xdr:to>
    <xdr:graphicFrame macro="">
      <xdr:nvGraphicFramePr>
        <xdr:cNvPr id="3" name="Chart 2">
          <a:extLst>
            <a:ext uri="{FF2B5EF4-FFF2-40B4-BE49-F238E27FC236}">
              <a16:creationId xmlns:a16="http://schemas.microsoft.com/office/drawing/2014/main" id="{05175497-F451-4E31-9FA7-E8AD93F82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571500</xdr:colOff>
      <xdr:row>1</xdr:row>
      <xdr:rowOff>33338</xdr:rowOff>
    </xdr:from>
    <xdr:to>
      <xdr:col>35</xdr:col>
      <xdr:colOff>476250</xdr:colOff>
      <xdr:row>15</xdr:row>
      <xdr:rowOff>109538</xdr:rowOff>
    </xdr:to>
    <xdr:graphicFrame macro="">
      <xdr:nvGraphicFramePr>
        <xdr:cNvPr id="16" name="Chart 15">
          <a:extLst>
            <a:ext uri="{FF2B5EF4-FFF2-40B4-BE49-F238E27FC236}">
              <a16:creationId xmlns:a16="http://schemas.microsoft.com/office/drawing/2014/main" id="{A9BEB444-CDD7-4439-B5B4-D15EEA2D1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444500</xdr:colOff>
      <xdr:row>32</xdr:row>
      <xdr:rowOff>1588</xdr:rowOff>
    </xdr:from>
    <xdr:to>
      <xdr:col>17</xdr:col>
      <xdr:colOff>349250</xdr:colOff>
      <xdr:row>46</xdr:row>
      <xdr:rowOff>77788</xdr:rowOff>
    </xdr:to>
    <xdr:graphicFrame macro="">
      <xdr:nvGraphicFramePr>
        <xdr:cNvPr id="17" name="Chart 16">
          <a:extLst>
            <a:ext uri="{FF2B5EF4-FFF2-40B4-BE49-F238E27FC236}">
              <a16:creationId xmlns:a16="http://schemas.microsoft.com/office/drawing/2014/main" id="{2AF2B300-269A-49CF-8AC3-50488E1737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508000</xdr:colOff>
      <xdr:row>32</xdr:row>
      <xdr:rowOff>17463</xdr:rowOff>
    </xdr:from>
    <xdr:to>
      <xdr:col>24</xdr:col>
      <xdr:colOff>190500</xdr:colOff>
      <xdr:row>46</xdr:row>
      <xdr:rowOff>93663</xdr:rowOff>
    </xdr:to>
    <xdr:graphicFrame macro="">
      <xdr:nvGraphicFramePr>
        <xdr:cNvPr id="18" name="Chart 17">
          <a:extLst>
            <a:ext uri="{FF2B5EF4-FFF2-40B4-BE49-F238E27FC236}">
              <a16:creationId xmlns:a16="http://schemas.microsoft.com/office/drawing/2014/main" id="{B1F07578-F791-4FBC-9C27-AC58C48D9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396875</xdr:colOff>
      <xdr:row>47</xdr:row>
      <xdr:rowOff>1588</xdr:rowOff>
    </xdr:from>
    <xdr:to>
      <xdr:col>17</xdr:col>
      <xdr:colOff>111125</xdr:colOff>
      <xdr:row>60</xdr:row>
      <xdr:rowOff>15875</xdr:rowOff>
    </xdr:to>
    <xdr:graphicFrame macro="">
      <xdr:nvGraphicFramePr>
        <xdr:cNvPr id="19" name="Chart 18">
          <a:extLst>
            <a:ext uri="{FF2B5EF4-FFF2-40B4-BE49-F238E27FC236}">
              <a16:creationId xmlns:a16="http://schemas.microsoft.com/office/drawing/2014/main" id="{CCB4FE2E-3E1E-4541-9E94-3C8B6DED22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555624</xdr:colOff>
      <xdr:row>103</xdr:row>
      <xdr:rowOff>31750</xdr:rowOff>
    </xdr:from>
    <xdr:to>
      <xdr:col>18</xdr:col>
      <xdr:colOff>809625</xdr:colOff>
      <xdr:row>118</xdr:row>
      <xdr:rowOff>79375</xdr:rowOff>
    </xdr:to>
    <xdr:graphicFrame macro="">
      <xdr:nvGraphicFramePr>
        <xdr:cNvPr id="21" name="Chart 20">
          <a:extLst>
            <a:ext uri="{FF2B5EF4-FFF2-40B4-BE49-F238E27FC236}">
              <a16:creationId xmlns:a16="http://schemas.microsoft.com/office/drawing/2014/main" id="{C023C190-7429-4C9A-BCDD-A8C053910E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412750</xdr:colOff>
      <xdr:row>128</xdr:row>
      <xdr:rowOff>17463</xdr:rowOff>
    </xdr:from>
    <xdr:to>
      <xdr:col>18</xdr:col>
      <xdr:colOff>317500</xdr:colOff>
      <xdr:row>142</xdr:row>
      <xdr:rowOff>93663</xdr:rowOff>
    </xdr:to>
    <xdr:graphicFrame macro="">
      <xdr:nvGraphicFramePr>
        <xdr:cNvPr id="22" name="Chart 21">
          <a:extLst>
            <a:ext uri="{FF2B5EF4-FFF2-40B4-BE49-F238E27FC236}">
              <a16:creationId xmlns:a16="http://schemas.microsoft.com/office/drawing/2014/main" id="{D9F44DF1-DC43-4AA1-9D62-EA9D0A5459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412750</xdr:colOff>
      <xdr:row>143</xdr:row>
      <xdr:rowOff>49213</xdr:rowOff>
    </xdr:from>
    <xdr:to>
      <xdr:col>18</xdr:col>
      <xdr:colOff>317500</xdr:colOff>
      <xdr:row>157</xdr:row>
      <xdr:rowOff>125413</xdr:rowOff>
    </xdr:to>
    <xdr:graphicFrame macro="">
      <xdr:nvGraphicFramePr>
        <xdr:cNvPr id="23" name="Chart 22">
          <a:extLst>
            <a:ext uri="{FF2B5EF4-FFF2-40B4-BE49-F238E27FC236}">
              <a16:creationId xmlns:a16="http://schemas.microsoft.com/office/drawing/2014/main" id="{9CDD46AA-C740-49B4-BC02-7C2B9ADAC6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381000</xdr:colOff>
      <xdr:row>159</xdr:row>
      <xdr:rowOff>160338</xdr:rowOff>
    </xdr:from>
    <xdr:to>
      <xdr:col>18</xdr:col>
      <xdr:colOff>285750</xdr:colOff>
      <xdr:row>171</xdr:row>
      <xdr:rowOff>46038</xdr:rowOff>
    </xdr:to>
    <xdr:graphicFrame macro="">
      <xdr:nvGraphicFramePr>
        <xdr:cNvPr id="25" name="Chart 24">
          <a:extLst>
            <a:ext uri="{FF2B5EF4-FFF2-40B4-BE49-F238E27FC236}">
              <a16:creationId xmlns:a16="http://schemas.microsoft.com/office/drawing/2014/main" id="{9184634C-8B9E-4481-91CD-F16123B35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444500</xdr:colOff>
      <xdr:row>159</xdr:row>
      <xdr:rowOff>144462</xdr:rowOff>
    </xdr:from>
    <xdr:to>
      <xdr:col>25</xdr:col>
      <xdr:colOff>285750</xdr:colOff>
      <xdr:row>171</xdr:row>
      <xdr:rowOff>95249</xdr:rowOff>
    </xdr:to>
    <xdr:graphicFrame macro="">
      <xdr:nvGraphicFramePr>
        <xdr:cNvPr id="26" name="Chart 25">
          <a:extLst>
            <a:ext uri="{FF2B5EF4-FFF2-40B4-BE49-F238E27FC236}">
              <a16:creationId xmlns:a16="http://schemas.microsoft.com/office/drawing/2014/main" id="{08B58D3B-DA23-4B7D-9343-450414960C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381000</xdr:colOff>
      <xdr:row>173</xdr:row>
      <xdr:rowOff>49213</xdr:rowOff>
    </xdr:from>
    <xdr:to>
      <xdr:col>18</xdr:col>
      <xdr:colOff>285750</xdr:colOff>
      <xdr:row>187</xdr:row>
      <xdr:rowOff>125413</xdr:rowOff>
    </xdr:to>
    <xdr:graphicFrame macro="">
      <xdr:nvGraphicFramePr>
        <xdr:cNvPr id="27" name="Chart 26">
          <a:extLst>
            <a:ext uri="{FF2B5EF4-FFF2-40B4-BE49-F238E27FC236}">
              <a16:creationId xmlns:a16="http://schemas.microsoft.com/office/drawing/2014/main" id="{A84F621A-D421-4306-BFFC-D0870266AA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648607</xdr:colOff>
      <xdr:row>80</xdr:row>
      <xdr:rowOff>2720</xdr:rowOff>
    </xdr:from>
    <xdr:to>
      <xdr:col>23</xdr:col>
      <xdr:colOff>367393</xdr:colOff>
      <xdr:row>93</xdr:row>
      <xdr:rowOff>151491</xdr:rowOff>
    </xdr:to>
    <xdr:graphicFrame macro="">
      <xdr:nvGraphicFramePr>
        <xdr:cNvPr id="29" name="Chart 28">
          <a:extLst>
            <a:ext uri="{FF2B5EF4-FFF2-40B4-BE49-F238E27FC236}">
              <a16:creationId xmlns:a16="http://schemas.microsoft.com/office/drawing/2014/main" id="{0146FE5B-7F86-406C-AA56-1CE15C628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23</xdr:col>
      <xdr:colOff>334818</xdr:colOff>
      <xdr:row>101</xdr:row>
      <xdr:rowOff>54263</xdr:rowOff>
    </xdr:from>
    <xdr:to>
      <xdr:col>31</xdr:col>
      <xdr:colOff>502227</xdr:colOff>
      <xdr:row>116</xdr:row>
      <xdr:rowOff>150091</xdr:rowOff>
    </xdr:to>
    <xdr:graphicFrame macro="">
      <xdr:nvGraphicFramePr>
        <xdr:cNvPr id="2" name="Chart 1">
          <a:extLst>
            <a:ext uri="{FF2B5EF4-FFF2-40B4-BE49-F238E27FC236}">
              <a16:creationId xmlns:a16="http://schemas.microsoft.com/office/drawing/2014/main" id="{E9CBF7B6-F5C5-4CB1-A1A5-3C147972A74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n-fs01\company\Projects\Live%20Client%20Projects\ZWS-%20Scottish%20Material%20Flows%20Database\Useful%20Docs\EU%20EW-MFA%20Docs\Economy-wide%20material%20flow%20accounts%20(EW-MFA)%20questionnai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tructure"/>
      <sheetName val="instructions"/>
      <sheetName val="Parameters"/>
      <sheetName val="Table_A"/>
      <sheetName val="Table_B"/>
      <sheetName val="Table_C"/>
      <sheetName val="Table_D"/>
      <sheetName val="Table_E"/>
      <sheetName val="Table_F"/>
      <sheetName val="Table_G"/>
      <sheetName val="Table_H"/>
      <sheetName val="Table_I"/>
      <sheetName val="Grazed biomass v1"/>
      <sheetName val="Crop residues v1"/>
      <sheetName val="Sand and gravel v1"/>
      <sheetName val="Clay v1"/>
      <sheetName val="Limestone v1"/>
      <sheetName val="Table G Estimation tool"/>
      <sheetName val="Annex to Table G tool"/>
      <sheetName val="Check Report"/>
    </sheetNames>
    <sheetDataSet>
      <sheetData sheetId="0"/>
      <sheetData sheetId="1"/>
      <sheetData sheetId="2"/>
      <sheetData sheetId="3">
        <row r="22">
          <cell r="B22" t="str">
            <v xml:space="preserve">Albania </v>
          </cell>
        </row>
        <row r="23">
          <cell r="B23" t="str">
            <v>Austria</v>
          </cell>
        </row>
        <row r="24">
          <cell r="B24" t="str">
            <v>Belgium</v>
          </cell>
        </row>
        <row r="25">
          <cell r="B25" t="str">
            <v xml:space="preserve">Bosnia </v>
          </cell>
        </row>
        <row r="26">
          <cell r="B26" t="str">
            <v>Bulgaria</v>
          </cell>
        </row>
        <row r="27">
          <cell r="B27" t="str">
            <v>Croatia</v>
          </cell>
        </row>
        <row r="28">
          <cell r="B28" t="str">
            <v>Cyprus</v>
          </cell>
        </row>
        <row r="29">
          <cell r="B29" t="str">
            <v>Czech Republic</v>
          </cell>
        </row>
        <row r="30">
          <cell r="B30" t="str">
            <v>Denmark</v>
          </cell>
        </row>
        <row r="31">
          <cell r="B31" t="str">
            <v>Estonia</v>
          </cell>
        </row>
        <row r="32">
          <cell r="B32" t="str">
            <v>Finland</v>
          </cell>
        </row>
        <row r="33">
          <cell r="B33" t="str">
            <v>France</v>
          </cell>
        </row>
        <row r="34">
          <cell r="B34" t="str">
            <v xml:space="preserve">FYR of Macedonia </v>
          </cell>
        </row>
        <row r="35">
          <cell r="B35" t="str">
            <v>Germany</v>
          </cell>
        </row>
        <row r="36">
          <cell r="B36" t="str">
            <v>Greece</v>
          </cell>
        </row>
        <row r="37">
          <cell r="B37" t="str">
            <v>Hungary</v>
          </cell>
        </row>
        <row r="38">
          <cell r="B38" t="str">
            <v>Iceland</v>
          </cell>
        </row>
        <row r="39">
          <cell r="B39" t="str">
            <v>Ireland</v>
          </cell>
          <cell r="E39" t="str">
            <v>0 Decimal</v>
          </cell>
        </row>
        <row r="40">
          <cell r="B40" t="str">
            <v>Italy</v>
          </cell>
          <cell r="E40" t="str">
            <v>1 Decimal</v>
          </cell>
        </row>
        <row r="41">
          <cell r="B41" t="str">
            <v>Latvia</v>
          </cell>
          <cell r="E41" t="str">
            <v>2 Decimals</v>
          </cell>
        </row>
        <row r="42">
          <cell r="B42" t="str">
            <v>Liechtenstein</v>
          </cell>
          <cell r="E42" t="str">
            <v>3 Decimals</v>
          </cell>
        </row>
        <row r="43">
          <cell r="B43" t="str">
            <v>Lithuania</v>
          </cell>
          <cell r="E43" t="str">
            <v>4 Decimals</v>
          </cell>
        </row>
        <row r="44">
          <cell r="B44" t="str">
            <v>Luxembourg</v>
          </cell>
        </row>
        <row r="45">
          <cell r="B45" t="str">
            <v>Malta</v>
          </cell>
        </row>
        <row r="46">
          <cell r="B46" t="str">
            <v>Netherlands</v>
          </cell>
          <cell r="E46" t="str">
            <v>SUM(ROUND(V))</v>
          </cell>
        </row>
        <row r="47">
          <cell r="B47" t="str">
            <v>Norway</v>
          </cell>
          <cell r="E47" t="str">
            <v>ROUND(SUM(V))</v>
          </cell>
        </row>
        <row r="48">
          <cell r="B48" t="str">
            <v>Poland</v>
          </cell>
        </row>
        <row r="49">
          <cell r="B49" t="str">
            <v>Portugal</v>
          </cell>
        </row>
        <row r="50">
          <cell r="B50" t="str">
            <v>Romania</v>
          </cell>
        </row>
        <row r="51">
          <cell r="B51" t="str">
            <v>Serbia</v>
          </cell>
        </row>
        <row r="52">
          <cell r="B52" t="str">
            <v>Slovak Republic</v>
          </cell>
        </row>
        <row r="53">
          <cell r="B53" t="str">
            <v>Slovenia</v>
          </cell>
        </row>
        <row r="54">
          <cell r="B54" t="str">
            <v>Spain</v>
          </cell>
        </row>
        <row r="55">
          <cell r="B55" t="str">
            <v>Sweden</v>
          </cell>
        </row>
        <row r="56">
          <cell r="B56" t="str">
            <v>Switzerland</v>
          </cell>
        </row>
        <row r="57">
          <cell r="B57" t="str">
            <v>Turkey</v>
          </cell>
        </row>
        <row r="58">
          <cell r="B58" t="str">
            <v>United Kingdom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unomia">
    <a:dk1>
      <a:sysClr val="windowText" lastClr="000000"/>
    </a:dk1>
    <a:lt1>
      <a:sysClr val="window" lastClr="FFFFFF"/>
    </a:lt1>
    <a:dk2>
      <a:srgbClr val="44546A"/>
    </a:dk2>
    <a:lt2>
      <a:srgbClr val="E7E6E6"/>
    </a:lt2>
    <a:accent1>
      <a:srgbClr val="00A79D"/>
    </a:accent1>
    <a:accent2>
      <a:srgbClr val="F15D25"/>
    </a:accent2>
    <a:accent3>
      <a:srgbClr val="8E2758"/>
    </a:accent3>
    <a:accent4>
      <a:srgbClr val="FAB816"/>
    </a:accent4>
    <a:accent5>
      <a:srgbClr val="2AA9E0"/>
    </a:accent5>
    <a:accent6>
      <a:srgbClr val="6E9D4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al-data-sets/port-and-domestic-waterborne-freight-statistics-po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statistical-data-sets/port-and-domestic-waterborne-freight-statistics-port"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www.sepa.org.uk/environment/waste/waste-data/waste-data-reporting/waste-data-for-scotland/"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prtr.eea.europa.eu/" TargetMode="External"/><Relationship Id="rId2" Type="http://schemas.openxmlformats.org/officeDocument/2006/relationships/hyperlink" Target="http://naei.beis.gov.uk/reports/reports?report_id=970" TargetMode="External"/><Relationship Id="rId1" Type="http://schemas.openxmlformats.org/officeDocument/2006/relationships/hyperlink" Target="http://naei.beis.gov.uk/reports/reports?report_id=991" TargetMode="External"/><Relationship Id="rId5" Type="http://schemas.openxmlformats.org/officeDocument/2006/relationships/printerSettings" Target="../printerSettings/printerSettings7.bin"/><Relationship Id="rId4" Type="http://schemas.openxmlformats.org/officeDocument/2006/relationships/hyperlink" Target="https://prtr.defra.gov.uk/pollutant-transfer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ons.gov.uk/economy/environmentalaccounts/datasets/ukenvironmentalaccountsmaterialflowsaccountunitedkingdom" TargetMode="External"/><Relationship Id="rId2" Type="http://schemas.openxmlformats.org/officeDocument/2006/relationships/hyperlink" Target="https://www.usgs.gov/centers/nmic/nitrogen-statistics-and-information" TargetMode="External"/><Relationship Id="rId1" Type="http://schemas.openxmlformats.org/officeDocument/2006/relationships/hyperlink" Target="https://www.transport.gov.scot/publication/salt-group-situation-report/" TargetMode="External"/><Relationship Id="rId6" Type="http://schemas.openxmlformats.org/officeDocument/2006/relationships/hyperlink" Target="https://www.watercommission.co.uk/default.aspx" TargetMode="External"/><Relationship Id="rId5" Type="http://schemas.openxmlformats.org/officeDocument/2006/relationships/hyperlink" Target="https://www2.gov.scot/Topics/Statistics/Browse/Economy/"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3" Type="http://schemas.openxmlformats.org/officeDocument/2006/relationships/hyperlink" Target="https://appsso.eurostat.ec.europa.eu/nui/show.do?dataset=env_ac_mfa&amp;lang=en" TargetMode="External"/><Relationship Id="rId2" Type="http://schemas.openxmlformats.org/officeDocument/2006/relationships/hyperlink" Target="https://assets.website-files.com/5e185aa4d27bcf348400ed82/5e26ead616b6d1d157ff4293_20200120%20-%20CGR%20Global%20-%20Report%20web%20single%20page%20-%20210x297mm%20-%20compressed.pdf" TargetMode="External"/><Relationship Id="rId1" Type="http://schemas.openxmlformats.org/officeDocument/2006/relationships/hyperlink" Target="https://population.un.org/wpp/Download/Standard/Population/"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data.gov.uk/dataset/e2443ddd-ccc3-46de-bbce-fcfb719f49d9/wood-production-roundwood-removals-1976-to-2018-final" TargetMode="External"/><Relationship Id="rId3" Type="http://schemas.openxmlformats.org/officeDocument/2006/relationships/hyperlink" Target="https://www.gov.scot/publications/scottish-fish-farm-production-survey-2018/" TargetMode="External"/><Relationship Id="rId7" Type="http://schemas.openxmlformats.org/officeDocument/2006/relationships/hyperlink" Target="https://www.gov.scot/collections/sea-fisheries-statistics/" TargetMode="External"/><Relationship Id="rId2" Type="http://schemas.openxmlformats.org/officeDocument/2006/relationships/hyperlink" Target="https://www2.gov.scot/Topics/Statistics/Browse/Agriculture-Fisheries/PubEconomicReport" TargetMode="External"/><Relationship Id="rId1" Type="http://schemas.openxmlformats.org/officeDocument/2006/relationships/hyperlink" Target="https://www2.gov.scot/Topics/Statistics/Browse/Agriculture-Fisheries/PubEconomicReport" TargetMode="External"/><Relationship Id="rId6" Type="http://schemas.openxmlformats.org/officeDocument/2006/relationships/hyperlink" Target="https://www2.gov.scot/Topics/Statistics/Browse/Agriculture-Fisheries/PubEconomicReport" TargetMode="External"/><Relationship Id="rId5" Type="http://schemas.openxmlformats.org/officeDocument/2006/relationships/hyperlink" Target="https://www.gov.scot/collections/june-scottish-agricultural-census/" TargetMode="External"/><Relationship Id="rId10" Type="http://schemas.openxmlformats.org/officeDocument/2006/relationships/comments" Target="../comments1.xml"/><Relationship Id="rId4" Type="http://schemas.openxmlformats.org/officeDocument/2006/relationships/hyperlink" Target="https://www.gov.scot/collections/june-scottish-agricultural-census/" TargetMode="External"/><Relationship Id="rId9"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gs.ac.uk/downloads/browse.cfm?sec=12&amp;cat=132"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2.gov.scot/Topics/Statistics/Browse/Economy/oilg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J175"/>
  <sheetViews>
    <sheetView workbookViewId="0">
      <selection activeCell="D14" sqref="D14"/>
    </sheetView>
  </sheetViews>
  <sheetFormatPr defaultColWidth="0" defaultRowHeight="0" customHeight="1" zeroHeight="1" x14ac:dyDescent="0.3"/>
  <cols>
    <col min="1" max="1" width="9.19921875" style="13" customWidth="1"/>
    <col min="2" max="2" width="10.19921875" style="12" customWidth="1"/>
    <col min="3" max="10" width="9.19921875" style="12" customWidth="1"/>
    <col min="11" max="16384" width="8.69921875" style="12" hidden="1"/>
  </cols>
  <sheetData>
    <row r="1" spans="1:9" s="27" customFormat="1" ht="13.5" customHeight="1" x14ac:dyDescent="0.3">
      <c r="A1"/>
    </row>
    <row r="2" spans="1:9" s="27" customFormat="1" ht="13.5" customHeight="1" x14ac:dyDescent="0.3"/>
    <row r="3" spans="1:9" s="27" customFormat="1" ht="13.5" customHeight="1" x14ac:dyDescent="0.3"/>
    <row r="4" spans="1:9" s="27" customFormat="1" ht="13.5" customHeight="1" x14ac:dyDescent="0.3"/>
    <row r="5" spans="1:9" s="27" customFormat="1" ht="13.5" customHeight="1" x14ac:dyDescent="0.3"/>
    <row r="6" spans="1:9" s="27" customFormat="1" ht="13.5" customHeight="1" x14ac:dyDescent="0.3"/>
    <row r="7" spans="1:9" s="27" customFormat="1" ht="13.5" customHeight="1" x14ac:dyDescent="0.3"/>
    <row r="8" spans="1:9" s="27" customFormat="1" ht="13.5" customHeight="1" x14ac:dyDescent="0.3"/>
    <row r="9" spans="1:9" s="27" customFormat="1" ht="13.5" customHeight="1" x14ac:dyDescent="0.3"/>
    <row r="10" spans="1:9" s="27" customFormat="1" ht="13.5" customHeight="1" x14ac:dyDescent="0.3"/>
    <row r="11" spans="1:9" s="27" customFormat="1" ht="13.5" customHeight="1" x14ac:dyDescent="0.3"/>
    <row r="12" spans="1:9" s="27" customFormat="1" ht="13.5" customHeight="1" x14ac:dyDescent="0.3"/>
    <row r="13" spans="1:9" s="9" customFormat="1" ht="13.8" x14ac:dyDescent="0.3">
      <c r="B13" s="9" t="s">
        <v>0</v>
      </c>
      <c r="D13" s="9" t="s">
        <v>1</v>
      </c>
    </row>
    <row r="14" spans="1:9" s="9" customFormat="1" ht="13.8" x14ac:dyDescent="0.3">
      <c r="B14" s="9" t="s">
        <v>2</v>
      </c>
      <c r="D14" s="9" t="s">
        <v>1373</v>
      </c>
    </row>
    <row r="15" spans="1:9" s="9" customFormat="1" ht="13.8" x14ac:dyDescent="0.3"/>
    <row r="16" spans="1:9" s="9" customFormat="1" ht="15.6" x14ac:dyDescent="0.3">
      <c r="B16" s="270" t="s">
        <v>3</v>
      </c>
      <c r="C16" s="270"/>
      <c r="D16" s="268" t="s">
        <v>1</v>
      </c>
      <c r="E16" s="268"/>
      <c r="F16" s="268"/>
      <c r="G16" s="268"/>
      <c r="H16" s="268"/>
      <c r="I16" s="268"/>
    </row>
    <row r="17" spans="2:10" s="9" customFormat="1" ht="15.6" x14ac:dyDescent="0.3">
      <c r="B17" s="270" t="s">
        <v>4</v>
      </c>
      <c r="C17" s="270"/>
      <c r="D17" s="271"/>
      <c r="E17" s="268"/>
      <c r="F17" s="268"/>
      <c r="G17" s="272"/>
      <c r="H17" s="269"/>
      <c r="I17" s="269"/>
      <c r="J17" s="10"/>
    </row>
    <row r="18" spans="2:10" s="9" customFormat="1" ht="15.6" x14ac:dyDescent="0.3">
      <c r="B18" s="270" t="s">
        <v>5</v>
      </c>
      <c r="C18" s="270"/>
      <c r="D18" s="273"/>
      <c r="E18" s="269"/>
      <c r="F18" s="269"/>
      <c r="G18" s="273"/>
      <c r="H18" s="269"/>
      <c r="I18" s="269"/>
      <c r="J18" s="10"/>
    </row>
    <row r="19" spans="2:10" s="9" customFormat="1" ht="15.6" x14ac:dyDescent="0.3">
      <c r="H19" s="10"/>
      <c r="J19" s="10"/>
    </row>
    <row r="20" spans="2:10" s="9" customFormat="1" ht="16.2" thickBot="1" x14ac:dyDescent="0.35">
      <c r="B20" s="274" t="s">
        <v>6</v>
      </c>
      <c r="C20" s="274"/>
      <c r="D20" s="274"/>
      <c r="E20" s="274"/>
      <c r="F20" s="274"/>
      <c r="G20" s="274"/>
      <c r="H20" s="274"/>
      <c r="I20" s="274"/>
    </row>
    <row r="21" spans="2:10" s="9" customFormat="1" ht="13.8" x14ac:dyDescent="0.3"/>
    <row r="22" spans="2:10" s="9" customFormat="1" ht="13.5" customHeight="1" x14ac:dyDescent="0.3">
      <c r="B22" s="275" t="s">
        <v>1353</v>
      </c>
      <c r="C22" s="275"/>
      <c r="D22" s="275"/>
      <c r="E22" s="275"/>
      <c r="F22" s="275"/>
      <c r="G22" s="275"/>
      <c r="H22" s="275"/>
      <c r="I22" s="275"/>
    </row>
    <row r="23" spans="2:10" s="9" customFormat="1" ht="13.8" x14ac:dyDescent="0.3">
      <c r="B23" s="275"/>
      <c r="C23" s="275"/>
      <c r="D23" s="275"/>
      <c r="E23" s="275"/>
      <c r="F23" s="275"/>
      <c r="G23" s="275"/>
      <c r="H23" s="275"/>
      <c r="I23" s="275"/>
    </row>
    <row r="24" spans="2:10" s="9" customFormat="1" ht="13.8" x14ac:dyDescent="0.3">
      <c r="B24" s="275"/>
      <c r="C24" s="275"/>
      <c r="D24" s="275"/>
      <c r="E24" s="275"/>
      <c r="F24" s="275"/>
      <c r="G24" s="275"/>
      <c r="H24" s="275"/>
      <c r="I24" s="275"/>
    </row>
    <row r="25" spans="2:10" s="9" customFormat="1" ht="13.8" x14ac:dyDescent="0.3">
      <c r="B25" s="275"/>
      <c r="C25" s="275"/>
      <c r="D25" s="275"/>
      <c r="E25" s="275"/>
      <c r="F25" s="275"/>
      <c r="G25" s="275"/>
      <c r="H25" s="275"/>
      <c r="I25" s="275"/>
    </row>
    <row r="26" spans="2:10" s="9" customFormat="1" ht="13.8" x14ac:dyDescent="0.3">
      <c r="B26" s="275"/>
      <c r="C26" s="275"/>
      <c r="D26" s="275"/>
      <c r="E26" s="275"/>
      <c r="F26" s="275"/>
      <c r="G26" s="275"/>
      <c r="H26" s="275"/>
      <c r="I26" s="275"/>
    </row>
    <row r="27" spans="2:10" s="9" customFormat="1" ht="13.8" x14ac:dyDescent="0.3">
      <c r="B27" s="275"/>
      <c r="C27" s="275"/>
      <c r="D27" s="275"/>
      <c r="E27" s="275"/>
      <c r="F27" s="275"/>
      <c r="G27" s="275"/>
      <c r="H27" s="275"/>
      <c r="I27" s="275"/>
    </row>
    <row r="28" spans="2:10" s="9" customFormat="1" ht="13.8" x14ac:dyDescent="0.3">
      <c r="B28" s="275"/>
      <c r="C28" s="275"/>
      <c r="D28" s="275"/>
      <c r="E28" s="275"/>
      <c r="F28" s="275"/>
      <c r="G28" s="275"/>
      <c r="H28" s="275"/>
      <c r="I28" s="275"/>
    </row>
    <row r="29" spans="2:10" s="9" customFormat="1" ht="13.8" x14ac:dyDescent="0.3">
      <c r="B29" s="275"/>
      <c r="C29" s="275"/>
      <c r="D29" s="275"/>
      <c r="E29" s="275"/>
      <c r="F29" s="275"/>
      <c r="G29" s="275"/>
      <c r="H29" s="275"/>
      <c r="I29" s="275"/>
    </row>
    <row r="30" spans="2:10" s="9" customFormat="1" ht="13.8" x14ac:dyDescent="0.3">
      <c r="B30" s="275"/>
      <c r="C30" s="275"/>
      <c r="D30" s="275"/>
      <c r="E30" s="275"/>
      <c r="F30" s="275"/>
      <c r="G30" s="275"/>
      <c r="H30" s="275"/>
      <c r="I30" s="275"/>
    </row>
    <row r="31" spans="2:10" s="9" customFormat="1" ht="13.8" x14ac:dyDescent="0.3"/>
    <row r="32" spans="2:10" s="9" customFormat="1" ht="16.2" thickBot="1" x14ac:dyDescent="0.35">
      <c r="B32" s="274" t="s">
        <v>7</v>
      </c>
      <c r="C32" s="274"/>
      <c r="D32" s="274"/>
      <c r="E32" s="274"/>
      <c r="F32" s="274"/>
      <c r="G32" s="274"/>
      <c r="H32" s="274"/>
      <c r="I32" s="274"/>
    </row>
    <row r="33" spans="2:9" s="9" customFormat="1" ht="13.8" x14ac:dyDescent="0.3"/>
    <row r="34" spans="2:9" s="9" customFormat="1" ht="13.8" x14ac:dyDescent="0.3">
      <c r="B34" s="275" t="s">
        <v>1354</v>
      </c>
      <c r="C34" s="275"/>
      <c r="D34" s="275"/>
      <c r="E34" s="275"/>
      <c r="F34" s="275"/>
      <c r="G34" s="275"/>
      <c r="H34" s="275"/>
      <c r="I34" s="275"/>
    </row>
    <row r="35" spans="2:9" s="9" customFormat="1" ht="13.8" x14ac:dyDescent="0.3">
      <c r="B35" s="275"/>
      <c r="C35" s="275"/>
      <c r="D35" s="275"/>
      <c r="E35" s="275"/>
      <c r="F35" s="275"/>
      <c r="G35" s="275"/>
      <c r="H35" s="275"/>
      <c r="I35" s="275"/>
    </row>
    <row r="36" spans="2:9" s="9" customFormat="1" ht="13.8" x14ac:dyDescent="0.3">
      <c r="B36" s="275"/>
      <c r="C36" s="275"/>
      <c r="D36" s="275"/>
      <c r="E36" s="275"/>
      <c r="F36" s="275"/>
      <c r="G36" s="275"/>
      <c r="H36" s="275"/>
      <c r="I36" s="275"/>
    </row>
    <row r="37" spans="2:9" s="9" customFormat="1" ht="13.8" x14ac:dyDescent="0.3">
      <c r="B37" s="275"/>
      <c r="C37" s="275"/>
      <c r="D37" s="275"/>
      <c r="E37" s="275"/>
      <c r="F37" s="275"/>
      <c r="G37" s="275"/>
      <c r="H37" s="275"/>
      <c r="I37" s="275"/>
    </row>
    <row r="38" spans="2:9" s="9" customFormat="1" ht="13.8" x14ac:dyDescent="0.3">
      <c r="B38" s="275"/>
      <c r="C38" s="275"/>
      <c r="D38" s="275"/>
      <c r="E38" s="275"/>
      <c r="F38" s="275"/>
      <c r="G38" s="275"/>
      <c r="H38" s="275"/>
      <c r="I38" s="275"/>
    </row>
    <row r="39" spans="2:9" s="9" customFormat="1" ht="13.8" x14ac:dyDescent="0.3">
      <c r="B39" s="275"/>
      <c r="C39" s="275"/>
      <c r="D39" s="275"/>
      <c r="E39" s="275"/>
      <c r="F39" s="275"/>
      <c r="G39" s="275"/>
      <c r="H39" s="275"/>
      <c r="I39" s="275"/>
    </row>
    <row r="40" spans="2:9" s="9" customFormat="1" ht="13.8" x14ac:dyDescent="0.3">
      <c r="B40" s="275"/>
      <c r="C40" s="275"/>
      <c r="D40" s="275"/>
      <c r="E40" s="275"/>
      <c r="F40" s="275"/>
      <c r="G40" s="275"/>
      <c r="H40" s="275"/>
      <c r="I40" s="275"/>
    </row>
    <row r="41" spans="2:9" s="9" customFormat="1" ht="13.8" x14ac:dyDescent="0.3">
      <c r="B41" s="275"/>
      <c r="C41" s="275"/>
      <c r="D41" s="275"/>
      <c r="E41" s="275"/>
      <c r="F41" s="275"/>
      <c r="G41" s="275"/>
      <c r="H41" s="275"/>
      <c r="I41" s="275"/>
    </row>
    <row r="42" spans="2:9" s="9" customFormat="1" ht="13.8" x14ac:dyDescent="0.3">
      <c r="B42" s="275"/>
      <c r="C42" s="275"/>
      <c r="D42" s="275"/>
      <c r="E42" s="275"/>
      <c r="F42" s="275"/>
      <c r="G42" s="275"/>
      <c r="H42" s="275"/>
      <c r="I42" s="275"/>
    </row>
    <row r="43" spans="2:9" s="9" customFormat="1" ht="13.8" x14ac:dyDescent="0.3"/>
    <row r="44" spans="2:9" s="9" customFormat="1" ht="16.2" thickBot="1" x14ac:dyDescent="0.35">
      <c r="B44" s="11" t="s">
        <v>8</v>
      </c>
      <c r="C44" s="11"/>
      <c r="D44" s="11"/>
      <c r="E44" s="11"/>
      <c r="F44" s="11"/>
      <c r="G44" s="11"/>
      <c r="H44" s="11"/>
      <c r="I44" s="11"/>
    </row>
    <row r="45" spans="2:9" s="9" customFormat="1" ht="15.6" x14ac:dyDescent="0.3">
      <c r="B45" s="276"/>
      <c r="C45" s="276"/>
    </row>
    <row r="46" spans="2:9" s="9" customFormat="1" ht="15.6" x14ac:dyDescent="0.3">
      <c r="B46" s="270" t="s">
        <v>9</v>
      </c>
      <c r="C46" s="270"/>
      <c r="D46" s="270"/>
      <c r="E46" s="270"/>
      <c r="F46" s="30" t="s">
        <v>10</v>
      </c>
    </row>
    <row r="47" spans="2:9" s="9" customFormat="1" ht="13.5" customHeight="1" x14ac:dyDescent="0.3">
      <c r="B47" s="275" t="s">
        <v>11</v>
      </c>
      <c r="C47" s="275"/>
      <c r="D47" s="275"/>
      <c r="E47" s="275"/>
      <c r="F47" s="167" t="s">
        <v>12</v>
      </c>
    </row>
    <row r="48" spans="2:9" s="9" customFormat="1" ht="13.5" customHeight="1" x14ac:dyDescent="0.3">
      <c r="B48" s="275" t="s">
        <v>13</v>
      </c>
      <c r="C48" s="275"/>
      <c r="D48" s="275"/>
      <c r="E48" s="275"/>
      <c r="F48" s="167" t="s">
        <v>14</v>
      </c>
    </row>
    <row r="49" spans="2:9" s="9" customFormat="1" ht="13.5" customHeight="1" x14ac:dyDescent="0.3">
      <c r="B49" s="275" t="s">
        <v>15</v>
      </c>
      <c r="C49" s="275"/>
      <c r="D49" s="275"/>
      <c r="E49" s="275"/>
      <c r="F49" s="167" t="s">
        <v>16</v>
      </c>
    </row>
    <row r="50" spans="2:9" s="9" customFormat="1" ht="13.5" customHeight="1" x14ac:dyDescent="0.3">
      <c r="B50" s="275" t="s">
        <v>17</v>
      </c>
      <c r="C50" s="275"/>
      <c r="D50" s="275"/>
      <c r="E50" s="275"/>
      <c r="F50" s="167" t="s">
        <v>18</v>
      </c>
    </row>
    <row r="51" spans="2:9" s="9" customFormat="1" ht="13.8" x14ac:dyDescent="0.3"/>
    <row r="52" spans="2:9" s="9" customFormat="1" ht="16.2" thickBot="1" x14ac:dyDescent="0.35">
      <c r="B52" s="11" t="s">
        <v>19</v>
      </c>
      <c r="C52" s="11"/>
      <c r="D52" s="11"/>
      <c r="E52" s="11"/>
      <c r="F52" s="11"/>
      <c r="G52" s="11"/>
      <c r="H52" s="11"/>
      <c r="I52" s="11"/>
    </row>
    <row r="53" spans="2:9" s="9" customFormat="1" ht="13.8" x14ac:dyDescent="0.3"/>
    <row r="54" spans="2:9" s="9" customFormat="1" ht="15" customHeight="1" x14ac:dyDescent="0.3">
      <c r="B54" s="29" t="s">
        <v>20</v>
      </c>
      <c r="C54" s="267" t="s">
        <v>9</v>
      </c>
      <c r="D54" s="267"/>
      <c r="E54" s="267"/>
      <c r="F54" s="267" t="s">
        <v>21</v>
      </c>
      <c r="G54" s="267"/>
      <c r="H54" s="267"/>
    </row>
    <row r="55" spans="2:9" s="9" customFormat="1" ht="15.6" x14ac:dyDescent="0.3">
      <c r="B55" s="95" t="s">
        <v>22</v>
      </c>
      <c r="C55" s="268" t="s">
        <v>23</v>
      </c>
      <c r="D55" s="268"/>
      <c r="E55" s="268"/>
      <c r="F55" s="268" t="s">
        <v>24</v>
      </c>
      <c r="G55" s="268"/>
      <c r="H55" s="268"/>
    </row>
    <row r="56" spans="2:9" s="9" customFormat="1" ht="15.6" x14ac:dyDescent="0.3">
      <c r="B56" s="4"/>
      <c r="C56" s="269"/>
      <c r="D56" s="269"/>
      <c r="E56" s="269"/>
      <c r="F56" s="269"/>
      <c r="G56" s="269"/>
      <c r="H56" s="269"/>
    </row>
    <row r="57" spans="2:9" s="9" customFormat="1" ht="15.6" x14ac:dyDescent="0.3">
      <c r="B57" s="4"/>
      <c r="C57" s="269"/>
      <c r="D57" s="269"/>
      <c r="E57" s="269"/>
      <c r="F57" s="269"/>
      <c r="G57" s="269"/>
      <c r="H57" s="269"/>
    </row>
    <row r="58" spans="2:9" s="9" customFormat="1" ht="15.6" x14ac:dyDescent="0.3">
      <c r="B58" s="4"/>
      <c r="C58" s="269"/>
      <c r="D58" s="269"/>
      <c r="E58" s="269"/>
      <c r="F58" s="269"/>
      <c r="G58" s="269"/>
      <c r="H58" s="269"/>
    </row>
    <row r="59" spans="2:9" s="9" customFormat="1" ht="13.8" x14ac:dyDescent="0.3"/>
    <row r="60" spans="2:9" s="9" customFormat="1" ht="13.8" x14ac:dyDescent="0.3"/>
    <row r="61" spans="2:9" ht="13.5" customHeight="1" x14ac:dyDescent="0.3"/>
    <row r="62" spans="2:9" ht="13.5" customHeight="1" x14ac:dyDescent="0.3"/>
    <row r="63" spans="2:9" ht="13.5" customHeight="1" x14ac:dyDescent="0.3"/>
    <row r="64" spans="2:9" ht="13.5" hidden="1" customHeight="1" x14ac:dyDescent="0.3"/>
    <row r="65" ht="13.5" hidden="1" customHeight="1" x14ac:dyDescent="0.3"/>
    <row r="66" ht="13.5" hidden="1" customHeight="1" x14ac:dyDescent="0.3"/>
    <row r="67" ht="13.5" hidden="1" customHeight="1" x14ac:dyDescent="0.3"/>
    <row r="68" ht="13.5" hidden="1" customHeight="1" x14ac:dyDescent="0.3"/>
    <row r="69" ht="13.5" hidden="1" customHeight="1" x14ac:dyDescent="0.3"/>
    <row r="70" ht="13.5" hidden="1" customHeight="1" x14ac:dyDescent="0.3"/>
    <row r="71" ht="13.5" hidden="1" customHeight="1" x14ac:dyDescent="0.3"/>
    <row r="72" ht="13.5" hidden="1" customHeight="1" x14ac:dyDescent="0.3"/>
    <row r="73" ht="13.5" hidden="1" customHeight="1" x14ac:dyDescent="0.3"/>
    <row r="74" ht="13.5" hidden="1" customHeight="1" x14ac:dyDescent="0.3"/>
    <row r="75" ht="13.5" hidden="1" customHeight="1" x14ac:dyDescent="0.3"/>
    <row r="76" ht="13.5" hidden="1" customHeight="1" x14ac:dyDescent="0.3"/>
    <row r="77" ht="13.5" hidden="1" customHeight="1" x14ac:dyDescent="0.3"/>
    <row r="78" ht="13.5" hidden="1" customHeight="1" x14ac:dyDescent="0.3"/>
    <row r="79" ht="13.5" hidden="1" customHeight="1" x14ac:dyDescent="0.3"/>
    <row r="80" ht="13.5" hidden="1" customHeight="1" x14ac:dyDescent="0.3"/>
    <row r="81" ht="13.5" hidden="1" customHeight="1" x14ac:dyDescent="0.3"/>
    <row r="82" ht="13.5" hidden="1" customHeight="1" x14ac:dyDescent="0.3"/>
    <row r="83" ht="13.5" hidden="1" customHeight="1" x14ac:dyDescent="0.3"/>
    <row r="84" ht="13.5" hidden="1" customHeight="1" x14ac:dyDescent="0.3"/>
    <row r="85" ht="13.5" hidden="1" customHeight="1" x14ac:dyDescent="0.3"/>
    <row r="86" ht="13.5" hidden="1" customHeight="1" x14ac:dyDescent="0.3"/>
    <row r="87" ht="13.5" hidden="1" customHeight="1" x14ac:dyDescent="0.3"/>
    <row r="88" ht="13.5" hidden="1" customHeight="1" x14ac:dyDescent="0.3"/>
    <row r="89" ht="13.5" hidden="1" customHeight="1" x14ac:dyDescent="0.3"/>
    <row r="90" ht="13.5" hidden="1" customHeight="1" x14ac:dyDescent="0.3"/>
    <row r="91" ht="13.5" hidden="1" customHeight="1" x14ac:dyDescent="0.3"/>
    <row r="92" ht="13.5" hidden="1" customHeight="1" x14ac:dyDescent="0.3"/>
    <row r="93" ht="13.5" hidden="1" customHeight="1" x14ac:dyDescent="0.3"/>
    <row r="94" ht="13.5" hidden="1" customHeight="1" x14ac:dyDescent="0.3"/>
    <row r="95" ht="13.5" hidden="1" customHeight="1" x14ac:dyDescent="0.3"/>
    <row r="96" ht="13.5" hidden="1" customHeight="1" x14ac:dyDescent="0.3"/>
    <row r="97" ht="13.5" hidden="1" customHeight="1" x14ac:dyDescent="0.3"/>
    <row r="98" ht="13.5" hidden="1" customHeight="1" x14ac:dyDescent="0.3"/>
    <row r="99" ht="13.5" hidden="1" customHeight="1" x14ac:dyDescent="0.3"/>
    <row r="100" ht="13.5" hidden="1" customHeight="1" x14ac:dyDescent="0.3"/>
    <row r="101" ht="13.5" hidden="1" customHeight="1" x14ac:dyDescent="0.3"/>
    <row r="102" ht="13.5" hidden="1" customHeight="1" x14ac:dyDescent="0.3"/>
    <row r="103" ht="13.5" hidden="1" customHeight="1" x14ac:dyDescent="0.3"/>
    <row r="104" ht="13.5" hidden="1" customHeight="1" x14ac:dyDescent="0.3"/>
    <row r="105" ht="13.5" hidden="1" customHeight="1" x14ac:dyDescent="0.3"/>
    <row r="106" ht="13.5" hidden="1" customHeight="1" x14ac:dyDescent="0.3"/>
    <row r="107" ht="13.5" hidden="1" customHeight="1" x14ac:dyDescent="0.3"/>
    <row r="108" ht="13.5" hidden="1" customHeight="1" x14ac:dyDescent="0.3"/>
    <row r="109" ht="13.5" hidden="1" customHeight="1" x14ac:dyDescent="0.3"/>
    <row r="110" ht="13.5" hidden="1" customHeight="1" x14ac:dyDescent="0.3"/>
    <row r="111" ht="13.5" hidden="1" customHeight="1" x14ac:dyDescent="0.3"/>
    <row r="112" ht="13.5" hidden="1" customHeight="1" x14ac:dyDescent="0.3"/>
    <row r="113" ht="13.5" hidden="1" customHeight="1" x14ac:dyDescent="0.3"/>
    <row r="114" ht="13.5" hidden="1" customHeight="1" x14ac:dyDescent="0.3"/>
    <row r="115" ht="13.5" hidden="1" customHeight="1" x14ac:dyDescent="0.3"/>
    <row r="116" ht="13.5" hidden="1" customHeight="1" x14ac:dyDescent="0.3"/>
    <row r="117" ht="13.5" hidden="1" customHeight="1" x14ac:dyDescent="0.3"/>
    <row r="118" ht="13.5" hidden="1" customHeight="1" x14ac:dyDescent="0.3"/>
    <row r="119" ht="13.5" hidden="1" customHeight="1" x14ac:dyDescent="0.3"/>
    <row r="120" ht="13.5" hidden="1" customHeight="1" x14ac:dyDescent="0.3"/>
    <row r="121" ht="13.5" hidden="1" customHeight="1" x14ac:dyDescent="0.3"/>
    <row r="122" ht="13.5" hidden="1" customHeight="1" x14ac:dyDescent="0.3"/>
    <row r="123" ht="13.5" hidden="1" customHeight="1" x14ac:dyDescent="0.3"/>
    <row r="124" ht="13.5" hidden="1" customHeight="1" x14ac:dyDescent="0.3"/>
    <row r="125" ht="13.5" hidden="1" customHeight="1" x14ac:dyDescent="0.3"/>
    <row r="126" ht="13.5" hidden="1" customHeight="1" x14ac:dyDescent="0.3"/>
    <row r="127" ht="13.5" hidden="1" customHeight="1" x14ac:dyDescent="0.3"/>
    <row r="128" ht="13.5" hidden="1" customHeight="1" x14ac:dyDescent="0.3"/>
    <row r="129" ht="13.5" hidden="1" customHeight="1" x14ac:dyDescent="0.3"/>
    <row r="130" ht="13.5" hidden="1" customHeight="1" x14ac:dyDescent="0.3"/>
    <row r="131" ht="13.5" hidden="1" customHeight="1" x14ac:dyDescent="0.3"/>
    <row r="132" ht="13.5" hidden="1" customHeight="1" x14ac:dyDescent="0.3"/>
    <row r="133" ht="13.5" hidden="1" customHeight="1" x14ac:dyDescent="0.3"/>
    <row r="134" ht="13.5" hidden="1" customHeight="1" x14ac:dyDescent="0.3"/>
    <row r="135" ht="13.5" hidden="1" customHeight="1" x14ac:dyDescent="0.3"/>
    <row r="136" ht="13.5" hidden="1" customHeight="1" x14ac:dyDescent="0.3"/>
    <row r="137" ht="13.5" hidden="1" customHeight="1" x14ac:dyDescent="0.3"/>
    <row r="138" ht="13.5" hidden="1" customHeight="1" x14ac:dyDescent="0.3"/>
    <row r="139" ht="13.5" hidden="1" customHeight="1" x14ac:dyDescent="0.3"/>
    <row r="140" ht="13.5" hidden="1" customHeight="1" x14ac:dyDescent="0.3"/>
    <row r="141" ht="13.5" hidden="1" customHeight="1" x14ac:dyDescent="0.3"/>
    <row r="142" ht="13.5" hidden="1" customHeight="1" x14ac:dyDescent="0.3"/>
    <row r="143" ht="13.5" hidden="1" customHeight="1" x14ac:dyDescent="0.3"/>
    <row r="144" ht="13.5" hidden="1" customHeight="1" x14ac:dyDescent="0.3"/>
    <row r="145" spans="10:10" ht="13.5" hidden="1" customHeight="1" x14ac:dyDescent="0.3"/>
    <row r="146" spans="10:10" ht="13.5" hidden="1" customHeight="1" x14ac:dyDescent="0.3"/>
    <row r="147" spans="10:10" ht="13.5" hidden="1" customHeight="1" x14ac:dyDescent="0.3"/>
    <row r="148" spans="10:10" ht="13.5" hidden="1" customHeight="1" x14ac:dyDescent="0.3"/>
    <row r="149" spans="10:10" ht="13.5" hidden="1" customHeight="1" x14ac:dyDescent="0.3"/>
    <row r="150" spans="10:10" ht="13.5" hidden="1" customHeight="1" x14ac:dyDescent="0.3">
      <c r="J150" s="12" t="s">
        <v>25</v>
      </c>
    </row>
    <row r="151" spans="10:10" ht="13.5" hidden="1" customHeight="1" x14ac:dyDescent="0.3"/>
    <row r="152" spans="10:10" ht="13.5" hidden="1" customHeight="1" x14ac:dyDescent="0.3"/>
    <row r="153" spans="10:10" ht="13.5" hidden="1" customHeight="1" x14ac:dyDescent="0.3"/>
    <row r="154" spans="10:10" ht="13.5" hidden="1" customHeight="1" x14ac:dyDescent="0.3"/>
    <row r="155" spans="10:10" ht="13.5" hidden="1" customHeight="1" x14ac:dyDescent="0.3"/>
    <row r="156" spans="10:10" ht="13.5" hidden="1" customHeight="1" x14ac:dyDescent="0.3"/>
    <row r="157" spans="10:10" ht="13.5" hidden="1" customHeight="1" x14ac:dyDescent="0.3"/>
    <row r="158" spans="10:10" ht="13.5" hidden="1" customHeight="1" x14ac:dyDescent="0.3"/>
    <row r="159" spans="10:10" ht="13.5" hidden="1" customHeight="1" x14ac:dyDescent="0.3"/>
    <row r="160" spans="10:10" ht="13.5" hidden="1" customHeight="1" x14ac:dyDescent="0.3"/>
    <row r="161" ht="13.5" hidden="1" customHeight="1" x14ac:dyDescent="0.3"/>
    <row r="162" ht="13.5" hidden="1" customHeight="1" x14ac:dyDescent="0.3"/>
    <row r="163" ht="13.5" hidden="1" customHeight="1" x14ac:dyDescent="0.3"/>
    <row r="164" ht="13.5" hidden="1" customHeight="1" x14ac:dyDescent="0.3"/>
    <row r="165" ht="13.5" hidden="1" customHeight="1" x14ac:dyDescent="0.3"/>
    <row r="166" ht="13.5" hidden="1" customHeight="1" x14ac:dyDescent="0.3"/>
    <row r="167" ht="13.5" hidden="1" customHeight="1" x14ac:dyDescent="0.3"/>
    <row r="168" ht="13.5" hidden="1" customHeight="1" x14ac:dyDescent="0.3"/>
    <row r="169" ht="13.5" hidden="1" customHeight="1" x14ac:dyDescent="0.3"/>
    <row r="170" ht="13.5" hidden="1" customHeight="1" x14ac:dyDescent="0.3"/>
    <row r="171" ht="13.5" hidden="1" customHeight="1" x14ac:dyDescent="0.3"/>
    <row r="172" ht="13.5" hidden="1" customHeight="1" x14ac:dyDescent="0.3"/>
    <row r="173" ht="13.5" hidden="1" customHeight="1" x14ac:dyDescent="0.3"/>
    <row r="174" ht="13.5" hidden="1" customHeight="1" x14ac:dyDescent="0.3"/>
    <row r="175" ht="13.5" hidden="1" customHeight="1" x14ac:dyDescent="0.3"/>
  </sheetData>
  <mergeCells count="28">
    <mergeCell ref="C58:E58"/>
    <mergeCell ref="C54:E54"/>
    <mergeCell ref="C55:E55"/>
    <mergeCell ref="C56:E56"/>
    <mergeCell ref="C57:E57"/>
    <mergeCell ref="B50:E50"/>
    <mergeCell ref="B47:E47"/>
    <mergeCell ref="B48:E48"/>
    <mergeCell ref="B22:I30"/>
    <mergeCell ref="B46:E46"/>
    <mergeCell ref="B32:I32"/>
    <mergeCell ref="B34:I42"/>
    <mergeCell ref="B45:C45"/>
    <mergeCell ref="B18:C18"/>
    <mergeCell ref="D18:F18"/>
    <mergeCell ref="G18:I18"/>
    <mergeCell ref="B20:I20"/>
    <mergeCell ref="B49:E49"/>
    <mergeCell ref="B16:C16"/>
    <mergeCell ref="D16:I16"/>
    <mergeCell ref="B17:C17"/>
    <mergeCell ref="D17:F17"/>
    <mergeCell ref="G17:I17"/>
    <mergeCell ref="F54:H54"/>
    <mergeCell ref="F55:H55"/>
    <mergeCell ref="F56:H56"/>
    <mergeCell ref="F57:H57"/>
    <mergeCell ref="F58:H5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theme="9"/>
  </sheetPr>
  <dimension ref="A1:DT145"/>
  <sheetViews>
    <sheetView topLeftCell="I4" zoomScale="80" zoomScaleNormal="80" workbookViewId="0">
      <selection activeCell="AB10" sqref="AB10"/>
    </sheetView>
  </sheetViews>
  <sheetFormatPr defaultColWidth="8.69921875" defaultRowHeight="15.6" x14ac:dyDescent="0.3"/>
  <cols>
    <col min="1" max="1" width="10.19921875" customWidth="1"/>
    <col min="2" max="2" width="13.19921875" customWidth="1"/>
    <col min="3" max="3" width="50.69921875" customWidth="1"/>
    <col min="4" max="4" width="33.19921875" customWidth="1"/>
    <col min="5" max="12" width="8.69921875" customWidth="1"/>
    <col min="15" max="15" width="8.69921875" customWidth="1"/>
    <col min="124" max="124" width="8.69921875" customWidth="1"/>
  </cols>
  <sheetData>
    <row r="1" spans="1:124" x14ac:dyDescent="0.3">
      <c r="A1" s="148"/>
    </row>
    <row r="2" spans="1:124" ht="16.2" thickBot="1" x14ac:dyDescent="0.35">
      <c r="A2" s="146" t="str">
        <f>"@"&amp;COUNTIF(A$1:A1,"@*")+1</f>
        <v>@1</v>
      </c>
      <c r="B2" s="1" t="s">
        <v>700</v>
      </c>
      <c r="C2" s="1"/>
      <c r="D2" s="1"/>
      <c r="E2" s="1"/>
      <c r="F2" s="1"/>
      <c r="G2" s="1"/>
      <c r="H2" s="1"/>
      <c r="I2" s="1"/>
    </row>
    <row r="3" spans="1:124" ht="14.25" customHeight="1" thickTop="1" x14ac:dyDescent="0.3">
      <c r="A3" s="148"/>
      <c r="B3" s="8" t="s">
        <v>85</v>
      </c>
      <c r="C3" s="8" t="s">
        <v>701</v>
      </c>
      <c r="D3" s="8"/>
    </row>
    <row r="4" spans="1:124" x14ac:dyDescent="0.3">
      <c r="A4" s="148"/>
      <c r="B4" s="8" t="s">
        <v>268</v>
      </c>
      <c r="C4" s="8" t="s">
        <v>702</v>
      </c>
      <c r="D4" s="8"/>
    </row>
    <row r="5" spans="1:124" x14ac:dyDescent="0.3">
      <c r="A5" s="148"/>
      <c r="B5" s="8" t="s">
        <v>89</v>
      </c>
      <c r="C5" s="8"/>
      <c r="D5" s="8"/>
    </row>
    <row r="6" spans="1:124" x14ac:dyDescent="0.3">
      <c r="A6" s="148"/>
    </row>
    <row r="7" spans="1:124" x14ac:dyDescent="0.3">
      <c r="A7" s="148"/>
      <c r="B7" s="33" t="s">
        <v>269</v>
      </c>
      <c r="C7" s="168" t="s">
        <v>270</v>
      </c>
    </row>
    <row r="8" spans="1:124" ht="30.6" x14ac:dyDescent="0.3">
      <c r="A8" s="148"/>
      <c r="D8" s="72" t="s">
        <v>271</v>
      </c>
      <c r="E8" s="59">
        <v>2011</v>
      </c>
      <c r="F8" s="59">
        <v>2011</v>
      </c>
      <c r="G8" s="59">
        <v>2011</v>
      </c>
      <c r="H8" s="59">
        <f>E8+1</f>
        <v>2012</v>
      </c>
      <c r="I8" s="59">
        <f t="shared" ref="I8:BT8" si="0">F8+1</f>
        <v>2012</v>
      </c>
      <c r="J8" s="59">
        <f t="shared" si="0"/>
        <v>2012</v>
      </c>
      <c r="K8" s="59">
        <f t="shared" si="0"/>
        <v>2013</v>
      </c>
      <c r="L8" s="59">
        <f t="shared" si="0"/>
        <v>2013</v>
      </c>
      <c r="M8" s="59">
        <f t="shared" si="0"/>
        <v>2013</v>
      </c>
      <c r="N8" s="59">
        <f t="shared" si="0"/>
        <v>2014</v>
      </c>
      <c r="O8" s="59">
        <f t="shared" si="0"/>
        <v>2014</v>
      </c>
      <c r="P8" s="59">
        <f t="shared" si="0"/>
        <v>2014</v>
      </c>
      <c r="Q8" s="59">
        <f t="shared" si="0"/>
        <v>2015</v>
      </c>
      <c r="R8" s="59">
        <f t="shared" si="0"/>
        <v>2015</v>
      </c>
      <c r="S8" s="59">
        <f t="shared" si="0"/>
        <v>2015</v>
      </c>
      <c r="T8" s="59">
        <f t="shared" si="0"/>
        <v>2016</v>
      </c>
      <c r="U8" s="59">
        <f t="shared" si="0"/>
        <v>2016</v>
      </c>
      <c r="V8" s="59">
        <f t="shared" si="0"/>
        <v>2016</v>
      </c>
      <c r="W8" s="59">
        <f t="shared" si="0"/>
        <v>2017</v>
      </c>
      <c r="X8" s="59">
        <f t="shared" si="0"/>
        <v>2017</v>
      </c>
      <c r="Y8" s="59">
        <f t="shared" si="0"/>
        <v>2017</v>
      </c>
      <c r="Z8" s="59">
        <f t="shared" si="0"/>
        <v>2018</v>
      </c>
      <c r="AA8" s="59">
        <f t="shared" si="0"/>
        <v>2018</v>
      </c>
      <c r="AB8" s="59">
        <f t="shared" si="0"/>
        <v>2018</v>
      </c>
      <c r="AC8" s="59">
        <f t="shared" si="0"/>
        <v>2019</v>
      </c>
      <c r="AD8" s="59">
        <f t="shared" si="0"/>
        <v>2019</v>
      </c>
      <c r="AE8" s="59">
        <f t="shared" si="0"/>
        <v>2019</v>
      </c>
      <c r="AF8" s="59">
        <f t="shared" si="0"/>
        <v>2020</v>
      </c>
      <c r="AG8" s="59">
        <f t="shared" si="0"/>
        <v>2020</v>
      </c>
      <c r="AH8" s="59">
        <f t="shared" si="0"/>
        <v>2020</v>
      </c>
      <c r="AI8" s="59">
        <f t="shared" si="0"/>
        <v>2021</v>
      </c>
      <c r="AJ8" s="59">
        <f t="shared" si="0"/>
        <v>2021</v>
      </c>
      <c r="AK8" s="59">
        <f t="shared" si="0"/>
        <v>2021</v>
      </c>
      <c r="AL8" s="59">
        <f t="shared" si="0"/>
        <v>2022</v>
      </c>
      <c r="AM8" s="59">
        <f t="shared" si="0"/>
        <v>2022</v>
      </c>
      <c r="AN8" s="59">
        <f t="shared" si="0"/>
        <v>2022</v>
      </c>
      <c r="AO8" s="59">
        <f t="shared" si="0"/>
        <v>2023</v>
      </c>
      <c r="AP8" s="59">
        <f t="shared" si="0"/>
        <v>2023</v>
      </c>
      <c r="AQ8" s="59">
        <f t="shared" si="0"/>
        <v>2023</v>
      </c>
      <c r="AR8" s="59">
        <f t="shared" si="0"/>
        <v>2024</v>
      </c>
      <c r="AS8" s="59">
        <f t="shared" si="0"/>
        <v>2024</v>
      </c>
      <c r="AT8" s="59">
        <f t="shared" si="0"/>
        <v>2024</v>
      </c>
      <c r="AU8" s="59">
        <f t="shared" si="0"/>
        <v>2025</v>
      </c>
      <c r="AV8" s="59">
        <f t="shared" si="0"/>
        <v>2025</v>
      </c>
      <c r="AW8" s="59">
        <f t="shared" si="0"/>
        <v>2025</v>
      </c>
      <c r="AX8" s="59">
        <f t="shared" si="0"/>
        <v>2026</v>
      </c>
      <c r="AY8" s="59">
        <f t="shared" si="0"/>
        <v>2026</v>
      </c>
      <c r="AZ8" s="59">
        <f t="shared" si="0"/>
        <v>2026</v>
      </c>
      <c r="BA8" s="59">
        <f t="shared" si="0"/>
        <v>2027</v>
      </c>
      <c r="BB8" s="59">
        <f t="shared" si="0"/>
        <v>2027</v>
      </c>
      <c r="BC8" s="59">
        <f t="shared" si="0"/>
        <v>2027</v>
      </c>
      <c r="BD8" s="59">
        <f t="shared" si="0"/>
        <v>2028</v>
      </c>
      <c r="BE8" s="59">
        <f t="shared" si="0"/>
        <v>2028</v>
      </c>
      <c r="BF8" s="59">
        <f t="shared" si="0"/>
        <v>2028</v>
      </c>
      <c r="BG8" s="59">
        <f t="shared" si="0"/>
        <v>2029</v>
      </c>
      <c r="BH8" s="59">
        <f t="shared" si="0"/>
        <v>2029</v>
      </c>
      <c r="BI8" s="59">
        <f t="shared" si="0"/>
        <v>2029</v>
      </c>
      <c r="BJ8" s="59">
        <f t="shared" si="0"/>
        <v>2030</v>
      </c>
      <c r="BK8" s="59">
        <f t="shared" si="0"/>
        <v>2030</v>
      </c>
      <c r="BL8" s="59">
        <f t="shared" si="0"/>
        <v>2030</v>
      </c>
      <c r="BM8" s="59">
        <f t="shared" si="0"/>
        <v>2031</v>
      </c>
      <c r="BN8" s="59">
        <f t="shared" si="0"/>
        <v>2031</v>
      </c>
      <c r="BO8" s="59">
        <f t="shared" si="0"/>
        <v>2031</v>
      </c>
      <c r="BP8" s="59">
        <f t="shared" si="0"/>
        <v>2032</v>
      </c>
      <c r="BQ8" s="59">
        <f t="shared" si="0"/>
        <v>2032</v>
      </c>
      <c r="BR8" s="59">
        <f t="shared" si="0"/>
        <v>2032</v>
      </c>
      <c r="BS8" s="59">
        <f t="shared" si="0"/>
        <v>2033</v>
      </c>
      <c r="BT8" s="59">
        <f t="shared" si="0"/>
        <v>2033</v>
      </c>
      <c r="BU8" s="59">
        <f t="shared" ref="BU8:DT8" si="1">BR8+1</f>
        <v>2033</v>
      </c>
      <c r="BV8" s="59">
        <f t="shared" si="1"/>
        <v>2034</v>
      </c>
      <c r="BW8" s="59">
        <f t="shared" si="1"/>
        <v>2034</v>
      </c>
      <c r="BX8" s="59">
        <f t="shared" si="1"/>
        <v>2034</v>
      </c>
      <c r="BY8" s="59">
        <f t="shared" si="1"/>
        <v>2035</v>
      </c>
      <c r="BZ8" s="59">
        <f t="shared" si="1"/>
        <v>2035</v>
      </c>
      <c r="CA8" s="59">
        <f t="shared" si="1"/>
        <v>2035</v>
      </c>
      <c r="CB8" s="59">
        <f t="shared" si="1"/>
        <v>2036</v>
      </c>
      <c r="CC8" s="59">
        <f t="shared" si="1"/>
        <v>2036</v>
      </c>
      <c r="CD8" s="59">
        <f t="shared" si="1"/>
        <v>2036</v>
      </c>
      <c r="CE8" s="59">
        <f t="shared" si="1"/>
        <v>2037</v>
      </c>
      <c r="CF8" s="59">
        <f t="shared" si="1"/>
        <v>2037</v>
      </c>
      <c r="CG8" s="59">
        <f t="shared" si="1"/>
        <v>2037</v>
      </c>
      <c r="CH8" s="59">
        <f t="shared" si="1"/>
        <v>2038</v>
      </c>
      <c r="CI8" s="59">
        <f t="shared" si="1"/>
        <v>2038</v>
      </c>
      <c r="CJ8" s="59">
        <f t="shared" si="1"/>
        <v>2038</v>
      </c>
      <c r="CK8" s="59">
        <f t="shared" si="1"/>
        <v>2039</v>
      </c>
      <c r="CL8" s="59">
        <f t="shared" si="1"/>
        <v>2039</v>
      </c>
      <c r="CM8" s="59">
        <f t="shared" si="1"/>
        <v>2039</v>
      </c>
      <c r="CN8" s="59">
        <f t="shared" si="1"/>
        <v>2040</v>
      </c>
      <c r="CO8" s="59">
        <f t="shared" si="1"/>
        <v>2040</v>
      </c>
      <c r="CP8" s="59">
        <f t="shared" si="1"/>
        <v>2040</v>
      </c>
      <c r="CQ8" s="59">
        <f t="shared" si="1"/>
        <v>2041</v>
      </c>
      <c r="CR8" s="59">
        <f t="shared" si="1"/>
        <v>2041</v>
      </c>
      <c r="CS8" s="59">
        <f t="shared" si="1"/>
        <v>2041</v>
      </c>
      <c r="CT8" s="59">
        <f t="shared" si="1"/>
        <v>2042</v>
      </c>
      <c r="CU8" s="59">
        <f t="shared" si="1"/>
        <v>2042</v>
      </c>
      <c r="CV8" s="59">
        <f t="shared" si="1"/>
        <v>2042</v>
      </c>
      <c r="CW8" s="59">
        <f t="shared" si="1"/>
        <v>2043</v>
      </c>
      <c r="CX8" s="59">
        <f t="shared" si="1"/>
        <v>2043</v>
      </c>
      <c r="CY8" s="59">
        <f t="shared" si="1"/>
        <v>2043</v>
      </c>
      <c r="CZ8" s="59">
        <f t="shared" si="1"/>
        <v>2044</v>
      </c>
      <c r="DA8" s="59">
        <f t="shared" si="1"/>
        <v>2044</v>
      </c>
      <c r="DB8" s="59">
        <f t="shared" si="1"/>
        <v>2044</v>
      </c>
      <c r="DC8" s="59">
        <f t="shared" si="1"/>
        <v>2045</v>
      </c>
      <c r="DD8" s="59">
        <f t="shared" si="1"/>
        <v>2045</v>
      </c>
      <c r="DE8" s="59">
        <f t="shared" si="1"/>
        <v>2045</v>
      </c>
      <c r="DF8" s="59">
        <f t="shared" si="1"/>
        <v>2046</v>
      </c>
      <c r="DG8" s="59">
        <f t="shared" si="1"/>
        <v>2046</v>
      </c>
      <c r="DH8" s="59">
        <f t="shared" si="1"/>
        <v>2046</v>
      </c>
      <c r="DI8" s="59">
        <f t="shared" si="1"/>
        <v>2047</v>
      </c>
      <c r="DJ8" s="59">
        <f t="shared" si="1"/>
        <v>2047</v>
      </c>
      <c r="DK8" s="59">
        <f t="shared" si="1"/>
        <v>2047</v>
      </c>
      <c r="DL8" s="59">
        <f t="shared" si="1"/>
        <v>2048</v>
      </c>
      <c r="DM8" s="59">
        <f t="shared" si="1"/>
        <v>2048</v>
      </c>
      <c r="DN8" s="59">
        <f t="shared" si="1"/>
        <v>2048</v>
      </c>
      <c r="DO8" s="59">
        <f t="shared" si="1"/>
        <v>2049</v>
      </c>
      <c r="DP8" s="59">
        <f t="shared" si="1"/>
        <v>2049</v>
      </c>
      <c r="DQ8" s="59">
        <f t="shared" si="1"/>
        <v>2049</v>
      </c>
      <c r="DR8" s="59">
        <f t="shared" si="1"/>
        <v>2050</v>
      </c>
      <c r="DS8" s="59">
        <f t="shared" si="1"/>
        <v>2050</v>
      </c>
      <c r="DT8" s="59">
        <f t="shared" si="1"/>
        <v>2050</v>
      </c>
    </row>
    <row r="9" spans="1:124" x14ac:dyDescent="0.3">
      <c r="A9" s="148"/>
      <c r="B9" s="33" t="s">
        <v>109</v>
      </c>
      <c r="C9" s="33" t="s">
        <v>70</v>
      </c>
      <c r="D9" s="34" t="s">
        <v>275</v>
      </c>
      <c r="E9" s="34" t="s">
        <v>703</v>
      </c>
      <c r="F9" s="34" t="s">
        <v>704</v>
      </c>
      <c r="G9" s="34" t="s">
        <v>705</v>
      </c>
      <c r="H9" s="34" t="s">
        <v>703</v>
      </c>
      <c r="I9" s="34" t="s">
        <v>704</v>
      </c>
      <c r="J9" s="34" t="s">
        <v>705</v>
      </c>
      <c r="K9" s="34" t="s">
        <v>703</v>
      </c>
      <c r="L9" s="34" t="s">
        <v>704</v>
      </c>
      <c r="M9" s="34" t="s">
        <v>705</v>
      </c>
      <c r="N9" s="34" t="s">
        <v>703</v>
      </c>
      <c r="O9" s="34" t="s">
        <v>704</v>
      </c>
      <c r="P9" s="34" t="s">
        <v>705</v>
      </c>
      <c r="Q9" s="34" t="s">
        <v>703</v>
      </c>
      <c r="R9" s="34" t="s">
        <v>704</v>
      </c>
      <c r="S9" s="34" t="s">
        <v>705</v>
      </c>
      <c r="T9" s="34" t="s">
        <v>703</v>
      </c>
      <c r="U9" s="34" t="s">
        <v>704</v>
      </c>
      <c r="V9" s="34" t="s">
        <v>705</v>
      </c>
      <c r="W9" s="34" t="s">
        <v>703</v>
      </c>
      <c r="X9" s="34" t="s">
        <v>704</v>
      </c>
      <c r="Y9" s="34" t="s">
        <v>705</v>
      </c>
      <c r="Z9" s="34" t="s">
        <v>703</v>
      </c>
      <c r="AA9" s="34" t="s">
        <v>704</v>
      </c>
      <c r="AB9" s="34" t="s">
        <v>705</v>
      </c>
      <c r="AC9" s="34" t="s">
        <v>703</v>
      </c>
      <c r="AD9" s="34" t="s">
        <v>704</v>
      </c>
      <c r="AE9" s="34" t="s">
        <v>705</v>
      </c>
      <c r="AF9" s="34" t="s">
        <v>703</v>
      </c>
      <c r="AG9" s="34" t="s">
        <v>704</v>
      </c>
      <c r="AH9" s="34" t="s">
        <v>705</v>
      </c>
      <c r="AI9" s="34" t="s">
        <v>703</v>
      </c>
      <c r="AJ9" s="34" t="s">
        <v>704</v>
      </c>
      <c r="AK9" s="34" t="s">
        <v>705</v>
      </c>
      <c r="AL9" s="34" t="s">
        <v>703</v>
      </c>
      <c r="AM9" s="34" t="s">
        <v>704</v>
      </c>
      <c r="AN9" s="34" t="s">
        <v>705</v>
      </c>
      <c r="AO9" s="34" t="s">
        <v>703</v>
      </c>
      <c r="AP9" s="34" t="s">
        <v>704</v>
      </c>
      <c r="AQ9" s="34" t="s">
        <v>705</v>
      </c>
      <c r="AR9" s="34" t="s">
        <v>703</v>
      </c>
      <c r="AS9" s="34" t="s">
        <v>704</v>
      </c>
      <c r="AT9" s="34" t="s">
        <v>705</v>
      </c>
      <c r="AU9" s="34" t="s">
        <v>703</v>
      </c>
      <c r="AV9" s="34" t="s">
        <v>704</v>
      </c>
      <c r="AW9" s="34" t="s">
        <v>705</v>
      </c>
      <c r="AX9" s="34" t="s">
        <v>703</v>
      </c>
      <c r="AY9" s="34" t="s">
        <v>704</v>
      </c>
      <c r="AZ9" s="34" t="s">
        <v>705</v>
      </c>
      <c r="BA9" s="34" t="s">
        <v>703</v>
      </c>
      <c r="BB9" s="34" t="s">
        <v>704</v>
      </c>
      <c r="BC9" s="34" t="s">
        <v>705</v>
      </c>
      <c r="BD9" s="34" t="s">
        <v>703</v>
      </c>
      <c r="BE9" s="34" t="s">
        <v>704</v>
      </c>
      <c r="BF9" s="34" t="s">
        <v>705</v>
      </c>
      <c r="BG9" s="34" t="s">
        <v>703</v>
      </c>
      <c r="BH9" s="34" t="s">
        <v>704</v>
      </c>
      <c r="BI9" s="34" t="s">
        <v>705</v>
      </c>
      <c r="BJ9" s="34" t="s">
        <v>703</v>
      </c>
      <c r="BK9" s="34" t="s">
        <v>704</v>
      </c>
      <c r="BL9" s="34" t="s">
        <v>705</v>
      </c>
      <c r="BM9" s="34" t="s">
        <v>703</v>
      </c>
      <c r="BN9" s="34" t="s">
        <v>704</v>
      </c>
      <c r="BO9" s="34" t="s">
        <v>705</v>
      </c>
      <c r="BP9" s="34" t="s">
        <v>703</v>
      </c>
      <c r="BQ9" s="34" t="s">
        <v>704</v>
      </c>
      <c r="BR9" s="34" t="s">
        <v>705</v>
      </c>
      <c r="BS9" s="34" t="s">
        <v>703</v>
      </c>
      <c r="BT9" s="34" t="s">
        <v>704</v>
      </c>
      <c r="BU9" s="34" t="s">
        <v>705</v>
      </c>
      <c r="BV9" s="34" t="s">
        <v>703</v>
      </c>
      <c r="BW9" s="34" t="s">
        <v>704</v>
      </c>
      <c r="BX9" s="34" t="s">
        <v>705</v>
      </c>
      <c r="BY9" s="34" t="s">
        <v>703</v>
      </c>
      <c r="BZ9" s="34" t="s">
        <v>704</v>
      </c>
      <c r="CA9" s="34" t="s">
        <v>705</v>
      </c>
      <c r="CB9" s="34" t="s">
        <v>703</v>
      </c>
      <c r="CC9" s="34" t="s">
        <v>704</v>
      </c>
      <c r="CD9" s="34" t="s">
        <v>705</v>
      </c>
      <c r="CE9" s="34" t="s">
        <v>703</v>
      </c>
      <c r="CF9" s="34" t="s">
        <v>704</v>
      </c>
      <c r="CG9" s="34" t="s">
        <v>705</v>
      </c>
      <c r="CH9" s="34" t="s">
        <v>703</v>
      </c>
      <c r="CI9" s="34" t="s">
        <v>704</v>
      </c>
      <c r="CJ9" s="34" t="s">
        <v>705</v>
      </c>
      <c r="CK9" s="34" t="s">
        <v>703</v>
      </c>
      <c r="CL9" s="34" t="s">
        <v>704</v>
      </c>
      <c r="CM9" s="34" t="s">
        <v>705</v>
      </c>
      <c r="CN9" s="34" t="s">
        <v>703</v>
      </c>
      <c r="CO9" s="34" t="s">
        <v>704</v>
      </c>
      <c r="CP9" s="34" t="s">
        <v>705</v>
      </c>
      <c r="CQ9" s="34" t="s">
        <v>703</v>
      </c>
      <c r="CR9" s="34" t="s">
        <v>704</v>
      </c>
      <c r="CS9" s="34" t="s">
        <v>705</v>
      </c>
      <c r="CT9" s="34" t="s">
        <v>703</v>
      </c>
      <c r="CU9" s="34" t="s">
        <v>704</v>
      </c>
      <c r="CV9" s="34" t="s">
        <v>705</v>
      </c>
      <c r="CW9" s="34" t="s">
        <v>703</v>
      </c>
      <c r="CX9" s="34" t="s">
        <v>704</v>
      </c>
      <c r="CY9" s="34" t="s">
        <v>705</v>
      </c>
      <c r="CZ9" s="34" t="s">
        <v>703</v>
      </c>
      <c r="DA9" s="34" t="s">
        <v>704</v>
      </c>
      <c r="DB9" s="34" t="s">
        <v>705</v>
      </c>
      <c r="DC9" s="34" t="s">
        <v>703</v>
      </c>
      <c r="DD9" s="34" t="s">
        <v>704</v>
      </c>
      <c r="DE9" s="34" t="s">
        <v>705</v>
      </c>
      <c r="DF9" s="34" t="s">
        <v>703</v>
      </c>
      <c r="DG9" s="34" t="s">
        <v>704</v>
      </c>
      <c r="DH9" s="34" t="s">
        <v>705</v>
      </c>
      <c r="DI9" s="34" t="s">
        <v>703</v>
      </c>
      <c r="DJ9" s="34" t="s">
        <v>704</v>
      </c>
      <c r="DK9" s="34" t="s">
        <v>705</v>
      </c>
      <c r="DL9" s="34" t="s">
        <v>703</v>
      </c>
      <c r="DM9" s="34" t="s">
        <v>704</v>
      </c>
      <c r="DN9" s="34" t="s">
        <v>705</v>
      </c>
      <c r="DO9" s="34" t="s">
        <v>703</v>
      </c>
      <c r="DP9" s="34" t="s">
        <v>704</v>
      </c>
      <c r="DQ9" s="34" t="s">
        <v>705</v>
      </c>
      <c r="DR9" s="34" t="s">
        <v>703</v>
      </c>
      <c r="DS9" s="34" t="s">
        <v>704</v>
      </c>
      <c r="DT9" s="34" t="s">
        <v>705</v>
      </c>
    </row>
    <row r="10" spans="1:124" x14ac:dyDescent="0.3">
      <c r="A10" s="148"/>
      <c r="B10" s="33" t="s">
        <v>116</v>
      </c>
      <c r="C10" s="33" t="s">
        <v>55</v>
      </c>
      <c r="D10" s="73"/>
      <c r="E10" s="57">
        <v>2883.1914264139987</v>
      </c>
      <c r="F10" s="57">
        <v>6313.6758355333459</v>
      </c>
      <c r="G10" s="57">
        <v>9196.8672619473509</v>
      </c>
      <c r="H10" s="57">
        <v>3376.9903943283434</v>
      </c>
      <c r="I10" s="57">
        <v>6573.1865003001622</v>
      </c>
      <c r="J10" s="57">
        <v>9950.1768946285065</v>
      </c>
      <c r="K10" s="57">
        <v>3863.9073075829747</v>
      </c>
      <c r="L10" s="57">
        <v>7464.895879860378</v>
      </c>
      <c r="M10" s="57">
        <v>11328.803187443355</v>
      </c>
      <c r="N10" s="57">
        <v>3944.7797701985273</v>
      </c>
      <c r="O10" s="57">
        <v>7372.2003004043963</v>
      </c>
      <c r="P10" s="57">
        <v>11316.980070602925</v>
      </c>
      <c r="Q10" s="57">
        <v>3989.5128372716008</v>
      </c>
      <c r="R10" s="57">
        <v>8018.9202399834339</v>
      </c>
      <c r="S10" s="57">
        <v>12008.43307725504</v>
      </c>
      <c r="T10" s="57">
        <v>4424.9927994135742</v>
      </c>
      <c r="U10" s="57">
        <v>7131.0086147942529</v>
      </c>
      <c r="V10" s="57">
        <v>11556.001414207827</v>
      </c>
      <c r="W10" s="57">
        <v>4641.9124059204105</v>
      </c>
      <c r="X10" s="57">
        <v>6357.151317042606</v>
      </c>
      <c r="Y10" s="57">
        <v>10999.063722963019</v>
      </c>
      <c r="Z10" s="57">
        <v>3453.3530347087444</v>
      </c>
      <c r="AA10" s="57">
        <v>5178.613620913864</v>
      </c>
      <c r="AB10" s="57">
        <v>8631.9666556226075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
      <c r="A11" s="148"/>
      <c r="B11" s="39" t="s">
        <v>117</v>
      </c>
      <c r="C11" s="37" t="s">
        <v>118</v>
      </c>
      <c r="D11" s="75"/>
      <c r="E11" s="56">
        <v>1034.3125402922196</v>
      </c>
      <c r="F11" s="56">
        <v>2070.716002889304</v>
      </c>
      <c r="G11" s="56">
        <v>3105.0285431815278</v>
      </c>
      <c r="H11" s="56">
        <v>1129.4660670028786</v>
      </c>
      <c r="I11" s="56">
        <v>2255.1209238900287</v>
      </c>
      <c r="J11" s="56">
        <v>3384.5869908929049</v>
      </c>
      <c r="K11" s="56">
        <v>1220.683655947232</v>
      </c>
      <c r="L11" s="56">
        <v>2488.9933729006448</v>
      </c>
      <c r="M11" s="56">
        <v>3709.6770288478806</v>
      </c>
      <c r="N11" s="56">
        <v>1230.5398974966672</v>
      </c>
      <c r="O11" s="56">
        <v>2492.0346387632585</v>
      </c>
      <c r="P11" s="56">
        <v>3722.5745362599196</v>
      </c>
      <c r="Q11" s="56">
        <v>1050.0176347643946</v>
      </c>
      <c r="R11" s="56">
        <v>2499.1227547140256</v>
      </c>
      <c r="S11" s="56">
        <v>3549.1403894784175</v>
      </c>
      <c r="T11" s="56">
        <v>1077.1984279721391</v>
      </c>
      <c r="U11" s="56">
        <v>2248.1994196168134</v>
      </c>
      <c r="V11" s="56">
        <v>3325.3978475889558</v>
      </c>
      <c r="W11" s="56">
        <v>1142.8738786585579</v>
      </c>
      <c r="X11" s="56">
        <v>2145.4564097940583</v>
      </c>
      <c r="Y11" s="56">
        <v>3288.3302884526211</v>
      </c>
      <c r="Z11" s="56">
        <v>1093.3480808419865</v>
      </c>
      <c r="AA11" s="56">
        <v>1780.8544293812267</v>
      </c>
      <c r="AB11" s="56">
        <v>2874.2025102232142</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
      <c r="A12" s="148"/>
      <c r="B12" s="39" t="s">
        <v>120</v>
      </c>
      <c r="C12" s="37" t="s">
        <v>121</v>
      </c>
      <c r="D12" s="75"/>
      <c r="E12" s="56">
        <v>2.7881778659182106</v>
      </c>
      <c r="F12" s="56">
        <v>6.638674210756025</v>
      </c>
      <c r="G12" s="56">
        <v>9.4268520766742334</v>
      </c>
      <c r="H12" s="56">
        <v>4.8866546636735597</v>
      </c>
      <c r="I12" s="56">
        <v>12.139010996022973</v>
      </c>
      <c r="J12" s="56">
        <v>17.025665659696532</v>
      </c>
      <c r="K12" s="56">
        <v>2.6377415975251539</v>
      </c>
      <c r="L12" s="56">
        <v>6.6002432144635952</v>
      </c>
      <c r="M12" s="56">
        <v>9.2379848119887509</v>
      </c>
      <c r="N12" s="56">
        <v>2.1619254250532851</v>
      </c>
      <c r="O12" s="56">
        <v>5.2697380493214787</v>
      </c>
      <c r="P12" s="56">
        <v>7.4316634743747638</v>
      </c>
      <c r="Q12" s="56">
        <v>1.7849026214548449</v>
      </c>
      <c r="R12" s="56">
        <v>4.7311665384719603</v>
      </c>
      <c r="S12" s="56">
        <v>6.5160691599268041</v>
      </c>
      <c r="T12" s="56">
        <v>1.3917791424714925</v>
      </c>
      <c r="U12" s="56">
        <v>3.1397488287284481</v>
      </c>
      <c r="V12" s="56">
        <v>4.5315279711999406</v>
      </c>
      <c r="W12" s="56">
        <v>2.0587692565382545</v>
      </c>
      <c r="X12" s="56">
        <v>4.247681526531772</v>
      </c>
      <c r="Y12" s="56">
        <v>6.3064507830700274</v>
      </c>
      <c r="Z12" s="56">
        <v>3.6553501447769885</v>
      </c>
      <c r="AA12" s="56">
        <v>7.9340902138891458</v>
      </c>
      <c r="AB12" s="56">
        <v>11.589440358666135</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
      <c r="A13" s="148"/>
      <c r="B13" s="39" t="s">
        <v>122</v>
      </c>
      <c r="C13" s="37" t="s">
        <v>123</v>
      </c>
      <c r="D13" s="75"/>
      <c r="E13" s="56">
        <v>312.74998839673941</v>
      </c>
      <c r="F13" s="56">
        <v>422.2717337958876</v>
      </c>
      <c r="G13" s="56">
        <v>735.02172219262729</v>
      </c>
      <c r="H13" s="56">
        <v>354.45291291727733</v>
      </c>
      <c r="I13" s="56">
        <v>629.6098524919887</v>
      </c>
      <c r="J13" s="56">
        <v>984.0627654092666</v>
      </c>
      <c r="K13" s="56">
        <v>583.30359101593888</v>
      </c>
      <c r="L13" s="56">
        <v>843.48245588035377</v>
      </c>
      <c r="M13" s="56">
        <v>1426.7860468962922</v>
      </c>
      <c r="N13" s="56">
        <v>697.81493164818357</v>
      </c>
      <c r="O13" s="56">
        <v>636.04891315059274</v>
      </c>
      <c r="P13" s="56">
        <v>1333.8638447987767</v>
      </c>
      <c r="Q13" s="56">
        <v>878.32203350081556</v>
      </c>
      <c r="R13" s="56">
        <v>938.43686049035625</v>
      </c>
      <c r="S13" s="56">
        <v>1816.7588939911705</v>
      </c>
      <c r="T13" s="56">
        <v>1297.797188271152</v>
      </c>
      <c r="U13" s="56">
        <v>422.65840644850414</v>
      </c>
      <c r="V13" s="56">
        <v>1720.4555947196561</v>
      </c>
      <c r="W13" s="56">
        <v>1433.1121174938244</v>
      </c>
      <c r="X13" s="56">
        <v>256.7757464641852</v>
      </c>
      <c r="Y13" s="56">
        <v>1689.88786395801</v>
      </c>
      <c r="Z13" s="56">
        <v>536.27194360557326</v>
      </c>
      <c r="AA13" s="56">
        <v>231.05226020637872</v>
      </c>
      <c r="AB13" s="56">
        <v>767.32420381195186</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8.8" x14ac:dyDescent="0.3">
      <c r="A14" s="148"/>
      <c r="B14" s="39" t="s">
        <v>124</v>
      </c>
      <c r="C14" s="37" t="s">
        <v>125</v>
      </c>
      <c r="D14" s="75"/>
      <c r="E14" s="56">
        <v>58.979434441132611</v>
      </c>
      <c r="F14" s="56">
        <v>126.58787464907063</v>
      </c>
      <c r="G14" s="56">
        <v>185.5673090902032</v>
      </c>
      <c r="H14" s="56">
        <v>72.356119056934475</v>
      </c>
      <c r="I14" s="56">
        <v>140.86352695257881</v>
      </c>
      <c r="J14" s="56">
        <v>213.21964600951327</v>
      </c>
      <c r="K14" s="56">
        <v>65.161677349617733</v>
      </c>
      <c r="L14" s="56">
        <v>134.52229035660659</v>
      </c>
      <c r="M14" s="56">
        <v>199.68396770622437</v>
      </c>
      <c r="N14" s="56">
        <v>57.331646070509116</v>
      </c>
      <c r="O14" s="56">
        <v>129.45246373371415</v>
      </c>
      <c r="P14" s="56">
        <v>186.78410980422328</v>
      </c>
      <c r="Q14" s="56">
        <v>54.291854439718314</v>
      </c>
      <c r="R14" s="56">
        <v>131.23291893367815</v>
      </c>
      <c r="S14" s="56">
        <v>185.52477337339658</v>
      </c>
      <c r="T14" s="56">
        <v>55.758889125468954</v>
      </c>
      <c r="U14" s="56">
        <v>125.3488980151707</v>
      </c>
      <c r="V14" s="56">
        <v>181.1077871406398</v>
      </c>
      <c r="W14" s="56">
        <v>54.11202997696239</v>
      </c>
      <c r="X14" s="56">
        <v>102.29756017593741</v>
      </c>
      <c r="Y14" s="56">
        <v>156.40959015289982</v>
      </c>
      <c r="Z14" s="56">
        <v>50.797374081022198</v>
      </c>
      <c r="AA14" s="56">
        <v>100.56830407583666</v>
      </c>
      <c r="AB14" s="56">
        <v>151.36567815685888</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8.8" x14ac:dyDescent="0.3">
      <c r="A15" s="148"/>
      <c r="B15" s="39" t="s">
        <v>126</v>
      </c>
      <c r="C15" s="37" t="s">
        <v>127</v>
      </c>
      <c r="D15" s="75"/>
      <c r="E15" s="56">
        <v>246.9993369765576</v>
      </c>
      <c r="F15" s="56">
        <v>647.43258513300293</v>
      </c>
      <c r="G15" s="56">
        <v>894.43192210956147</v>
      </c>
      <c r="H15" s="56">
        <v>248.2763692647527</v>
      </c>
      <c r="I15" s="56">
        <v>670.61031234133191</v>
      </c>
      <c r="J15" s="56">
        <v>918.88668160608597</v>
      </c>
      <c r="K15" s="56">
        <v>252.55223825409155</v>
      </c>
      <c r="L15" s="56">
        <v>716.42595551804368</v>
      </c>
      <c r="M15" s="56">
        <v>968.97819377213546</v>
      </c>
      <c r="N15" s="56">
        <v>234.02137857953184</v>
      </c>
      <c r="O15" s="56">
        <v>698.42710285102339</v>
      </c>
      <c r="P15" s="56">
        <v>932.44848143055538</v>
      </c>
      <c r="Q15" s="56">
        <v>227.97496404281239</v>
      </c>
      <c r="R15" s="56">
        <v>770.76932270229213</v>
      </c>
      <c r="S15" s="56">
        <v>998.74428674510364</v>
      </c>
      <c r="T15" s="56">
        <v>248.71045347567707</v>
      </c>
      <c r="U15" s="56">
        <v>730.78400933391333</v>
      </c>
      <c r="V15" s="56">
        <v>979.49446280959114</v>
      </c>
      <c r="W15" s="56">
        <v>256.32255172817111</v>
      </c>
      <c r="X15" s="56">
        <v>656.73798838755306</v>
      </c>
      <c r="Y15" s="56">
        <v>913.06054011572337</v>
      </c>
      <c r="Z15" s="56">
        <v>257.69599944345697</v>
      </c>
      <c r="AA15" s="56">
        <v>690.2692605244664</v>
      </c>
      <c r="AB15" s="56">
        <v>947.96525996792388</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
      <c r="A16" s="148"/>
      <c r="B16" s="39" t="s">
        <v>128</v>
      </c>
      <c r="C16" s="37" t="s">
        <v>129</v>
      </c>
      <c r="D16" s="75"/>
      <c r="E16" s="56">
        <v>1227.3619484414314</v>
      </c>
      <c r="F16" s="56">
        <v>3040.0289648553239</v>
      </c>
      <c r="G16" s="56">
        <v>4267.3909132967565</v>
      </c>
      <c r="H16" s="56">
        <v>1567.5522714228271</v>
      </c>
      <c r="I16" s="56">
        <v>2864.8428736282112</v>
      </c>
      <c r="J16" s="56">
        <v>4432.3951450510394</v>
      </c>
      <c r="K16" s="56">
        <v>1739.5684034185697</v>
      </c>
      <c r="L16" s="56">
        <v>3274.8715619902664</v>
      </c>
      <c r="M16" s="56">
        <v>5014.4399654088338</v>
      </c>
      <c r="N16" s="56">
        <v>1722.9099909785823</v>
      </c>
      <c r="O16" s="56">
        <v>3410.9674438564866</v>
      </c>
      <c r="P16" s="56">
        <v>5133.8774348350762</v>
      </c>
      <c r="Q16" s="56">
        <v>1777.1214479024052</v>
      </c>
      <c r="R16" s="56">
        <v>3674.6272166046106</v>
      </c>
      <c r="S16" s="56">
        <v>5451.7486645070248</v>
      </c>
      <c r="T16" s="56">
        <v>1744.1360614266646</v>
      </c>
      <c r="U16" s="56">
        <v>3600.8781325511231</v>
      </c>
      <c r="V16" s="56">
        <v>5345.014193977785</v>
      </c>
      <c r="W16" s="56">
        <v>1753.4330588063567</v>
      </c>
      <c r="X16" s="56">
        <v>3191.63593069434</v>
      </c>
      <c r="Y16" s="56">
        <v>4945.0689895006954</v>
      </c>
      <c r="Z16" s="56">
        <v>1511.5842865919283</v>
      </c>
      <c r="AA16" s="56">
        <v>2367.9352765120657</v>
      </c>
      <c r="AB16" s="56">
        <v>3879.5195631039919</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
      <c r="A17" s="148"/>
      <c r="B17" s="33" t="s">
        <v>130</v>
      </c>
      <c r="C17" s="33" t="s">
        <v>131</v>
      </c>
      <c r="D17" s="73"/>
      <c r="E17" s="57">
        <v>1250.6430883059761</v>
      </c>
      <c r="F17" s="57">
        <v>1596.2224909476568</v>
      </c>
      <c r="G17" s="57">
        <v>2846.8655792536301</v>
      </c>
      <c r="H17" s="57">
        <v>1329.1191106769279</v>
      </c>
      <c r="I17" s="57">
        <v>1096.0574932416757</v>
      </c>
      <c r="J17" s="57">
        <v>2425.1766039186</v>
      </c>
      <c r="K17" s="57">
        <v>1390.152602115837</v>
      </c>
      <c r="L17" s="57">
        <v>1240.6648390093596</v>
      </c>
      <c r="M17" s="57">
        <v>2630.8174411251939</v>
      </c>
      <c r="N17" s="57">
        <v>1523.0325795863578</v>
      </c>
      <c r="O17" s="57">
        <v>1259.1416062467467</v>
      </c>
      <c r="P17" s="57">
        <v>2782.1741858331075</v>
      </c>
      <c r="Q17" s="57">
        <v>1720.2475181095101</v>
      </c>
      <c r="R17" s="57">
        <v>1265.786963713168</v>
      </c>
      <c r="S17" s="57">
        <v>2986.0344818226772</v>
      </c>
      <c r="T17" s="57">
        <v>1540.5664740954412</v>
      </c>
      <c r="U17" s="57">
        <v>1136.0908357831922</v>
      </c>
      <c r="V17" s="57">
        <v>2676.657309878633</v>
      </c>
      <c r="W17" s="57">
        <v>1602.8004026706678</v>
      </c>
      <c r="X17" s="57">
        <v>978.83677571396015</v>
      </c>
      <c r="Y17" s="57">
        <v>2581.6371783846284</v>
      </c>
      <c r="Z17" s="57">
        <v>1269.9059810345047</v>
      </c>
      <c r="AA17" s="57">
        <v>788.27625387812645</v>
      </c>
      <c r="AB17" s="57">
        <v>2058.182234912631</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
      <c r="A18" s="148"/>
      <c r="B18" s="39" t="s">
        <v>132</v>
      </c>
      <c r="C18" s="37" t="s">
        <v>133</v>
      </c>
      <c r="D18" s="75"/>
      <c r="E18" s="56">
        <v>589.53651820367179</v>
      </c>
      <c r="F18" s="56">
        <v>1034.6506177060805</v>
      </c>
      <c r="G18" s="56">
        <v>1624.1871359097515</v>
      </c>
      <c r="H18" s="56">
        <v>633.88281511544938</v>
      </c>
      <c r="I18" s="56">
        <v>450.64702826235725</v>
      </c>
      <c r="J18" s="56">
        <v>1084.529843377805</v>
      </c>
      <c r="K18" s="56">
        <v>631.50388912758103</v>
      </c>
      <c r="L18" s="56">
        <v>580.97198458198091</v>
      </c>
      <c r="M18" s="56">
        <v>1212.4758737095624</v>
      </c>
      <c r="N18" s="56">
        <v>720.57879324373005</v>
      </c>
      <c r="O18" s="56">
        <v>544.39289663150259</v>
      </c>
      <c r="P18" s="56">
        <v>1264.971689875234</v>
      </c>
      <c r="Q18" s="56">
        <v>856.59344520531999</v>
      </c>
      <c r="R18" s="56">
        <v>575.68863555414862</v>
      </c>
      <c r="S18" s="56">
        <v>1432.2820807594687</v>
      </c>
      <c r="T18" s="56">
        <v>717.58185761180528</v>
      </c>
      <c r="U18" s="56">
        <v>439.80389923428373</v>
      </c>
      <c r="V18" s="56">
        <v>1157.3857568460892</v>
      </c>
      <c r="W18" s="56">
        <v>705.37599158131093</v>
      </c>
      <c r="X18" s="56">
        <v>214.66237832232389</v>
      </c>
      <c r="Y18" s="56">
        <v>920.03836990363504</v>
      </c>
      <c r="Z18" s="56">
        <v>478.03784330366813</v>
      </c>
      <c r="AA18" s="56">
        <v>559.8118270093795</v>
      </c>
      <c r="AB18" s="56">
        <v>1037.8496703130479</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
      <c r="A19" s="148"/>
      <c r="B19" s="39" t="s">
        <v>134</v>
      </c>
      <c r="C19" s="37" t="s">
        <v>135</v>
      </c>
      <c r="D19" s="75"/>
      <c r="E19" s="56">
        <v>86.214203297575523</v>
      </c>
      <c r="F19" s="56">
        <v>61.624718483173687</v>
      </c>
      <c r="G19" s="56">
        <v>147.83892178074919</v>
      </c>
      <c r="H19" s="56">
        <v>101.72545030213365</v>
      </c>
      <c r="I19" s="56">
        <v>53.025625698931414</v>
      </c>
      <c r="J19" s="56">
        <v>154.75107600106503</v>
      </c>
      <c r="K19" s="56">
        <v>87.647830640407392</v>
      </c>
      <c r="L19" s="56">
        <v>38.81187266500902</v>
      </c>
      <c r="M19" s="56">
        <v>126.4597033054163</v>
      </c>
      <c r="N19" s="56">
        <v>108.19253224377699</v>
      </c>
      <c r="O19" s="56">
        <v>63.564018896587228</v>
      </c>
      <c r="P19" s="56">
        <v>171.75655114036422</v>
      </c>
      <c r="Q19" s="56">
        <v>120.73987793809779</v>
      </c>
      <c r="R19" s="56">
        <v>69.529334348063458</v>
      </c>
      <c r="S19" s="56">
        <v>190.26921228616129</v>
      </c>
      <c r="T19" s="56">
        <v>127.50306403430903</v>
      </c>
      <c r="U19" s="56">
        <v>72.699948527648942</v>
      </c>
      <c r="V19" s="56">
        <v>200.20301256195802</v>
      </c>
      <c r="W19" s="56">
        <v>130.3267215344699</v>
      </c>
      <c r="X19" s="56">
        <v>55.543475535168149</v>
      </c>
      <c r="Y19" s="56">
        <v>185.8701970696381</v>
      </c>
      <c r="Z19" s="56">
        <v>104.37067845597915</v>
      </c>
      <c r="AA19" s="56">
        <v>76.887734523161541</v>
      </c>
      <c r="AB19" s="56">
        <v>181.2584129791405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
      <c r="A20" s="148"/>
      <c r="B20" s="39" t="s">
        <v>136</v>
      </c>
      <c r="C20" s="37" t="s">
        <v>137</v>
      </c>
      <c r="D20" s="75"/>
      <c r="E20" s="56">
        <v>574.89236680472891</v>
      </c>
      <c r="F20" s="56">
        <v>499.94715475840252</v>
      </c>
      <c r="G20" s="56">
        <v>1074.8395215631294</v>
      </c>
      <c r="H20" s="56">
        <v>593.51084525934482</v>
      </c>
      <c r="I20" s="56">
        <v>592.38483928038715</v>
      </c>
      <c r="J20" s="56">
        <v>1185.8956845397299</v>
      </c>
      <c r="K20" s="56">
        <v>671.00088234784869</v>
      </c>
      <c r="L20" s="56">
        <v>620.88098176236986</v>
      </c>
      <c r="M20" s="56">
        <v>1291.8818641102152</v>
      </c>
      <c r="N20" s="56">
        <v>694.26125409885083</v>
      </c>
      <c r="O20" s="56">
        <v>651.18469071865695</v>
      </c>
      <c r="P20" s="56">
        <v>1345.4459448175091</v>
      </c>
      <c r="Q20" s="56">
        <v>742.91419496609228</v>
      </c>
      <c r="R20" s="56">
        <v>620.56899381095593</v>
      </c>
      <c r="S20" s="56">
        <v>1363.4831887770472</v>
      </c>
      <c r="T20" s="56">
        <v>695.48155244932695</v>
      </c>
      <c r="U20" s="56">
        <v>623.58698802125946</v>
      </c>
      <c r="V20" s="56">
        <v>1319.068540470586</v>
      </c>
      <c r="W20" s="56">
        <v>767.09768955488698</v>
      </c>
      <c r="X20" s="56">
        <v>708.63092185646804</v>
      </c>
      <c r="Y20" s="56">
        <v>1475.7286114113554</v>
      </c>
      <c r="Z20" s="56">
        <v>687.49745927485753</v>
      </c>
      <c r="AA20" s="56">
        <v>151.57669234558546</v>
      </c>
      <c r="AB20" s="56">
        <v>839.07415162044242</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
      <c r="A21" s="148"/>
      <c r="B21" s="33" t="s">
        <v>138</v>
      </c>
      <c r="C21" s="33" t="s">
        <v>139</v>
      </c>
      <c r="D21" s="73"/>
      <c r="E21" s="57">
        <v>577.47791137255513</v>
      </c>
      <c r="F21" s="57">
        <v>1945.5472526174999</v>
      </c>
      <c r="G21" s="57">
        <v>2523.0251639900548</v>
      </c>
      <c r="H21" s="57">
        <v>491.07066638283106</v>
      </c>
      <c r="I21" s="57">
        <v>1378.1514160708016</v>
      </c>
      <c r="J21" s="57">
        <v>1869.2220824536334</v>
      </c>
      <c r="K21" s="57">
        <v>538.87291587077095</v>
      </c>
      <c r="L21" s="57">
        <v>1649.9088590249146</v>
      </c>
      <c r="M21" s="57">
        <v>2188.781774895685</v>
      </c>
      <c r="N21" s="57">
        <v>688.61308564223862</v>
      </c>
      <c r="O21" s="57">
        <v>1988.3505117482505</v>
      </c>
      <c r="P21" s="57">
        <v>2676.9635973904888</v>
      </c>
      <c r="Q21" s="57">
        <v>822.61212005201037</v>
      </c>
      <c r="R21" s="57">
        <v>2051.1226022244073</v>
      </c>
      <c r="S21" s="57">
        <v>2873.7347222764174</v>
      </c>
      <c r="T21" s="57">
        <v>898.80087893984773</v>
      </c>
      <c r="U21" s="57">
        <v>1991.8401524440444</v>
      </c>
      <c r="V21" s="57">
        <v>2890.6410313838933</v>
      </c>
      <c r="W21" s="57">
        <v>1006.8547398645362</v>
      </c>
      <c r="X21" s="57">
        <v>1953.7421126267288</v>
      </c>
      <c r="Y21" s="57">
        <v>2960.5968524912651</v>
      </c>
      <c r="Z21" s="57">
        <v>757.24507042488744</v>
      </c>
      <c r="AA21" s="57">
        <v>1889.3489419752809</v>
      </c>
      <c r="AB21" s="57">
        <v>2646.59401240017</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8.8" x14ac:dyDescent="0.3">
      <c r="A22" s="148"/>
      <c r="B22" s="39" t="s">
        <v>140</v>
      </c>
      <c r="C22" s="37" t="s">
        <v>141</v>
      </c>
      <c r="D22" s="75"/>
      <c r="E22" s="56">
        <v>47.08134762975741</v>
      </c>
      <c r="F22" s="56">
        <v>181.62758258049845</v>
      </c>
      <c r="G22" s="56">
        <v>228.70893021025583</v>
      </c>
      <c r="H22" s="56">
        <v>58.680273279554527</v>
      </c>
      <c r="I22" s="56">
        <v>153.33336462229806</v>
      </c>
      <c r="J22" s="56">
        <v>212.0136379018526</v>
      </c>
      <c r="K22" s="56">
        <v>70.220809474305213</v>
      </c>
      <c r="L22" s="56">
        <v>186.07480811133473</v>
      </c>
      <c r="M22" s="56">
        <v>256.29561758564</v>
      </c>
      <c r="N22" s="56">
        <v>87.033739081326559</v>
      </c>
      <c r="O22" s="56">
        <v>173.53415923810661</v>
      </c>
      <c r="P22" s="56">
        <v>260.56789831943314</v>
      </c>
      <c r="Q22" s="56">
        <v>155.07126729129624</v>
      </c>
      <c r="R22" s="56">
        <v>225.06826909798895</v>
      </c>
      <c r="S22" s="56">
        <v>380.13953638928518</v>
      </c>
      <c r="T22" s="56">
        <v>159.21371160452901</v>
      </c>
      <c r="U22" s="56">
        <v>214.41792287098076</v>
      </c>
      <c r="V22" s="56">
        <v>373.63163447550971</v>
      </c>
      <c r="W22" s="56">
        <v>140.5847009146795</v>
      </c>
      <c r="X22" s="56">
        <v>137.64708828189183</v>
      </c>
      <c r="Y22" s="56">
        <v>278.23178919657136</v>
      </c>
      <c r="Z22" s="56">
        <v>59.624192677243435</v>
      </c>
      <c r="AA22" s="56">
        <v>211.57556827564727</v>
      </c>
      <c r="AB22" s="56">
        <v>271.19976095289064</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
      <c r="A23" s="148"/>
      <c r="B23" s="39" t="s">
        <v>142</v>
      </c>
      <c r="C23" s="37" t="s">
        <v>143</v>
      </c>
      <c r="D23" s="75"/>
      <c r="E23" s="56">
        <v>4.5830472409321601</v>
      </c>
      <c r="F23" s="56">
        <v>15.53347846822259</v>
      </c>
      <c r="G23" s="56">
        <v>20.11652570915475</v>
      </c>
      <c r="H23" s="56">
        <v>2.9708004325633732</v>
      </c>
      <c r="I23" s="56">
        <v>3.4431708010811954</v>
      </c>
      <c r="J23" s="56">
        <v>6.4139712336445696</v>
      </c>
      <c r="K23" s="56">
        <v>6.355305573386012</v>
      </c>
      <c r="L23" s="56">
        <v>9.5141907767321641</v>
      </c>
      <c r="M23" s="56">
        <v>15.869496350118171</v>
      </c>
      <c r="N23" s="56">
        <v>5.4157070353615984</v>
      </c>
      <c r="O23" s="56">
        <v>5.7274041804884703</v>
      </c>
      <c r="P23" s="56">
        <v>11.14311121585007</v>
      </c>
      <c r="Q23" s="56">
        <v>8.6191328339199362</v>
      </c>
      <c r="R23" s="56">
        <v>7.1124222257537291</v>
      </c>
      <c r="S23" s="56">
        <v>15.731555059673667</v>
      </c>
      <c r="T23" s="56">
        <v>6.3144903778657095</v>
      </c>
      <c r="U23" s="56">
        <v>5.1281104844727006</v>
      </c>
      <c r="V23" s="56">
        <v>11.442600862338411</v>
      </c>
      <c r="W23" s="56">
        <v>9.5509896565080794</v>
      </c>
      <c r="X23" s="56">
        <v>3.0738419877843213</v>
      </c>
      <c r="Y23" s="56">
        <v>12.624831644292403</v>
      </c>
      <c r="Z23" s="56">
        <v>2.2692459013061987</v>
      </c>
      <c r="AA23" s="56">
        <v>9.9765616703951512</v>
      </c>
      <c r="AB23" s="56">
        <v>12.245807571701349</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
      <c r="A24" s="148"/>
      <c r="B24" s="39" t="s">
        <v>144</v>
      </c>
      <c r="C24" s="37" t="s">
        <v>145</v>
      </c>
      <c r="D24" s="75"/>
      <c r="E24" s="56">
        <v>0.69172625961662038</v>
      </c>
      <c r="F24" s="56">
        <v>2.339876789614237</v>
      </c>
      <c r="G24" s="56">
        <v>3.0316030492308577</v>
      </c>
      <c r="H24" s="56">
        <v>0.50556145020871213</v>
      </c>
      <c r="I24" s="56">
        <v>0.58166034548049128</v>
      </c>
      <c r="J24" s="56">
        <v>1.0872217956892032</v>
      </c>
      <c r="K24" s="56">
        <v>0.59136594202754256</v>
      </c>
      <c r="L24" s="56">
        <v>0.83107350467981778</v>
      </c>
      <c r="M24" s="56">
        <v>1.4224394467073604</v>
      </c>
      <c r="N24" s="56">
        <v>0.67813555832684169</v>
      </c>
      <c r="O24" s="56">
        <v>0.70921930185894477</v>
      </c>
      <c r="P24" s="56">
        <v>1.3873548601857866</v>
      </c>
      <c r="Q24" s="56">
        <v>1.4436928990494071</v>
      </c>
      <c r="R24" s="56">
        <v>1.1826061404875057</v>
      </c>
      <c r="S24" s="56">
        <v>2.6262990395369123</v>
      </c>
      <c r="T24" s="56">
        <v>1.759140121147261</v>
      </c>
      <c r="U24" s="56">
        <v>1.4182480215714992</v>
      </c>
      <c r="V24" s="56">
        <v>3.1773881427187605</v>
      </c>
      <c r="W24" s="56">
        <v>2.8914805638590071</v>
      </c>
      <c r="X24" s="56">
        <v>0.88878274749674202</v>
      </c>
      <c r="Y24" s="56">
        <v>3.7802633113557489</v>
      </c>
      <c r="Z24" s="56">
        <v>0.43465406359971548</v>
      </c>
      <c r="AA24" s="56">
        <v>1.9918755293099362</v>
      </c>
      <c r="AB24" s="56">
        <v>2.4265295929096515</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
      <c r="A25" s="148"/>
      <c r="B25" s="39" t="s">
        <v>146</v>
      </c>
      <c r="C25" s="37" t="s">
        <v>147</v>
      </c>
      <c r="D25" s="75"/>
      <c r="E25" s="56">
        <v>91.055859629466866</v>
      </c>
      <c r="F25" s="56">
        <v>153.21318547716174</v>
      </c>
      <c r="G25" s="56">
        <v>244.2690451066286</v>
      </c>
      <c r="H25" s="56">
        <v>91.4556113679932</v>
      </c>
      <c r="I25" s="56">
        <v>140.31005762470306</v>
      </c>
      <c r="J25" s="56">
        <v>231.76566899269633</v>
      </c>
      <c r="K25" s="56">
        <v>81.769484274984336</v>
      </c>
      <c r="L25" s="56">
        <v>168.22484429597066</v>
      </c>
      <c r="M25" s="56">
        <v>249.99432857095496</v>
      </c>
      <c r="N25" s="56">
        <v>96.745762688420484</v>
      </c>
      <c r="O25" s="56">
        <v>192.69037525439418</v>
      </c>
      <c r="P25" s="56">
        <v>289.43613794281464</v>
      </c>
      <c r="Q25" s="56">
        <v>92.282769168249231</v>
      </c>
      <c r="R25" s="56">
        <v>175.61206896618452</v>
      </c>
      <c r="S25" s="56">
        <v>267.89483813443377</v>
      </c>
      <c r="T25" s="56">
        <v>98.229920419331521</v>
      </c>
      <c r="U25" s="56">
        <v>181.61029609320883</v>
      </c>
      <c r="V25" s="56">
        <v>279.84021651254034</v>
      </c>
      <c r="W25" s="56">
        <v>93.919437000204582</v>
      </c>
      <c r="X25" s="56">
        <v>171.47262407633443</v>
      </c>
      <c r="Y25" s="56">
        <v>265.39206107653899</v>
      </c>
      <c r="Z25" s="56">
        <v>101.99455778652137</v>
      </c>
      <c r="AA25" s="56">
        <v>162.06674417543775</v>
      </c>
      <c r="AB25" s="56">
        <v>264.06130196195897</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
      <c r="A26" s="148"/>
      <c r="B26" s="39" t="s">
        <v>148</v>
      </c>
      <c r="C26" s="37" t="s">
        <v>149</v>
      </c>
      <c r="D26" s="75"/>
      <c r="E26" s="56">
        <v>55.803860694753794</v>
      </c>
      <c r="F26" s="56">
        <v>186.84490115873356</v>
      </c>
      <c r="G26" s="56">
        <v>242.64876185348737</v>
      </c>
      <c r="H26" s="56">
        <v>10.862723301713496</v>
      </c>
      <c r="I26" s="56">
        <v>16.000046424062688</v>
      </c>
      <c r="J26" s="56">
        <v>26.862769725776186</v>
      </c>
      <c r="K26" s="56">
        <v>19.594527498938813</v>
      </c>
      <c r="L26" s="56">
        <v>30.450143025092199</v>
      </c>
      <c r="M26" s="56">
        <v>50.044670524031012</v>
      </c>
      <c r="N26" s="56">
        <v>8.5550947329384019</v>
      </c>
      <c r="O26" s="56">
        <v>12.255335424474199</v>
      </c>
      <c r="P26" s="56">
        <v>20.8104301574126</v>
      </c>
      <c r="Q26" s="56">
        <v>21.466879926014155</v>
      </c>
      <c r="R26" s="56">
        <v>21.443424853362242</v>
      </c>
      <c r="S26" s="56">
        <v>42.910304779376396</v>
      </c>
      <c r="T26" s="56">
        <v>16.705444221008563</v>
      </c>
      <c r="U26" s="56">
        <v>16.830722774146654</v>
      </c>
      <c r="V26" s="56">
        <v>33.53616699515522</v>
      </c>
      <c r="W26" s="56">
        <v>26.757872249958861</v>
      </c>
      <c r="X26" s="56">
        <v>11.924614649352041</v>
      </c>
      <c r="Y26" s="56">
        <v>38.682486899310909</v>
      </c>
      <c r="Z26" s="56">
        <v>10.528416465160571</v>
      </c>
      <c r="AA26" s="56">
        <v>45.703171662991089</v>
      </c>
      <c r="AB26" s="56">
        <v>56.231588128151664</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
      <c r="A27" s="148"/>
      <c r="B27" s="39" t="s">
        <v>150</v>
      </c>
      <c r="C27" s="37" t="s">
        <v>151</v>
      </c>
      <c r="D27" s="75"/>
      <c r="E27" s="56">
        <v>18.623260432693055</v>
      </c>
      <c r="F27" s="56">
        <v>64.739694148328127</v>
      </c>
      <c r="G27" s="56">
        <v>83.362954581021171</v>
      </c>
      <c r="H27" s="56">
        <v>13.947992482477497</v>
      </c>
      <c r="I27" s="56">
        <v>23.52494936524516</v>
      </c>
      <c r="J27" s="56">
        <v>37.472941847722659</v>
      </c>
      <c r="K27" s="56">
        <v>11.275990632776166</v>
      </c>
      <c r="L27" s="56">
        <v>20.798539605476915</v>
      </c>
      <c r="M27" s="56">
        <v>32.074530238253082</v>
      </c>
      <c r="N27" s="56">
        <v>14.479621831469714</v>
      </c>
      <c r="O27" s="56">
        <v>19.724054318753858</v>
      </c>
      <c r="P27" s="56">
        <v>34.203676150223572</v>
      </c>
      <c r="Q27" s="56">
        <v>37.001828653227804</v>
      </c>
      <c r="R27" s="56">
        <v>34.788965572942494</v>
      </c>
      <c r="S27" s="56">
        <v>71.790794226170291</v>
      </c>
      <c r="T27" s="56">
        <v>69.432859078802736</v>
      </c>
      <c r="U27" s="56">
        <v>70.051274859364653</v>
      </c>
      <c r="V27" s="56">
        <v>139.48413393816742</v>
      </c>
      <c r="W27" s="56">
        <v>117.44628924657815</v>
      </c>
      <c r="X27" s="56">
        <v>162.61506748131242</v>
      </c>
      <c r="Y27" s="56">
        <v>280.06135672789054</v>
      </c>
      <c r="Z27" s="56">
        <v>56.329564825519746</v>
      </c>
      <c r="AA27" s="56">
        <v>172.32929777862043</v>
      </c>
      <c r="AB27" s="56">
        <v>228.65886260414015</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
      <c r="A28" s="148"/>
      <c r="B28" s="39" t="s">
        <v>152</v>
      </c>
      <c r="C28" s="37" t="s">
        <v>153</v>
      </c>
      <c r="D28" s="75"/>
      <c r="E28" s="56">
        <v>60.814868064602386</v>
      </c>
      <c r="F28" s="56">
        <v>241.01614970060345</v>
      </c>
      <c r="G28" s="56">
        <v>301.83101776520584</v>
      </c>
      <c r="H28" s="56">
        <v>65.612745723929635</v>
      </c>
      <c r="I28" s="56">
        <v>239.92243581115051</v>
      </c>
      <c r="J28" s="56">
        <v>305.53518153508014</v>
      </c>
      <c r="K28" s="56">
        <v>81.151074602074715</v>
      </c>
      <c r="L28" s="56">
        <v>304.30131544936046</v>
      </c>
      <c r="M28" s="56">
        <v>385.45239005143515</v>
      </c>
      <c r="N28" s="56">
        <v>124.52050444135328</v>
      </c>
      <c r="O28" s="56">
        <v>452.63898126297028</v>
      </c>
      <c r="P28" s="56">
        <v>577.15948570432363</v>
      </c>
      <c r="Q28" s="56">
        <v>91.993355127208304</v>
      </c>
      <c r="R28" s="56">
        <v>330.20353011552521</v>
      </c>
      <c r="S28" s="56">
        <v>422.19688524273346</v>
      </c>
      <c r="T28" s="56">
        <v>82.675982114808306</v>
      </c>
      <c r="U28" s="56">
        <v>273.02080107988314</v>
      </c>
      <c r="V28" s="56">
        <v>355.69678319469142</v>
      </c>
      <c r="W28" s="56">
        <v>107.95073425440432</v>
      </c>
      <c r="X28" s="56">
        <v>306.65784418131949</v>
      </c>
      <c r="Y28" s="56">
        <v>414.60857843572381</v>
      </c>
      <c r="Z28" s="56">
        <v>104.15686875600672</v>
      </c>
      <c r="AA28" s="56">
        <v>268.45757893238221</v>
      </c>
      <c r="AB28" s="56">
        <v>372.61444768838885</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
      <c r="A29" s="148"/>
      <c r="B29" s="39" t="s">
        <v>154</v>
      </c>
      <c r="C29" s="37" t="s">
        <v>155</v>
      </c>
      <c r="D29" s="75"/>
      <c r="E29" s="56">
        <v>73.148009225020061</v>
      </c>
      <c r="F29" s="56">
        <v>247.4363159881689</v>
      </c>
      <c r="G29" s="56">
        <v>320.58432521318895</v>
      </c>
      <c r="H29" s="56">
        <v>47.009891589901351</v>
      </c>
      <c r="I29" s="56">
        <v>54.086190978033841</v>
      </c>
      <c r="J29" s="56">
        <v>101.0960825679352</v>
      </c>
      <c r="K29" s="56">
        <v>26.3913543558768</v>
      </c>
      <c r="L29" s="56">
        <v>37.089326324135918</v>
      </c>
      <c r="M29" s="56">
        <v>63.480680680012718</v>
      </c>
      <c r="N29" s="56">
        <v>17.46385824356728</v>
      </c>
      <c r="O29" s="56">
        <v>18.264365117164157</v>
      </c>
      <c r="P29" s="56">
        <v>35.728223360731441</v>
      </c>
      <c r="Q29" s="56">
        <v>45.053987633682944</v>
      </c>
      <c r="R29" s="56">
        <v>36.906217197002704</v>
      </c>
      <c r="S29" s="56">
        <v>81.960204830685683</v>
      </c>
      <c r="T29" s="56">
        <v>51.681519949615534</v>
      </c>
      <c r="U29" s="56">
        <v>41.666500888256621</v>
      </c>
      <c r="V29" s="56">
        <v>93.348020837872156</v>
      </c>
      <c r="W29" s="56">
        <v>42.600462767445649</v>
      </c>
      <c r="X29" s="56">
        <v>13.094522168446172</v>
      </c>
      <c r="Y29" s="56">
        <v>55.694984935891817</v>
      </c>
      <c r="Z29" s="56">
        <v>7.3547852594676311</v>
      </c>
      <c r="AA29" s="56">
        <v>33.704543471505211</v>
      </c>
      <c r="AB29" s="56">
        <v>41.059328730972844</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
      <c r="A30" s="148"/>
      <c r="B30" s="39" t="s">
        <v>156</v>
      </c>
      <c r="C30" s="37" t="s">
        <v>157</v>
      </c>
      <c r="D30" s="75"/>
      <c r="E30" s="56">
        <v>39.647625238567308</v>
      </c>
      <c r="F30" s="56">
        <v>90.896810405981185</v>
      </c>
      <c r="G30" s="56">
        <v>130.54443564454843</v>
      </c>
      <c r="H30" s="56">
        <v>31.632913714727959</v>
      </c>
      <c r="I30" s="56">
        <v>56.826781493893698</v>
      </c>
      <c r="J30" s="56">
        <v>88.459695208621682</v>
      </c>
      <c r="K30" s="56">
        <v>30.152727583735263</v>
      </c>
      <c r="L30" s="56">
        <v>49.929423074232751</v>
      </c>
      <c r="M30" s="56">
        <v>80.082150657968</v>
      </c>
      <c r="N30" s="56">
        <v>63.932928910098298</v>
      </c>
      <c r="O30" s="56">
        <v>77.958314983262881</v>
      </c>
      <c r="P30" s="56">
        <v>141.89124389336118</v>
      </c>
      <c r="Q30" s="56">
        <v>97.282323712851408</v>
      </c>
      <c r="R30" s="56">
        <v>98.945173958763775</v>
      </c>
      <c r="S30" s="56">
        <v>196.2274976716152</v>
      </c>
      <c r="T30" s="56">
        <v>127.76256599115236</v>
      </c>
      <c r="U30" s="56">
        <v>130.84482290712157</v>
      </c>
      <c r="V30" s="56">
        <v>258.60738889827394</v>
      </c>
      <c r="W30" s="56">
        <v>138.5822733680271</v>
      </c>
      <c r="X30" s="56">
        <v>113.66908995759142</v>
      </c>
      <c r="Y30" s="56">
        <v>252.2513633256184</v>
      </c>
      <c r="Z30" s="56">
        <v>72.405672595336981</v>
      </c>
      <c r="AA30" s="56">
        <v>135.65686741967153</v>
      </c>
      <c r="AB30" s="56">
        <v>208.06254001500847</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
      <c r="A31" s="148"/>
      <c r="B31" s="39" t="s">
        <v>158</v>
      </c>
      <c r="C31" s="37" t="s">
        <v>159</v>
      </c>
      <c r="D31" s="75"/>
      <c r="E31" s="56">
        <v>186.02830695714542</v>
      </c>
      <c r="F31" s="56">
        <v>761.89925790018765</v>
      </c>
      <c r="G31" s="56">
        <v>947.92756485733264</v>
      </c>
      <c r="H31" s="56">
        <v>168.3921530397613</v>
      </c>
      <c r="I31" s="56">
        <v>690.12275860485272</v>
      </c>
      <c r="J31" s="56">
        <v>858.51491164461481</v>
      </c>
      <c r="K31" s="56">
        <v>211.37027593266615</v>
      </c>
      <c r="L31" s="56">
        <v>842.69519485789908</v>
      </c>
      <c r="M31" s="56">
        <v>1054.0654707905646</v>
      </c>
      <c r="N31" s="56">
        <v>269.78773311937607</v>
      </c>
      <c r="O31" s="56">
        <v>1034.848302666777</v>
      </c>
      <c r="P31" s="56">
        <v>1304.6360357861531</v>
      </c>
      <c r="Q31" s="56">
        <v>272.39688280651092</v>
      </c>
      <c r="R31" s="56">
        <v>1119.8599240963961</v>
      </c>
      <c r="S31" s="56">
        <v>1392.2568069029071</v>
      </c>
      <c r="T31" s="56">
        <v>285.02524506158687</v>
      </c>
      <c r="U31" s="56">
        <v>1056.8514524650379</v>
      </c>
      <c r="V31" s="56">
        <v>1341.8766975266255</v>
      </c>
      <c r="W31" s="56">
        <v>326.57049984287096</v>
      </c>
      <c r="X31" s="56">
        <v>1032.6986370952</v>
      </c>
      <c r="Y31" s="56">
        <v>1359.2691369380711</v>
      </c>
      <c r="Z31" s="56">
        <v>342.14711209472512</v>
      </c>
      <c r="AA31" s="56">
        <v>847.88673305932036</v>
      </c>
      <c r="AB31" s="56">
        <v>1190.0338451540474</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
      <c r="A32" s="148"/>
      <c r="B32" s="33" t="s">
        <v>160</v>
      </c>
      <c r="C32" s="33" t="s">
        <v>161</v>
      </c>
      <c r="D32" s="73"/>
      <c r="E32" s="57">
        <v>8401.9829374602887</v>
      </c>
      <c r="F32" s="57">
        <v>11272.049435706182</v>
      </c>
      <c r="G32" s="57">
        <v>19674.032373166483</v>
      </c>
      <c r="H32" s="57">
        <v>8554.9734938812999</v>
      </c>
      <c r="I32" s="57">
        <v>5583.2386812754648</v>
      </c>
      <c r="J32" s="57">
        <v>14138.212175156765</v>
      </c>
      <c r="K32" s="57">
        <v>8114.5796163763453</v>
      </c>
      <c r="L32" s="57">
        <v>7516.8039929794695</v>
      </c>
      <c r="M32" s="57">
        <v>15631.383609355818</v>
      </c>
      <c r="N32" s="57">
        <v>8542.8125250336252</v>
      </c>
      <c r="O32" s="57">
        <v>6999.5567426595371</v>
      </c>
      <c r="P32" s="57">
        <v>15542.369267693161</v>
      </c>
      <c r="Q32" s="57">
        <v>9221.4593848264376</v>
      </c>
      <c r="R32" s="57">
        <v>8663.6796055306495</v>
      </c>
      <c r="S32" s="57">
        <v>17885.138990357089</v>
      </c>
      <c r="T32" s="57">
        <v>6502.4576039835047</v>
      </c>
      <c r="U32" s="57">
        <v>8816.5298362804606</v>
      </c>
      <c r="V32" s="57">
        <v>15318.987440263963</v>
      </c>
      <c r="W32" s="57">
        <v>6109.3137521069457</v>
      </c>
      <c r="X32" s="57">
        <v>6873.1994532664821</v>
      </c>
      <c r="Y32" s="57">
        <v>12982.513205373432</v>
      </c>
      <c r="Z32" s="57">
        <v>3359.8040091236498</v>
      </c>
      <c r="AA32" s="57">
        <v>9050.2337880431933</v>
      </c>
      <c r="AB32" s="57">
        <v>12410.037797166844</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
      <c r="A33" s="148"/>
      <c r="B33" s="39" t="s">
        <v>162</v>
      </c>
      <c r="C33" s="37" t="s">
        <v>163</v>
      </c>
      <c r="D33" s="75"/>
      <c r="E33" s="56">
        <v>3125.7343038357294</v>
      </c>
      <c r="F33" s="56">
        <v>540.49548176310816</v>
      </c>
      <c r="G33" s="56">
        <v>3666.2297855988377</v>
      </c>
      <c r="H33" s="56">
        <v>3983.9899161068006</v>
      </c>
      <c r="I33" s="56">
        <v>360.53410119377475</v>
      </c>
      <c r="J33" s="56">
        <v>4344.524017300575</v>
      </c>
      <c r="K33" s="56">
        <v>3993.9543210448155</v>
      </c>
      <c r="L33" s="56">
        <v>467.861416516811</v>
      </c>
      <c r="M33" s="56">
        <v>4461.8157375616265</v>
      </c>
      <c r="N33" s="56">
        <v>4218.8637278882343</v>
      </c>
      <c r="O33" s="56">
        <v>464.23496752181194</v>
      </c>
      <c r="P33" s="56">
        <v>4683.0986954100463</v>
      </c>
      <c r="Q33" s="56">
        <v>3230.1320403648501</v>
      </c>
      <c r="R33" s="56">
        <v>375.45522674155171</v>
      </c>
      <c r="S33" s="56">
        <v>3605.5872671064021</v>
      </c>
      <c r="T33" s="56">
        <v>641.87867769656373</v>
      </c>
      <c r="U33" s="56">
        <v>83.052944764586371</v>
      </c>
      <c r="V33" s="56">
        <v>724.93162246115025</v>
      </c>
      <c r="W33" s="56">
        <v>23.637827022287411</v>
      </c>
      <c r="X33" s="56">
        <v>11.675579205570493</v>
      </c>
      <c r="Y33" s="56">
        <v>35.313406227857911</v>
      </c>
      <c r="Z33" s="56">
        <v>6.0930081933210847</v>
      </c>
      <c r="AA33" s="56">
        <v>22.496976633960919</v>
      </c>
      <c r="AB33" s="56">
        <v>28.589984827282006</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
      <c r="A34" s="148"/>
      <c r="B34" s="39" t="s">
        <v>164</v>
      </c>
      <c r="C34" s="37" t="s">
        <v>165</v>
      </c>
      <c r="D34" s="75"/>
      <c r="E34" s="56">
        <v>4206.9010546382506</v>
      </c>
      <c r="F34" s="56">
        <v>7957.0883840060369</v>
      </c>
      <c r="G34" s="56">
        <v>12163.989438644296</v>
      </c>
      <c r="H34" s="56">
        <v>3509.3843895668656</v>
      </c>
      <c r="I34" s="56">
        <v>3996.6464003568799</v>
      </c>
      <c r="J34" s="56">
        <v>7506.0307899237423</v>
      </c>
      <c r="K34" s="56">
        <v>2956.7630361299243</v>
      </c>
      <c r="L34" s="56">
        <v>5323.7523276620432</v>
      </c>
      <c r="M34" s="56">
        <v>8280.5153637919702</v>
      </c>
      <c r="N34" s="56">
        <v>3278.6923458981209</v>
      </c>
      <c r="O34" s="56">
        <v>5249.5594535357623</v>
      </c>
      <c r="P34" s="56">
        <v>8528.2517994338796</v>
      </c>
      <c r="Q34" s="56">
        <v>4552.3969063403229</v>
      </c>
      <c r="R34" s="56">
        <v>6804.4011162758188</v>
      </c>
      <c r="S34" s="56">
        <v>11356.798022616142</v>
      </c>
      <c r="T34" s="56">
        <v>4303.6025214094516</v>
      </c>
      <c r="U34" s="56">
        <v>7104.272461215407</v>
      </c>
      <c r="V34" s="56">
        <v>11407.874982624859</v>
      </c>
      <c r="W34" s="56">
        <v>4443.0627100058882</v>
      </c>
      <c r="X34" s="56">
        <v>5679.3511006036815</v>
      </c>
      <c r="Y34" s="56">
        <v>10122.413810609572</v>
      </c>
      <c r="Z34" s="56">
        <v>2804.1822868406034</v>
      </c>
      <c r="AA34" s="56">
        <v>7345.8164406463966</v>
      </c>
      <c r="AB34" s="56">
        <v>10149.998727487</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
      <c r="A35" s="148"/>
      <c r="B35" s="39" t="s">
        <v>166</v>
      </c>
      <c r="C35" s="37" t="s">
        <v>167</v>
      </c>
      <c r="D35" s="75"/>
      <c r="E35" s="56">
        <v>754.65072268281165</v>
      </c>
      <c r="F35" s="56">
        <v>2423.3615915873243</v>
      </c>
      <c r="G35" s="56">
        <v>3178.0123142701364</v>
      </c>
      <c r="H35" s="56">
        <v>736.4885962678602</v>
      </c>
      <c r="I35" s="56">
        <v>846.46308504954357</v>
      </c>
      <c r="J35" s="56">
        <v>1582.9516813174037</v>
      </c>
      <c r="K35" s="56">
        <v>833.22409434421013</v>
      </c>
      <c r="L35" s="56">
        <v>1191.5519806480384</v>
      </c>
      <c r="M35" s="56">
        <v>2024.7760749922488</v>
      </c>
      <c r="N35" s="56">
        <v>685.3212611890923</v>
      </c>
      <c r="O35" s="56">
        <v>741.1353421201834</v>
      </c>
      <c r="P35" s="56">
        <v>1426.4566033092756</v>
      </c>
      <c r="Q35" s="56">
        <v>1047.6646851754558</v>
      </c>
      <c r="R35" s="56">
        <v>902.66082410013018</v>
      </c>
      <c r="S35" s="56">
        <v>1950.3255092755862</v>
      </c>
      <c r="T35" s="56">
        <v>1161.1531724489462</v>
      </c>
      <c r="U35" s="56">
        <v>1024.0749042474827</v>
      </c>
      <c r="V35" s="56">
        <v>2185.2280766964291</v>
      </c>
      <c r="W35" s="56">
        <v>1269.4202003418309</v>
      </c>
      <c r="X35" s="56">
        <v>473.52999697979743</v>
      </c>
      <c r="Y35" s="56">
        <v>1742.9501973216284</v>
      </c>
      <c r="Z35" s="56">
        <v>302.86116078798057</v>
      </c>
      <c r="AA35" s="56">
        <v>1255.1211600242327</v>
      </c>
      <c r="AB35" s="56">
        <v>1557.9823208122132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8.8" x14ac:dyDescent="0.3">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
      <c r="A37" s="148"/>
      <c r="B37" s="39" t="s">
        <v>170</v>
      </c>
      <c r="C37" s="37" t="s">
        <v>171</v>
      </c>
      <c r="D37" s="75"/>
      <c r="E37" s="56">
        <v>314.69685630349704</v>
      </c>
      <c r="F37" s="56">
        <v>351.10397834971275</v>
      </c>
      <c r="G37" s="56">
        <v>665.8008346532099</v>
      </c>
      <c r="H37" s="56">
        <v>325.11059193977479</v>
      </c>
      <c r="I37" s="56">
        <v>379.59509467526715</v>
      </c>
      <c r="J37" s="56">
        <v>704.7056866150424</v>
      </c>
      <c r="K37" s="56">
        <v>330.63816485739534</v>
      </c>
      <c r="L37" s="56">
        <v>533.63826815257676</v>
      </c>
      <c r="M37" s="56">
        <v>864.27643300997204</v>
      </c>
      <c r="N37" s="56">
        <v>359.93519005817848</v>
      </c>
      <c r="O37" s="56">
        <v>544.62697948178027</v>
      </c>
      <c r="P37" s="56">
        <v>904.56216953995897</v>
      </c>
      <c r="Q37" s="56">
        <v>391.26575294580772</v>
      </c>
      <c r="R37" s="56">
        <v>581.16243841314861</v>
      </c>
      <c r="S37" s="56">
        <v>972.42819135895797</v>
      </c>
      <c r="T37" s="56">
        <v>395.8232324285438</v>
      </c>
      <c r="U37" s="56">
        <v>605.12952605298324</v>
      </c>
      <c r="V37" s="56">
        <v>1000.9527584815268</v>
      </c>
      <c r="W37" s="56">
        <v>373.19301473693889</v>
      </c>
      <c r="X37" s="56">
        <v>708.64277647743336</v>
      </c>
      <c r="Y37" s="56">
        <v>1081.8357912143729</v>
      </c>
      <c r="Z37" s="56">
        <v>246.66755330174462</v>
      </c>
      <c r="AA37" s="56">
        <v>426.79921073860385</v>
      </c>
      <c r="AB37" s="56">
        <v>673.46676404034872</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
      <c r="A38" s="148"/>
      <c r="B38" s="33" t="s">
        <v>172</v>
      </c>
      <c r="C38" s="33" t="s">
        <v>173</v>
      </c>
      <c r="D38" s="73"/>
      <c r="E38" s="57">
        <v>623.52540165571395</v>
      </c>
      <c r="F38" s="57">
        <v>1018.7730746205937</v>
      </c>
      <c r="G38" s="57">
        <v>1642.2984762763033</v>
      </c>
      <c r="H38" s="57">
        <v>648.93015747045035</v>
      </c>
      <c r="I38" s="57">
        <v>1019.8463354881918</v>
      </c>
      <c r="J38" s="57">
        <v>1668.7764929586381</v>
      </c>
      <c r="K38" s="57">
        <v>649.14400715948341</v>
      </c>
      <c r="L38" s="57">
        <v>1186.4699621632624</v>
      </c>
      <c r="M38" s="57">
        <v>1835.6139693227537</v>
      </c>
      <c r="N38" s="57">
        <v>664.5577112206654</v>
      </c>
      <c r="O38" s="57">
        <v>1298.5293213425377</v>
      </c>
      <c r="P38" s="57">
        <v>1963.0870325632061</v>
      </c>
      <c r="Q38" s="57">
        <v>672.76560393126204</v>
      </c>
      <c r="R38" s="57">
        <v>1283.728841973988</v>
      </c>
      <c r="S38" s="57">
        <v>1956.4944459052474</v>
      </c>
      <c r="T38" s="57">
        <v>756.6893687451585</v>
      </c>
      <c r="U38" s="57">
        <v>1392.6334022860742</v>
      </c>
      <c r="V38" s="57">
        <v>2149.3227710312294</v>
      </c>
      <c r="W38" s="57">
        <v>800.85207370754301</v>
      </c>
      <c r="X38" s="57">
        <v>1485.8355618505284</v>
      </c>
      <c r="Y38" s="57">
        <v>2286.6876355580744</v>
      </c>
      <c r="Z38" s="57">
        <v>447.61193377231547</v>
      </c>
      <c r="AA38" s="57">
        <v>614.94829119129906</v>
      </c>
      <c r="AB38" s="57">
        <v>1062.5602249636133</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
      <c r="A39" s="148"/>
      <c r="B39" s="33" t="s">
        <v>174</v>
      </c>
      <c r="C39" s="33" t="s">
        <v>707</v>
      </c>
      <c r="D39" s="73"/>
      <c r="E39" s="57">
        <v>0.26328154087205308</v>
      </c>
      <c r="F39" s="57">
        <v>0.24845687985926879</v>
      </c>
      <c r="G39" s="57">
        <v>0.51173842073132181</v>
      </c>
      <c r="H39" s="57">
        <v>0.19074704722685057</v>
      </c>
      <c r="I39" s="57">
        <v>0.20267268884992135</v>
      </c>
      <c r="J39" s="57">
        <v>0.39341973607677183</v>
      </c>
      <c r="K39" s="57">
        <v>1.7082220942193322</v>
      </c>
      <c r="L39" s="57">
        <v>1.2673829520623594</v>
      </c>
      <c r="M39" s="57">
        <v>2.9756050462816916</v>
      </c>
      <c r="N39" s="57">
        <v>0.76993313258875629</v>
      </c>
      <c r="O39" s="57">
        <v>0.70059585920324952</v>
      </c>
      <c r="P39" s="57">
        <v>1.4705289917920057</v>
      </c>
      <c r="Q39" s="57">
        <v>1.4040675204465589</v>
      </c>
      <c r="R39" s="57">
        <v>1.2709496870443999</v>
      </c>
      <c r="S39" s="57">
        <v>2.6750172074909586</v>
      </c>
      <c r="T39" s="57">
        <v>0.79314193048388093</v>
      </c>
      <c r="U39" s="57">
        <v>0.84036241516646626</v>
      </c>
      <c r="V39" s="57">
        <v>1.6335043456503473</v>
      </c>
      <c r="W39" s="57">
        <v>0.23374070873841829</v>
      </c>
      <c r="X39" s="57">
        <v>0.25711324735014235</v>
      </c>
      <c r="Y39" s="57">
        <v>0.49085395608856081</v>
      </c>
      <c r="Z39" s="57">
        <v>0.30477977701339665</v>
      </c>
      <c r="AA39" s="57">
        <v>3.8871428932401439</v>
      </c>
      <c r="AB39" s="57">
        <v>4.1919226702535397</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ht="28.8" x14ac:dyDescent="0.3">
      <c r="A40" s="148"/>
      <c r="B40" s="33" t="s">
        <v>708</v>
      </c>
      <c r="C40" s="20"/>
      <c r="D40" s="20"/>
      <c r="E40" s="20" t="s">
        <v>30</v>
      </c>
      <c r="F40" s="20" t="s">
        <v>30</v>
      </c>
      <c r="G40" s="20" t="s">
        <v>30</v>
      </c>
      <c r="H40" s="20" t="s">
        <v>30</v>
      </c>
      <c r="I40" s="20" t="s">
        <v>30</v>
      </c>
      <c r="J40" s="20" t="s">
        <v>30</v>
      </c>
      <c r="K40" s="20" t="s">
        <v>30</v>
      </c>
      <c r="L40" s="20" t="s">
        <v>30</v>
      </c>
      <c r="M40" s="20" t="s">
        <v>30</v>
      </c>
      <c r="N40" s="20" t="s">
        <v>30</v>
      </c>
      <c r="O40" s="20" t="s">
        <v>30</v>
      </c>
      <c r="P40" s="20" t="s">
        <v>30</v>
      </c>
      <c r="Q40" s="20" t="s">
        <v>30</v>
      </c>
      <c r="R40" s="20" t="s">
        <v>30</v>
      </c>
      <c r="S40" s="20" t="s">
        <v>30</v>
      </c>
      <c r="T40" s="20" t="s">
        <v>30</v>
      </c>
      <c r="U40" s="20" t="s">
        <v>30</v>
      </c>
      <c r="V40" s="20" t="s">
        <v>30</v>
      </c>
      <c r="W40" s="20" t="s">
        <v>30</v>
      </c>
      <c r="X40" s="20" t="s">
        <v>30</v>
      </c>
      <c r="Y40" s="20" t="s">
        <v>30</v>
      </c>
      <c r="Z40" s="20" t="s">
        <v>30</v>
      </c>
      <c r="AA40" s="20" t="s">
        <v>30</v>
      </c>
      <c r="AB40" s="20" t="s">
        <v>30</v>
      </c>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row>
    <row r="41" spans="1:124" x14ac:dyDescent="0.3">
      <c r="A41" s="148"/>
      <c r="B41" s="33" t="s">
        <v>709</v>
      </c>
      <c r="C41" s="39" t="s">
        <v>326</v>
      </c>
      <c r="D41" s="76"/>
      <c r="E41" s="56">
        <v>8.6879390241711807</v>
      </c>
      <c r="F41" s="56">
        <v>13.160206740405815</v>
      </c>
      <c r="G41" s="56">
        <v>21.848145764576994</v>
      </c>
      <c r="H41" s="56">
        <v>7.3790588922232985</v>
      </c>
      <c r="I41" s="56">
        <v>11.899132704569155</v>
      </c>
      <c r="J41" s="56">
        <v>19.278191596792457</v>
      </c>
      <c r="K41" s="56">
        <v>7.9702591774744693</v>
      </c>
      <c r="L41" s="56">
        <v>14.796445276680286</v>
      </c>
      <c r="M41" s="56">
        <v>22.766704454154759</v>
      </c>
      <c r="N41" s="56">
        <v>15.809993113361584</v>
      </c>
      <c r="O41" s="56">
        <v>32.729399888339415</v>
      </c>
      <c r="P41" s="56">
        <v>48.539393001701008</v>
      </c>
      <c r="Q41" s="56">
        <v>16.958122703896436</v>
      </c>
      <c r="R41" s="56">
        <v>52.010858596523533</v>
      </c>
      <c r="S41" s="56">
        <v>68.968981300419955</v>
      </c>
      <c r="T41" s="56">
        <v>17.242973864258747</v>
      </c>
      <c r="U41" s="56">
        <v>69.014547890640856</v>
      </c>
      <c r="V41" s="56">
        <v>86.257521754899557</v>
      </c>
      <c r="W41" s="56">
        <v>11.517999443881216</v>
      </c>
      <c r="X41" s="56">
        <v>23.313587250228828</v>
      </c>
      <c r="Y41" s="56">
        <v>34.831586694110037</v>
      </c>
      <c r="Z41" s="56">
        <v>6.8219571218126616</v>
      </c>
      <c r="AA41" s="56">
        <v>16.925526236111402</v>
      </c>
      <c r="AB41" s="56">
        <v>23.747483357924061</v>
      </c>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row>
    <row r="42" spans="1:124" x14ac:dyDescent="0.3">
      <c r="A42" s="148"/>
      <c r="B42" s="33" t="s">
        <v>710</v>
      </c>
      <c r="C42" s="39" t="s">
        <v>711</v>
      </c>
      <c r="D42" s="76"/>
      <c r="E42" s="56">
        <v>8.4477588221166758E-2</v>
      </c>
      <c r="F42" s="56">
        <v>1.4248936501551459E-2</v>
      </c>
      <c r="G42" s="56">
        <v>9.8726524722718229E-2</v>
      </c>
      <c r="H42" s="56">
        <v>9.9738688256432659E-2</v>
      </c>
      <c r="I42" s="56">
        <v>2.778839814912468E-2</v>
      </c>
      <c r="J42" s="56">
        <v>0.12752708640555735</v>
      </c>
      <c r="K42" s="56">
        <v>0.13885349121524149</v>
      </c>
      <c r="L42" s="56">
        <v>4.6691303365488136E-2</v>
      </c>
      <c r="M42" s="56">
        <v>0.18554479458072962</v>
      </c>
      <c r="N42" s="56">
        <v>0.15077900612198289</v>
      </c>
      <c r="O42" s="56">
        <v>5.566441265572844E-2</v>
      </c>
      <c r="P42" s="56">
        <v>0.20644341877771136</v>
      </c>
      <c r="Q42" s="56">
        <v>0.22756478574354397</v>
      </c>
      <c r="R42" s="56">
        <v>6.1672058791917617E-2</v>
      </c>
      <c r="S42" s="56">
        <v>0.28923684453546156</v>
      </c>
      <c r="T42" s="56">
        <v>0.26956798123134751</v>
      </c>
      <c r="U42" s="56">
        <v>6.0141876575149855E-2</v>
      </c>
      <c r="V42" s="56">
        <v>0.32970985780649736</v>
      </c>
      <c r="W42" s="56">
        <v>1.9737207634217931E-2</v>
      </c>
      <c r="X42" s="56">
        <v>2.8506168466668903E-2</v>
      </c>
      <c r="Y42" s="56">
        <v>4.8243376100886838E-2</v>
      </c>
      <c r="Z42" s="56">
        <v>1.2349561210574936E-2</v>
      </c>
      <c r="AA42" s="56">
        <v>2.5444902784498308E-2</v>
      </c>
      <c r="AB42" s="56">
        <v>3.7794463995073246E-2</v>
      </c>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row>
    <row r="43" spans="1:124" x14ac:dyDescent="0.3">
      <c r="A43" s="148"/>
      <c r="B43" s="33" t="s">
        <v>712</v>
      </c>
      <c r="C43" s="39" t="s">
        <v>713</v>
      </c>
      <c r="D43" s="76"/>
      <c r="E43" s="56">
        <v>3106.4548461910267</v>
      </c>
      <c r="F43" s="56">
        <v>475.55108497279826</v>
      </c>
      <c r="G43" s="56">
        <v>3582.0059311638252</v>
      </c>
      <c r="H43" s="56">
        <v>3970.9235793011135</v>
      </c>
      <c r="I43" s="56">
        <v>345.58793652785886</v>
      </c>
      <c r="J43" s="56">
        <v>4316.5115158289727</v>
      </c>
      <c r="K43" s="56">
        <v>3982.4561042431278</v>
      </c>
      <c r="L43" s="56">
        <v>451.85089434926363</v>
      </c>
      <c r="M43" s="56">
        <v>4434.3069985923912</v>
      </c>
      <c r="N43" s="56">
        <v>4209.7578586238287</v>
      </c>
      <c r="O43" s="56">
        <v>454.81373779838913</v>
      </c>
      <c r="P43" s="56">
        <v>4664.5715964222181</v>
      </c>
      <c r="Q43" s="56">
        <v>3212.1478356449165</v>
      </c>
      <c r="R43" s="56">
        <v>360.84814032599019</v>
      </c>
      <c r="S43" s="56">
        <v>3572.9959759709068</v>
      </c>
      <c r="T43" s="56">
        <v>621.91111152895951</v>
      </c>
      <c r="U43" s="56">
        <v>67.111949156744572</v>
      </c>
      <c r="V43" s="56">
        <v>689.02306068570408</v>
      </c>
      <c r="W43" s="56">
        <v>3.8590254225718446</v>
      </c>
      <c r="X43" s="56">
        <v>5.5735355705675556</v>
      </c>
      <c r="Y43" s="56">
        <v>9.4325609931393988</v>
      </c>
      <c r="Z43" s="56">
        <v>2.1385861110588134</v>
      </c>
      <c r="AA43" s="56">
        <v>4.406319768314785</v>
      </c>
      <c r="AB43" s="56">
        <v>6.5449058793735988</v>
      </c>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row>
    <row r="44" spans="1:124" x14ac:dyDescent="0.3">
      <c r="A44" s="148"/>
      <c r="B44" s="33" t="s">
        <v>714</v>
      </c>
      <c r="C44" s="39" t="s">
        <v>715</v>
      </c>
      <c r="D44" s="76"/>
      <c r="E44" s="56">
        <v>7.0812930566785939E-3</v>
      </c>
      <c r="F44" s="56">
        <v>2.3953627657510107E-2</v>
      </c>
      <c r="G44" s="56">
        <v>3.1034920714188702E-2</v>
      </c>
      <c r="H44" s="56">
        <v>2.5061288909401119E-3</v>
      </c>
      <c r="I44" s="56">
        <v>2.8833602639621232E-3</v>
      </c>
      <c r="J44" s="56">
        <v>5.389489154902235E-3</v>
      </c>
      <c r="K44" s="56">
        <v>0.22690062474198502</v>
      </c>
      <c r="L44" s="56">
        <v>0.31887378696823743</v>
      </c>
      <c r="M44" s="56">
        <v>0.54577441171022245</v>
      </c>
      <c r="N44" s="56">
        <v>5.2111208091627117E-5</v>
      </c>
      <c r="O44" s="56">
        <v>5.4499832913874666E-5</v>
      </c>
      <c r="P44" s="56">
        <v>1.0661104100550178E-4</v>
      </c>
      <c r="Q44" s="56">
        <v>0.89170703230293147</v>
      </c>
      <c r="R44" s="56">
        <v>0.73044496693977856</v>
      </c>
      <c r="S44" s="56">
        <v>1.62215199924271</v>
      </c>
      <c r="T44" s="56">
        <v>1.1833279185644872</v>
      </c>
      <c r="U44" s="56">
        <v>0.95401864763330813</v>
      </c>
      <c r="V44" s="56">
        <v>2.1373465661977953</v>
      </c>
      <c r="W44" s="56">
        <v>0.99841371676653667</v>
      </c>
      <c r="X44" s="56">
        <v>0.30689221896131202</v>
      </c>
      <c r="Y44" s="56">
        <v>1.3053059357278487</v>
      </c>
      <c r="Z44" s="56">
        <v>9.9102945198008066E-2</v>
      </c>
      <c r="AA44" s="56">
        <v>0.45415595516955182</v>
      </c>
      <c r="AB44" s="56">
        <v>0.55325890036755987</v>
      </c>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row>
    <row r="45" spans="1:124" x14ac:dyDescent="0.3">
      <c r="A45" s="148"/>
      <c r="B45" s="33" t="s">
        <v>716</v>
      </c>
      <c r="C45" s="39" t="s">
        <v>416</v>
      </c>
      <c r="D45" s="76"/>
      <c r="E45" s="56">
        <v>19.18789876342472</v>
      </c>
      <c r="F45" s="56">
        <v>64.906194226150859</v>
      </c>
      <c r="G45" s="56">
        <v>84.094092989575572</v>
      </c>
      <c r="H45" s="56">
        <v>12.964091988539666</v>
      </c>
      <c r="I45" s="56">
        <v>14.915492907502752</v>
      </c>
      <c r="J45" s="56">
        <v>27.87958489604242</v>
      </c>
      <c r="K45" s="56">
        <v>11.132462685730024</v>
      </c>
      <c r="L45" s="56">
        <v>15.644957077213697</v>
      </c>
      <c r="M45" s="56">
        <v>26.777419762943719</v>
      </c>
      <c r="N45" s="56">
        <v>8.9550381470751645</v>
      </c>
      <c r="O45" s="56">
        <v>9.365510810934099</v>
      </c>
      <c r="P45" s="56">
        <v>18.320548958009262</v>
      </c>
      <c r="Q45" s="56">
        <v>16.864932901887759</v>
      </c>
      <c r="R45" s="56">
        <v>13.81496938982982</v>
      </c>
      <c r="S45" s="56">
        <v>30.679902291717578</v>
      </c>
      <c r="T45" s="56">
        <v>18.514670267808413</v>
      </c>
      <c r="U45" s="56">
        <v>14.926835083633341</v>
      </c>
      <c r="V45" s="56">
        <v>33.441505351441755</v>
      </c>
      <c r="W45" s="56">
        <v>18.76065067531481</v>
      </c>
      <c r="X45" s="56">
        <v>5.7666452475749583</v>
      </c>
      <c r="Y45" s="56">
        <v>24.52729592288977</v>
      </c>
      <c r="Z45" s="56">
        <v>3.8429695758536879</v>
      </c>
      <c r="AA45" s="56">
        <v>17.611056007692085</v>
      </c>
      <c r="AB45" s="56">
        <v>21.454025583545771</v>
      </c>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row>
    <row r="46" spans="1:124" x14ac:dyDescent="0.3">
      <c r="A46" s="148"/>
      <c r="B46" s="66" t="s">
        <v>717</v>
      </c>
      <c r="C46" s="39" t="s">
        <v>718</v>
      </c>
      <c r="D46" s="76"/>
      <c r="E46" s="56">
        <v>54.031309242695173</v>
      </c>
      <c r="F46" s="56">
        <v>151.99196508778084</v>
      </c>
      <c r="G46" s="56">
        <v>206.02327433047597</v>
      </c>
      <c r="H46" s="56">
        <v>53.825613161160575</v>
      </c>
      <c r="I46" s="56">
        <v>155.04590761397901</v>
      </c>
      <c r="J46" s="56">
        <v>208.87152077513983</v>
      </c>
      <c r="K46" s="56">
        <v>54.782282905364539</v>
      </c>
      <c r="L46" s="56">
        <v>163.9010799504693</v>
      </c>
      <c r="M46" s="56">
        <v>218.68336285583396</v>
      </c>
      <c r="N46" s="56">
        <v>45.222211232872709</v>
      </c>
      <c r="O46" s="56">
        <v>145.36349083281303</v>
      </c>
      <c r="P46" s="56">
        <v>190.58570206568564</v>
      </c>
      <c r="Q46" s="56">
        <v>44.582710936370155</v>
      </c>
      <c r="R46" s="56">
        <v>161.99287618807031</v>
      </c>
      <c r="S46" s="56">
        <v>206.5755871244404</v>
      </c>
      <c r="T46" s="56">
        <v>71.463229808110455</v>
      </c>
      <c r="U46" s="56">
        <v>224.34711356121451</v>
      </c>
      <c r="V46" s="56">
        <v>295.81034336932504</v>
      </c>
      <c r="W46" s="56">
        <v>101.92180691537202</v>
      </c>
      <c r="X46" s="56">
        <v>278.22766021143144</v>
      </c>
      <c r="Y46" s="56">
        <v>380.1494671268037</v>
      </c>
      <c r="Z46" s="56">
        <v>59.736280875607569</v>
      </c>
      <c r="AA46" s="56">
        <v>173.44109078999102</v>
      </c>
      <c r="AB46" s="56">
        <v>233.17737166559846</v>
      </c>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row>
    <row r="47" spans="1:124" x14ac:dyDescent="0.3">
      <c r="A47" s="148"/>
      <c r="B47" s="66" t="s">
        <v>719</v>
      </c>
      <c r="C47" s="39" t="s">
        <v>720</v>
      </c>
      <c r="D47" s="76"/>
      <c r="E47" s="56">
        <v>280.69209396593305</v>
      </c>
      <c r="F47" s="56">
        <v>866.23146219766886</v>
      </c>
      <c r="G47" s="56">
        <v>1146.923556163601</v>
      </c>
      <c r="H47" s="56">
        <v>350.72155117950729</v>
      </c>
      <c r="I47" s="56">
        <v>1075.6011359135005</v>
      </c>
      <c r="J47" s="56">
        <v>1426.322687093008</v>
      </c>
      <c r="K47" s="56">
        <v>320.08248493827347</v>
      </c>
      <c r="L47" s="56">
        <v>1328.5692510017848</v>
      </c>
      <c r="M47" s="56">
        <v>1648.6517359400596</v>
      </c>
      <c r="N47" s="56">
        <v>364.73858865010772</v>
      </c>
      <c r="O47" s="56">
        <v>1457.7447038868468</v>
      </c>
      <c r="P47" s="56">
        <v>1822.4832925369549</v>
      </c>
      <c r="Q47" s="56">
        <v>429.6485974942143</v>
      </c>
      <c r="R47" s="56">
        <v>1407.4406227383172</v>
      </c>
      <c r="S47" s="56">
        <v>1837.0892202325329</v>
      </c>
      <c r="T47" s="56">
        <v>445.95890753455728</v>
      </c>
      <c r="U47" s="56">
        <v>1550.3945473296424</v>
      </c>
      <c r="V47" s="56">
        <v>1996.3534548642001</v>
      </c>
      <c r="W47" s="56">
        <v>489.35669056389469</v>
      </c>
      <c r="X47" s="56">
        <v>1386.836503152329</v>
      </c>
      <c r="Y47" s="56">
        <v>1876.1931937162242</v>
      </c>
      <c r="Z47" s="56">
        <v>312.3171007306251</v>
      </c>
      <c r="AA47" s="56">
        <v>621.0150010173769</v>
      </c>
      <c r="AB47" s="56">
        <v>933.33210174800138</v>
      </c>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row>
    <row r="48" spans="1:124" x14ac:dyDescent="0.3">
      <c r="A48" s="148"/>
    </row>
    <row r="49" spans="1:1" x14ac:dyDescent="0.3">
      <c r="A49" s="149" t="s">
        <v>99</v>
      </c>
    </row>
    <row r="50" spans="1:1" x14ac:dyDescent="0.3">
      <c r="A50" s="148"/>
    </row>
    <row r="51" spans="1:1" x14ac:dyDescent="0.3">
      <c r="A51" s="148"/>
    </row>
    <row r="52" spans="1:1" x14ac:dyDescent="0.3">
      <c r="A52" s="148"/>
    </row>
    <row r="53" spans="1:1" x14ac:dyDescent="0.3">
      <c r="A53" s="148"/>
    </row>
    <row r="54" spans="1:1" x14ac:dyDescent="0.3">
      <c r="A54" s="148"/>
    </row>
    <row r="55" spans="1:1" x14ac:dyDescent="0.3">
      <c r="A55" s="148"/>
    </row>
    <row r="56" spans="1:1" x14ac:dyDescent="0.3">
      <c r="A56" s="148"/>
    </row>
    <row r="57" spans="1:1" x14ac:dyDescent="0.3">
      <c r="A57" s="148"/>
    </row>
    <row r="58" spans="1:1" x14ac:dyDescent="0.3">
      <c r="A58" s="148"/>
    </row>
    <row r="59" spans="1:1" x14ac:dyDescent="0.3">
      <c r="A59" s="148"/>
    </row>
    <row r="60" spans="1:1" x14ac:dyDescent="0.3">
      <c r="A60" s="148"/>
    </row>
    <row r="61" spans="1:1" x14ac:dyDescent="0.3">
      <c r="A61" s="148"/>
    </row>
    <row r="62" spans="1:1" x14ac:dyDescent="0.3">
      <c r="A62" s="148"/>
    </row>
    <row r="63" spans="1:1" x14ac:dyDescent="0.3">
      <c r="A63" s="148"/>
    </row>
    <row r="64" spans="1:1" x14ac:dyDescent="0.3">
      <c r="A64" s="148"/>
    </row>
    <row r="65" spans="1:1" x14ac:dyDescent="0.3">
      <c r="A65" s="148"/>
    </row>
    <row r="66" spans="1:1" x14ac:dyDescent="0.3">
      <c r="A66" s="148"/>
    </row>
    <row r="67" spans="1:1" x14ac:dyDescent="0.3">
      <c r="A67" s="148"/>
    </row>
    <row r="68" spans="1:1" x14ac:dyDescent="0.3">
      <c r="A68" s="148"/>
    </row>
    <row r="69" spans="1:1" x14ac:dyDescent="0.3">
      <c r="A69" s="148"/>
    </row>
    <row r="70" spans="1:1" x14ac:dyDescent="0.3">
      <c r="A70" s="148"/>
    </row>
    <row r="71" spans="1:1" x14ac:dyDescent="0.3">
      <c r="A71" s="148"/>
    </row>
    <row r="72" spans="1:1" x14ac:dyDescent="0.3">
      <c r="A72" s="148"/>
    </row>
    <row r="73" spans="1:1" x14ac:dyDescent="0.3">
      <c r="A73" s="148"/>
    </row>
    <row r="74" spans="1:1" x14ac:dyDescent="0.3">
      <c r="A74" s="148"/>
    </row>
    <row r="75" spans="1:1" x14ac:dyDescent="0.3">
      <c r="A75" s="148"/>
    </row>
    <row r="76" spans="1:1" x14ac:dyDescent="0.3">
      <c r="A76" s="148"/>
    </row>
    <row r="77" spans="1:1" x14ac:dyDescent="0.3">
      <c r="A77" s="148"/>
    </row>
    <row r="78" spans="1:1" x14ac:dyDescent="0.3">
      <c r="A78" s="148"/>
    </row>
    <row r="79" spans="1:1" x14ac:dyDescent="0.3">
      <c r="A79" s="148"/>
    </row>
    <row r="80" spans="1:1" x14ac:dyDescent="0.3">
      <c r="A80" s="148"/>
    </row>
    <row r="81" spans="1:1" x14ac:dyDescent="0.3">
      <c r="A81" s="148"/>
    </row>
    <row r="82" spans="1:1" x14ac:dyDescent="0.3">
      <c r="A82" s="148"/>
    </row>
    <row r="83" spans="1:1" x14ac:dyDescent="0.3">
      <c r="A83" s="148"/>
    </row>
    <row r="84" spans="1:1" x14ac:dyDescent="0.3">
      <c r="A84" s="148"/>
    </row>
    <row r="85" spans="1:1" x14ac:dyDescent="0.3">
      <c r="A85" s="148"/>
    </row>
    <row r="86" spans="1:1" x14ac:dyDescent="0.3">
      <c r="A86" s="148"/>
    </row>
    <row r="87" spans="1:1" x14ac:dyDescent="0.3">
      <c r="A87" s="148"/>
    </row>
    <row r="88" spans="1:1" x14ac:dyDescent="0.3">
      <c r="A88" s="148"/>
    </row>
    <row r="89" spans="1:1" x14ac:dyDescent="0.3">
      <c r="A89" s="148"/>
    </row>
    <row r="90" spans="1:1" x14ac:dyDescent="0.3">
      <c r="A90" s="148"/>
    </row>
    <row r="91" spans="1:1" x14ac:dyDescent="0.3">
      <c r="A91" s="148"/>
    </row>
    <row r="92" spans="1:1" x14ac:dyDescent="0.3">
      <c r="A92" s="148"/>
    </row>
    <row r="93" spans="1:1" x14ac:dyDescent="0.3">
      <c r="A93" s="148"/>
    </row>
    <row r="94" spans="1:1" x14ac:dyDescent="0.3">
      <c r="A94" s="148"/>
    </row>
    <row r="95" spans="1:1" x14ac:dyDescent="0.3">
      <c r="A95" s="148"/>
    </row>
    <row r="96" spans="1:1" x14ac:dyDescent="0.3">
      <c r="A96" s="148"/>
    </row>
    <row r="97" spans="1:1" x14ac:dyDescent="0.3">
      <c r="A97" s="148"/>
    </row>
    <row r="98" spans="1:1" x14ac:dyDescent="0.3">
      <c r="A98" s="148"/>
    </row>
    <row r="99" spans="1:1" x14ac:dyDescent="0.3">
      <c r="A99" s="148"/>
    </row>
    <row r="100" spans="1:1" x14ac:dyDescent="0.3">
      <c r="A100" s="148"/>
    </row>
    <row r="101" spans="1:1" x14ac:dyDescent="0.3">
      <c r="A101" s="148"/>
    </row>
    <row r="102" spans="1:1" x14ac:dyDescent="0.3">
      <c r="A102" s="148"/>
    </row>
    <row r="103" spans="1:1" x14ac:dyDescent="0.3">
      <c r="A103" s="148"/>
    </row>
    <row r="104" spans="1:1" x14ac:dyDescent="0.3">
      <c r="A104" s="148"/>
    </row>
    <row r="105" spans="1:1" x14ac:dyDescent="0.3">
      <c r="A105" s="148"/>
    </row>
    <row r="106" spans="1:1" x14ac:dyDescent="0.3">
      <c r="A106" s="148"/>
    </row>
    <row r="107" spans="1:1" x14ac:dyDescent="0.3">
      <c r="A107" s="148"/>
    </row>
    <row r="108" spans="1:1" x14ac:dyDescent="0.3">
      <c r="A108" s="148"/>
    </row>
    <row r="109" spans="1:1" x14ac:dyDescent="0.3">
      <c r="A109" s="148"/>
    </row>
    <row r="110" spans="1:1" x14ac:dyDescent="0.3">
      <c r="A110" s="148"/>
    </row>
    <row r="111" spans="1:1" x14ac:dyDescent="0.3">
      <c r="A111" s="148"/>
    </row>
    <row r="112" spans="1:1" x14ac:dyDescent="0.3">
      <c r="A112" s="148"/>
    </row>
    <row r="113" spans="1:1" x14ac:dyDescent="0.3">
      <c r="A113" s="148"/>
    </row>
    <row r="114" spans="1:1" x14ac:dyDescent="0.3">
      <c r="A114" s="148"/>
    </row>
    <row r="115" spans="1:1" x14ac:dyDescent="0.3">
      <c r="A115" s="148"/>
    </row>
    <row r="116" spans="1:1" x14ac:dyDescent="0.3">
      <c r="A116" s="148"/>
    </row>
    <row r="117" spans="1:1" x14ac:dyDescent="0.3">
      <c r="A117" s="148"/>
    </row>
    <row r="118" spans="1:1" x14ac:dyDescent="0.3">
      <c r="A118" s="148"/>
    </row>
    <row r="119" spans="1:1" x14ac:dyDescent="0.3">
      <c r="A119" s="148"/>
    </row>
    <row r="120" spans="1:1" x14ac:dyDescent="0.3">
      <c r="A120" s="148"/>
    </row>
    <row r="121" spans="1:1" x14ac:dyDescent="0.3">
      <c r="A121" s="148"/>
    </row>
    <row r="122" spans="1:1" x14ac:dyDescent="0.3">
      <c r="A122" s="148"/>
    </row>
    <row r="123" spans="1:1" x14ac:dyDescent="0.3">
      <c r="A123" s="148"/>
    </row>
    <row r="124" spans="1:1" x14ac:dyDescent="0.3">
      <c r="A124" s="148"/>
    </row>
    <row r="125" spans="1:1" x14ac:dyDescent="0.3">
      <c r="A125" s="148"/>
    </row>
    <row r="126" spans="1:1" x14ac:dyDescent="0.3">
      <c r="A126" s="148"/>
    </row>
    <row r="127" spans="1:1" x14ac:dyDescent="0.3">
      <c r="A127" s="148"/>
    </row>
    <row r="128" spans="1:1" x14ac:dyDescent="0.3">
      <c r="A128" s="148"/>
    </row>
    <row r="129" spans="1:1" x14ac:dyDescent="0.3">
      <c r="A129" s="148"/>
    </row>
    <row r="130" spans="1:1" x14ac:dyDescent="0.3">
      <c r="A130" s="148"/>
    </row>
    <row r="131" spans="1:1" x14ac:dyDescent="0.3">
      <c r="A131" s="148"/>
    </row>
    <row r="132" spans="1:1" x14ac:dyDescent="0.3">
      <c r="A132" s="148"/>
    </row>
    <row r="133" spans="1:1" x14ac:dyDescent="0.3">
      <c r="A133" s="148"/>
    </row>
    <row r="134" spans="1:1" x14ac:dyDescent="0.3">
      <c r="A134" s="148"/>
    </row>
    <row r="135" spans="1:1" x14ac:dyDescent="0.3">
      <c r="A135" s="148"/>
    </row>
    <row r="136" spans="1:1" x14ac:dyDescent="0.3">
      <c r="A136" s="148"/>
    </row>
    <row r="137" spans="1:1" x14ac:dyDescent="0.3">
      <c r="A137" s="148"/>
    </row>
    <row r="138" spans="1:1" x14ac:dyDescent="0.3">
      <c r="A138" s="148"/>
    </row>
    <row r="139" spans="1:1" x14ac:dyDescent="0.3">
      <c r="A139" s="148"/>
    </row>
    <row r="140" spans="1:1" x14ac:dyDescent="0.3">
      <c r="A140" s="148"/>
    </row>
    <row r="141" spans="1:1" x14ac:dyDescent="0.3">
      <c r="A141" s="148"/>
    </row>
    <row r="142" spans="1:1" x14ac:dyDescent="0.3">
      <c r="A142" s="148"/>
    </row>
    <row r="143" spans="1:1" x14ac:dyDescent="0.3">
      <c r="A143" s="148"/>
    </row>
    <row r="144" spans="1:1" x14ac:dyDescent="0.3">
      <c r="A144" s="148"/>
    </row>
    <row r="145" spans="1:1" x14ac:dyDescent="0.3">
      <c r="A145" s="148"/>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sheetPr>
  <dimension ref="A1:DT119"/>
  <sheetViews>
    <sheetView topLeftCell="G12" zoomScale="80" zoomScaleNormal="80" workbookViewId="0">
      <selection activeCell="C34" sqref="A34:XFD34"/>
    </sheetView>
  </sheetViews>
  <sheetFormatPr defaultColWidth="8.69921875" defaultRowHeight="15.6" x14ac:dyDescent="0.3"/>
  <cols>
    <col min="1" max="1" width="10.19921875" customWidth="1"/>
    <col min="2" max="2" width="13.19921875" customWidth="1"/>
    <col min="3" max="3" width="50.69921875" customWidth="1"/>
    <col min="4" max="4" width="33.19921875" customWidth="1"/>
  </cols>
  <sheetData>
    <row r="1" spans="1:124" x14ac:dyDescent="0.3">
      <c r="A1" s="148"/>
    </row>
    <row r="2" spans="1:124" ht="16.2" thickBot="1" x14ac:dyDescent="0.35">
      <c r="A2" s="146" t="str">
        <f>"@"&amp;COUNTIF(A$1:A1,"@*")+1</f>
        <v>@1</v>
      </c>
      <c r="B2" s="1" t="s">
        <v>700</v>
      </c>
      <c r="C2" s="1"/>
      <c r="D2" s="1"/>
      <c r="E2" s="1"/>
      <c r="F2" s="1"/>
      <c r="G2" s="1"/>
      <c r="H2" s="1"/>
      <c r="I2" s="1"/>
    </row>
    <row r="3" spans="1:124" ht="14.25" customHeight="1" thickTop="1" x14ac:dyDescent="0.3">
      <c r="A3" s="148"/>
      <c r="B3" s="8" t="s">
        <v>85</v>
      </c>
      <c r="C3" s="8" t="s">
        <v>721</v>
      </c>
      <c r="D3" s="8"/>
    </row>
    <row r="4" spans="1:124" x14ac:dyDescent="0.3">
      <c r="A4" s="148"/>
      <c r="B4" s="8" t="s">
        <v>268</v>
      </c>
      <c r="C4" s="8" t="s">
        <v>702</v>
      </c>
      <c r="Y4" s="94"/>
    </row>
    <row r="5" spans="1:124" x14ac:dyDescent="0.3">
      <c r="A5" s="148"/>
      <c r="B5" s="8" t="s">
        <v>89</v>
      </c>
      <c r="C5" s="8" t="s">
        <v>1369</v>
      </c>
      <c r="D5" s="101" t="s">
        <v>723</v>
      </c>
    </row>
    <row r="6" spans="1:124" x14ac:dyDescent="0.3">
      <c r="A6" s="148"/>
    </row>
    <row r="7" spans="1:124" x14ac:dyDescent="0.3">
      <c r="A7" s="148"/>
      <c r="B7" s="33" t="s">
        <v>269</v>
      </c>
      <c r="C7" s="168" t="s">
        <v>270</v>
      </c>
    </row>
    <row r="8" spans="1:124" ht="30.6" x14ac:dyDescent="0.3">
      <c r="A8" s="148"/>
      <c r="D8" s="72" t="s">
        <v>271</v>
      </c>
      <c r="E8" s="59">
        <v>2011</v>
      </c>
      <c r="F8" s="59">
        <v>2011</v>
      </c>
      <c r="G8" s="59">
        <v>2011</v>
      </c>
      <c r="H8" s="59">
        <f>E8+1</f>
        <v>2012</v>
      </c>
      <c r="I8" s="59">
        <f t="shared" ref="I8:BT8" si="0">F8+1</f>
        <v>2012</v>
      </c>
      <c r="J8" s="59">
        <f t="shared" si="0"/>
        <v>2012</v>
      </c>
      <c r="K8" s="59">
        <f t="shared" si="0"/>
        <v>2013</v>
      </c>
      <c r="L8" s="59">
        <f t="shared" si="0"/>
        <v>2013</v>
      </c>
      <c r="M8" s="59">
        <f t="shared" si="0"/>
        <v>2013</v>
      </c>
      <c r="N8" s="59">
        <f t="shared" si="0"/>
        <v>2014</v>
      </c>
      <c r="O8" s="59">
        <f t="shared" si="0"/>
        <v>2014</v>
      </c>
      <c r="P8" s="59">
        <f t="shared" si="0"/>
        <v>2014</v>
      </c>
      <c r="Q8" s="59">
        <f t="shared" si="0"/>
        <v>2015</v>
      </c>
      <c r="R8" s="59">
        <f t="shared" si="0"/>
        <v>2015</v>
      </c>
      <c r="S8" s="59">
        <f t="shared" si="0"/>
        <v>2015</v>
      </c>
      <c r="T8" s="59">
        <f t="shared" si="0"/>
        <v>2016</v>
      </c>
      <c r="U8" s="59">
        <f t="shared" si="0"/>
        <v>2016</v>
      </c>
      <c r="V8" s="59">
        <f t="shared" si="0"/>
        <v>2016</v>
      </c>
      <c r="W8" s="59">
        <f t="shared" si="0"/>
        <v>2017</v>
      </c>
      <c r="X8" s="59">
        <f t="shared" si="0"/>
        <v>2017</v>
      </c>
      <c r="Y8" s="59">
        <f t="shared" si="0"/>
        <v>2017</v>
      </c>
      <c r="Z8" s="59">
        <f t="shared" si="0"/>
        <v>2018</v>
      </c>
      <c r="AA8" s="59">
        <f t="shared" si="0"/>
        <v>2018</v>
      </c>
      <c r="AB8" s="59">
        <f t="shared" si="0"/>
        <v>2018</v>
      </c>
      <c r="AC8" s="59">
        <f t="shared" si="0"/>
        <v>2019</v>
      </c>
      <c r="AD8" s="59">
        <f t="shared" si="0"/>
        <v>2019</v>
      </c>
      <c r="AE8" s="59">
        <f t="shared" si="0"/>
        <v>2019</v>
      </c>
      <c r="AF8" s="59">
        <f t="shared" si="0"/>
        <v>2020</v>
      </c>
      <c r="AG8" s="59">
        <f t="shared" si="0"/>
        <v>2020</v>
      </c>
      <c r="AH8" s="59">
        <f t="shared" si="0"/>
        <v>2020</v>
      </c>
      <c r="AI8" s="59">
        <f t="shared" si="0"/>
        <v>2021</v>
      </c>
      <c r="AJ8" s="59">
        <f t="shared" si="0"/>
        <v>2021</v>
      </c>
      <c r="AK8" s="59">
        <f t="shared" si="0"/>
        <v>2021</v>
      </c>
      <c r="AL8" s="59">
        <f t="shared" si="0"/>
        <v>2022</v>
      </c>
      <c r="AM8" s="59">
        <f t="shared" si="0"/>
        <v>2022</v>
      </c>
      <c r="AN8" s="59">
        <f t="shared" si="0"/>
        <v>2022</v>
      </c>
      <c r="AO8" s="59">
        <f t="shared" si="0"/>
        <v>2023</v>
      </c>
      <c r="AP8" s="59">
        <f t="shared" si="0"/>
        <v>2023</v>
      </c>
      <c r="AQ8" s="59">
        <f t="shared" si="0"/>
        <v>2023</v>
      </c>
      <c r="AR8" s="59">
        <f t="shared" si="0"/>
        <v>2024</v>
      </c>
      <c r="AS8" s="59">
        <f t="shared" si="0"/>
        <v>2024</v>
      </c>
      <c r="AT8" s="59">
        <f t="shared" si="0"/>
        <v>2024</v>
      </c>
      <c r="AU8" s="59">
        <f t="shared" si="0"/>
        <v>2025</v>
      </c>
      <c r="AV8" s="59">
        <f t="shared" si="0"/>
        <v>2025</v>
      </c>
      <c r="AW8" s="59">
        <f t="shared" si="0"/>
        <v>2025</v>
      </c>
      <c r="AX8" s="59">
        <f t="shared" si="0"/>
        <v>2026</v>
      </c>
      <c r="AY8" s="59">
        <f t="shared" si="0"/>
        <v>2026</v>
      </c>
      <c r="AZ8" s="59">
        <f t="shared" si="0"/>
        <v>2026</v>
      </c>
      <c r="BA8" s="59">
        <f t="shared" si="0"/>
        <v>2027</v>
      </c>
      <c r="BB8" s="59">
        <f t="shared" si="0"/>
        <v>2027</v>
      </c>
      <c r="BC8" s="59">
        <f t="shared" si="0"/>
        <v>2027</v>
      </c>
      <c r="BD8" s="59">
        <f t="shared" si="0"/>
        <v>2028</v>
      </c>
      <c r="BE8" s="59">
        <f t="shared" si="0"/>
        <v>2028</v>
      </c>
      <c r="BF8" s="59">
        <f t="shared" si="0"/>
        <v>2028</v>
      </c>
      <c r="BG8" s="59">
        <f t="shared" si="0"/>
        <v>2029</v>
      </c>
      <c r="BH8" s="59">
        <f t="shared" si="0"/>
        <v>2029</v>
      </c>
      <c r="BI8" s="59">
        <f t="shared" si="0"/>
        <v>2029</v>
      </c>
      <c r="BJ8" s="59">
        <f t="shared" si="0"/>
        <v>2030</v>
      </c>
      <c r="BK8" s="59">
        <f t="shared" si="0"/>
        <v>2030</v>
      </c>
      <c r="BL8" s="59">
        <f t="shared" si="0"/>
        <v>2030</v>
      </c>
      <c r="BM8" s="59">
        <f t="shared" si="0"/>
        <v>2031</v>
      </c>
      <c r="BN8" s="59">
        <f t="shared" si="0"/>
        <v>2031</v>
      </c>
      <c r="BO8" s="59">
        <f t="shared" si="0"/>
        <v>2031</v>
      </c>
      <c r="BP8" s="59">
        <f t="shared" si="0"/>
        <v>2032</v>
      </c>
      <c r="BQ8" s="59">
        <f t="shared" si="0"/>
        <v>2032</v>
      </c>
      <c r="BR8" s="59">
        <f t="shared" si="0"/>
        <v>2032</v>
      </c>
      <c r="BS8" s="59">
        <f t="shared" si="0"/>
        <v>2033</v>
      </c>
      <c r="BT8" s="59">
        <f t="shared" si="0"/>
        <v>2033</v>
      </c>
      <c r="BU8" s="59">
        <f t="shared" ref="BU8:DT8" si="1">BR8+1</f>
        <v>2033</v>
      </c>
      <c r="BV8" s="59">
        <f t="shared" si="1"/>
        <v>2034</v>
      </c>
      <c r="BW8" s="59">
        <f t="shared" si="1"/>
        <v>2034</v>
      </c>
      <c r="BX8" s="59">
        <f t="shared" si="1"/>
        <v>2034</v>
      </c>
      <c r="BY8" s="59">
        <f t="shared" si="1"/>
        <v>2035</v>
      </c>
      <c r="BZ8" s="59">
        <f t="shared" si="1"/>
        <v>2035</v>
      </c>
      <c r="CA8" s="59">
        <f t="shared" si="1"/>
        <v>2035</v>
      </c>
      <c r="CB8" s="59">
        <f t="shared" si="1"/>
        <v>2036</v>
      </c>
      <c r="CC8" s="59">
        <f t="shared" si="1"/>
        <v>2036</v>
      </c>
      <c r="CD8" s="59">
        <f t="shared" si="1"/>
        <v>2036</v>
      </c>
      <c r="CE8" s="59">
        <f t="shared" si="1"/>
        <v>2037</v>
      </c>
      <c r="CF8" s="59">
        <f t="shared" si="1"/>
        <v>2037</v>
      </c>
      <c r="CG8" s="59">
        <f t="shared" si="1"/>
        <v>2037</v>
      </c>
      <c r="CH8" s="59">
        <f t="shared" si="1"/>
        <v>2038</v>
      </c>
      <c r="CI8" s="59">
        <f t="shared" si="1"/>
        <v>2038</v>
      </c>
      <c r="CJ8" s="59">
        <f t="shared" si="1"/>
        <v>2038</v>
      </c>
      <c r="CK8" s="59">
        <f t="shared" si="1"/>
        <v>2039</v>
      </c>
      <c r="CL8" s="59">
        <f t="shared" si="1"/>
        <v>2039</v>
      </c>
      <c r="CM8" s="59">
        <f t="shared" si="1"/>
        <v>2039</v>
      </c>
      <c r="CN8" s="59">
        <f t="shared" si="1"/>
        <v>2040</v>
      </c>
      <c r="CO8" s="59">
        <f t="shared" si="1"/>
        <v>2040</v>
      </c>
      <c r="CP8" s="59">
        <f t="shared" si="1"/>
        <v>2040</v>
      </c>
      <c r="CQ8" s="59">
        <f t="shared" si="1"/>
        <v>2041</v>
      </c>
      <c r="CR8" s="59">
        <f t="shared" si="1"/>
        <v>2041</v>
      </c>
      <c r="CS8" s="59">
        <f t="shared" si="1"/>
        <v>2041</v>
      </c>
      <c r="CT8" s="59">
        <f t="shared" si="1"/>
        <v>2042</v>
      </c>
      <c r="CU8" s="59">
        <f t="shared" si="1"/>
        <v>2042</v>
      </c>
      <c r="CV8" s="59">
        <f t="shared" si="1"/>
        <v>2042</v>
      </c>
      <c r="CW8" s="59">
        <f t="shared" si="1"/>
        <v>2043</v>
      </c>
      <c r="CX8" s="59">
        <f t="shared" si="1"/>
        <v>2043</v>
      </c>
      <c r="CY8" s="59">
        <f t="shared" si="1"/>
        <v>2043</v>
      </c>
      <c r="CZ8" s="59">
        <f t="shared" si="1"/>
        <v>2044</v>
      </c>
      <c r="DA8" s="59">
        <f t="shared" si="1"/>
        <v>2044</v>
      </c>
      <c r="DB8" s="59">
        <f t="shared" si="1"/>
        <v>2044</v>
      </c>
      <c r="DC8" s="59">
        <f t="shared" si="1"/>
        <v>2045</v>
      </c>
      <c r="DD8" s="59">
        <f t="shared" si="1"/>
        <v>2045</v>
      </c>
      <c r="DE8" s="59">
        <f t="shared" si="1"/>
        <v>2045</v>
      </c>
      <c r="DF8" s="59">
        <f t="shared" si="1"/>
        <v>2046</v>
      </c>
      <c r="DG8" s="59">
        <f t="shared" si="1"/>
        <v>2046</v>
      </c>
      <c r="DH8" s="59">
        <f t="shared" si="1"/>
        <v>2046</v>
      </c>
      <c r="DI8" s="59">
        <f t="shared" si="1"/>
        <v>2047</v>
      </c>
      <c r="DJ8" s="59">
        <f t="shared" si="1"/>
        <v>2047</v>
      </c>
      <c r="DK8" s="59">
        <f t="shared" si="1"/>
        <v>2047</v>
      </c>
      <c r="DL8" s="59">
        <f t="shared" si="1"/>
        <v>2048</v>
      </c>
      <c r="DM8" s="59">
        <f t="shared" si="1"/>
        <v>2048</v>
      </c>
      <c r="DN8" s="59">
        <f t="shared" si="1"/>
        <v>2048</v>
      </c>
      <c r="DO8" s="59">
        <f t="shared" si="1"/>
        <v>2049</v>
      </c>
      <c r="DP8" s="59">
        <f t="shared" si="1"/>
        <v>2049</v>
      </c>
      <c r="DQ8" s="59">
        <f t="shared" si="1"/>
        <v>2049</v>
      </c>
      <c r="DR8" s="59">
        <f t="shared" si="1"/>
        <v>2050</v>
      </c>
      <c r="DS8" s="59">
        <f t="shared" si="1"/>
        <v>2050</v>
      </c>
      <c r="DT8" s="59">
        <f t="shared" si="1"/>
        <v>2050</v>
      </c>
    </row>
    <row r="9" spans="1:124" x14ac:dyDescent="0.3">
      <c r="A9" s="148"/>
      <c r="B9" s="33" t="s">
        <v>109</v>
      </c>
      <c r="C9" s="33" t="s">
        <v>71</v>
      </c>
      <c r="D9" s="34" t="s">
        <v>275</v>
      </c>
      <c r="E9" s="34" t="s">
        <v>724</v>
      </c>
      <c r="F9" s="34" t="s">
        <v>725</v>
      </c>
      <c r="G9" s="34" t="s">
        <v>726</v>
      </c>
      <c r="H9" s="34" t="s">
        <v>724</v>
      </c>
      <c r="I9" s="34" t="s">
        <v>725</v>
      </c>
      <c r="J9" s="34" t="s">
        <v>726</v>
      </c>
      <c r="K9" s="34" t="s">
        <v>724</v>
      </c>
      <c r="L9" s="34" t="s">
        <v>725</v>
      </c>
      <c r="M9" s="34" t="s">
        <v>726</v>
      </c>
      <c r="N9" s="34" t="s">
        <v>724</v>
      </c>
      <c r="O9" s="34" t="s">
        <v>725</v>
      </c>
      <c r="P9" s="34" t="s">
        <v>726</v>
      </c>
      <c r="Q9" s="34" t="s">
        <v>724</v>
      </c>
      <c r="R9" s="34" t="s">
        <v>725</v>
      </c>
      <c r="S9" s="34" t="s">
        <v>726</v>
      </c>
      <c r="T9" s="34" t="s">
        <v>724</v>
      </c>
      <c r="U9" s="34" t="s">
        <v>725</v>
      </c>
      <c r="V9" s="34" t="s">
        <v>726</v>
      </c>
      <c r="W9" s="34" t="s">
        <v>724</v>
      </c>
      <c r="X9" s="34" t="s">
        <v>725</v>
      </c>
      <c r="Y9" s="34" t="s">
        <v>726</v>
      </c>
      <c r="Z9" s="34" t="s">
        <v>724</v>
      </c>
      <c r="AA9" s="34" t="s">
        <v>725</v>
      </c>
      <c r="AB9" s="34" t="s">
        <v>726</v>
      </c>
      <c r="AC9" s="34" t="s">
        <v>724</v>
      </c>
      <c r="AD9" s="34" t="s">
        <v>725</v>
      </c>
      <c r="AE9" s="34" t="s">
        <v>726</v>
      </c>
      <c r="AF9" s="34" t="s">
        <v>724</v>
      </c>
      <c r="AG9" s="34" t="s">
        <v>725</v>
      </c>
      <c r="AH9" s="34" t="s">
        <v>726</v>
      </c>
      <c r="AI9" s="34" t="s">
        <v>724</v>
      </c>
      <c r="AJ9" s="34" t="s">
        <v>725</v>
      </c>
      <c r="AK9" s="34" t="s">
        <v>726</v>
      </c>
      <c r="AL9" s="34" t="s">
        <v>724</v>
      </c>
      <c r="AM9" s="34" t="s">
        <v>725</v>
      </c>
      <c r="AN9" s="34" t="s">
        <v>726</v>
      </c>
      <c r="AO9" s="34" t="s">
        <v>724</v>
      </c>
      <c r="AP9" s="34" t="s">
        <v>725</v>
      </c>
      <c r="AQ9" s="34" t="s">
        <v>726</v>
      </c>
      <c r="AR9" s="34" t="s">
        <v>724</v>
      </c>
      <c r="AS9" s="34" t="s">
        <v>725</v>
      </c>
      <c r="AT9" s="34" t="s">
        <v>726</v>
      </c>
      <c r="AU9" s="34" t="s">
        <v>724</v>
      </c>
      <c r="AV9" s="34" t="s">
        <v>725</v>
      </c>
      <c r="AW9" s="34" t="s">
        <v>726</v>
      </c>
      <c r="AX9" s="34" t="s">
        <v>724</v>
      </c>
      <c r="AY9" s="34" t="s">
        <v>725</v>
      </c>
      <c r="AZ9" s="34" t="s">
        <v>726</v>
      </c>
      <c r="BA9" s="34" t="s">
        <v>724</v>
      </c>
      <c r="BB9" s="34" t="s">
        <v>725</v>
      </c>
      <c r="BC9" s="34" t="s">
        <v>726</v>
      </c>
      <c r="BD9" s="34" t="s">
        <v>724</v>
      </c>
      <c r="BE9" s="34" t="s">
        <v>725</v>
      </c>
      <c r="BF9" s="34" t="s">
        <v>726</v>
      </c>
      <c r="BG9" s="34" t="s">
        <v>724</v>
      </c>
      <c r="BH9" s="34" t="s">
        <v>725</v>
      </c>
      <c r="BI9" s="34" t="s">
        <v>726</v>
      </c>
      <c r="BJ9" s="34" t="s">
        <v>724</v>
      </c>
      <c r="BK9" s="34" t="s">
        <v>725</v>
      </c>
      <c r="BL9" s="34" t="s">
        <v>726</v>
      </c>
      <c r="BM9" s="34" t="s">
        <v>724</v>
      </c>
      <c r="BN9" s="34" t="s">
        <v>725</v>
      </c>
      <c r="BO9" s="34" t="s">
        <v>726</v>
      </c>
      <c r="BP9" s="34" t="s">
        <v>724</v>
      </c>
      <c r="BQ9" s="34" t="s">
        <v>725</v>
      </c>
      <c r="BR9" s="34" t="s">
        <v>726</v>
      </c>
      <c r="BS9" s="34" t="s">
        <v>724</v>
      </c>
      <c r="BT9" s="34" t="s">
        <v>725</v>
      </c>
      <c r="BU9" s="34" t="s">
        <v>726</v>
      </c>
      <c r="BV9" s="34" t="s">
        <v>724</v>
      </c>
      <c r="BW9" s="34" t="s">
        <v>725</v>
      </c>
      <c r="BX9" s="34" t="s">
        <v>726</v>
      </c>
      <c r="BY9" s="34" t="s">
        <v>724</v>
      </c>
      <c r="BZ9" s="34" t="s">
        <v>725</v>
      </c>
      <c r="CA9" s="34" t="s">
        <v>726</v>
      </c>
      <c r="CB9" s="34" t="s">
        <v>724</v>
      </c>
      <c r="CC9" s="34" t="s">
        <v>725</v>
      </c>
      <c r="CD9" s="34" t="s">
        <v>726</v>
      </c>
      <c r="CE9" s="34" t="s">
        <v>724</v>
      </c>
      <c r="CF9" s="34" t="s">
        <v>725</v>
      </c>
      <c r="CG9" s="34" t="s">
        <v>726</v>
      </c>
      <c r="CH9" s="34" t="s">
        <v>724</v>
      </c>
      <c r="CI9" s="34" t="s">
        <v>725</v>
      </c>
      <c r="CJ9" s="34" t="s">
        <v>726</v>
      </c>
      <c r="CK9" s="34" t="s">
        <v>724</v>
      </c>
      <c r="CL9" s="34" t="s">
        <v>725</v>
      </c>
      <c r="CM9" s="34" t="s">
        <v>726</v>
      </c>
      <c r="CN9" s="34" t="s">
        <v>724</v>
      </c>
      <c r="CO9" s="34" t="s">
        <v>725</v>
      </c>
      <c r="CP9" s="34" t="s">
        <v>726</v>
      </c>
      <c r="CQ9" s="34" t="s">
        <v>724</v>
      </c>
      <c r="CR9" s="34" t="s">
        <v>725</v>
      </c>
      <c r="CS9" s="34" t="s">
        <v>726</v>
      </c>
      <c r="CT9" s="34" t="s">
        <v>724</v>
      </c>
      <c r="CU9" s="34" t="s">
        <v>725</v>
      </c>
      <c r="CV9" s="34" t="s">
        <v>726</v>
      </c>
      <c r="CW9" s="34" t="s">
        <v>724</v>
      </c>
      <c r="CX9" s="34" t="s">
        <v>725</v>
      </c>
      <c r="CY9" s="34" t="s">
        <v>726</v>
      </c>
      <c r="CZ9" s="34" t="s">
        <v>724</v>
      </c>
      <c r="DA9" s="34" t="s">
        <v>725</v>
      </c>
      <c r="DB9" s="34" t="s">
        <v>726</v>
      </c>
      <c r="DC9" s="34" t="s">
        <v>724</v>
      </c>
      <c r="DD9" s="34" t="s">
        <v>725</v>
      </c>
      <c r="DE9" s="34" t="s">
        <v>726</v>
      </c>
      <c r="DF9" s="34" t="s">
        <v>724</v>
      </c>
      <c r="DG9" s="34" t="s">
        <v>725</v>
      </c>
      <c r="DH9" s="34" t="s">
        <v>726</v>
      </c>
      <c r="DI9" s="34" t="s">
        <v>724</v>
      </c>
      <c r="DJ9" s="34" t="s">
        <v>725</v>
      </c>
      <c r="DK9" s="34" t="s">
        <v>726</v>
      </c>
      <c r="DL9" s="34" t="s">
        <v>724</v>
      </c>
      <c r="DM9" s="34" t="s">
        <v>725</v>
      </c>
      <c r="DN9" s="34" t="s">
        <v>726</v>
      </c>
      <c r="DO9" s="34" t="s">
        <v>724</v>
      </c>
      <c r="DP9" s="34" t="s">
        <v>725</v>
      </c>
      <c r="DQ9" s="34" t="s">
        <v>726</v>
      </c>
      <c r="DR9" s="34" t="s">
        <v>724</v>
      </c>
      <c r="DS9" s="34" t="s">
        <v>725</v>
      </c>
      <c r="DT9" s="34" t="s">
        <v>726</v>
      </c>
    </row>
    <row r="10" spans="1:124" x14ac:dyDescent="0.3">
      <c r="A10" s="148"/>
      <c r="B10" s="33" t="s">
        <v>116</v>
      </c>
      <c r="C10" s="33" t="s">
        <v>55</v>
      </c>
      <c r="D10" s="73"/>
      <c r="E10" s="57">
        <v>2852.6968556802913</v>
      </c>
      <c r="F10" s="57">
        <v>7246.8083731574043</v>
      </c>
      <c r="G10" s="57">
        <v>10099.50522883769</v>
      </c>
      <c r="H10" s="57">
        <v>3242.8128451028697</v>
      </c>
      <c r="I10" s="57">
        <v>8359.2067262536784</v>
      </c>
      <c r="J10" s="57">
        <v>11602.019571356552</v>
      </c>
      <c r="K10" s="57">
        <v>3576.1086825905277</v>
      </c>
      <c r="L10" s="57">
        <v>8578.2022079333528</v>
      </c>
      <c r="M10" s="57">
        <v>12154.310890523877</v>
      </c>
      <c r="N10" s="57">
        <v>3805.7281183836135</v>
      </c>
      <c r="O10" s="57">
        <v>9146.4750049198738</v>
      </c>
      <c r="P10" s="57">
        <v>12952.203123303483</v>
      </c>
      <c r="Q10" s="57">
        <v>4011.6436791383658</v>
      </c>
      <c r="R10" s="57">
        <v>9668.2557581179517</v>
      </c>
      <c r="S10" s="57">
        <v>13679.899437256314</v>
      </c>
      <c r="T10" s="57">
        <v>3626.9249791472494</v>
      </c>
      <c r="U10" s="57">
        <v>8621.5291283886054</v>
      </c>
      <c r="V10" s="57">
        <v>12248.454107535861</v>
      </c>
      <c r="W10" s="57">
        <v>3507.3719546525936</v>
      </c>
      <c r="X10" s="57">
        <v>7710.3504685789803</v>
      </c>
      <c r="Y10" s="57">
        <v>11217.722423231568</v>
      </c>
      <c r="Z10" s="57">
        <v>3338.1675151809377</v>
      </c>
      <c r="AA10" s="57">
        <v>6098.6254069365332</v>
      </c>
      <c r="AB10" s="57">
        <v>9436.7929221174745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
      <c r="A11" s="148"/>
      <c r="B11" s="39" t="s">
        <v>117</v>
      </c>
      <c r="C11" s="37" t="s">
        <v>118</v>
      </c>
      <c r="D11" s="75"/>
      <c r="E11" s="56">
        <v>664.87799597214291</v>
      </c>
      <c r="F11" s="56">
        <v>2591.0426364409104</v>
      </c>
      <c r="G11" s="56">
        <v>3255.9206324130473</v>
      </c>
      <c r="H11" s="56">
        <v>658.80576702448946</v>
      </c>
      <c r="I11" s="56">
        <v>2460.2196519945314</v>
      </c>
      <c r="J11" s="56">
        <v>3119.0254190190226</v>
      </c>
      <c r="K11" s="56">
        <v>564.48641637635319</v>
      </c>
      <c r="L11" s="56">
        <v>2170.2134522723686</v>
      </c>
      <c r="M11" s="56">
        <v>2734.6998686487195</v>
      </c>
      <c r="N11" s="56">
        <v>840.21883542184025</v>
      </c>
      <c r="O11" s="56">
        <v>2957.9022444878133</v>
      </c>
      <c r="P11" s="56">
        <v>3798.1210799096502</v>
      </c>
      <c r="Q11" s="56">
        <v>873.93421516700107</v>
      </c>
      <c r="R11" s="56">
        <v>3228.5318473234374</v>
      </c>
      <c r="S11" s="56">
        <v>4102.4660624904391</v>
      </c>
      <c r="T11" s="56">
        <v>843.63990370278168</v>
      </c>
      <c r="U11" s="56">
        <v>3059.1423028977783</v>
      </c>
      <c r="V11" s="56">
        <v>3902.7822066005633</v>
      </c>
      <c r="W11" s="56">
        <v>635.11634578173835</v>
      </c>
      <c r="X11" s="56">
        <v>1958.0333039067946</v>
      </c>
      <c r="Y11" s="56">
        <v>2593.1496496885334</v>
      </c>
      <c r="Z11" s="56">
        <v>607.19741622600839</v>
      </c>
      <c r="AA11" s="56">
        <v>1767.9600121607084</v>
      </c>
      <c r="AB11" s="56">
        <v>2375.1574283867189</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
      <c r="A12" s="148"/>
      <c r="B12" s="39" t="s">
        <v>120</v>
      </c>
      <c r="C12" s="37" t="s">
        <v>121</v>
      </c>
      <c r="D12" s="75"/>
      <c r="E12" s="56">
        <v>1.4372821921994021</v>
      </c>
      <c r="F12" s="56">
        <v>7.1730677895163346</v>
      </c>
      <c r="G12" s="56">
        <v>8.6103499817157374</v>
      </c>
      <c r="H12" s="56">
        <v>2.6179687943075489</v>
      </c>
      <c r="I12" s="56">
        <v>12.162326594359984</v>
      </c>
      <c r="J12" s="56">
        <v>14.780295388667533</v>
      </c>
      <c r="K12" s="56">
        <v>5.7513260336951495</v>
      </c>
      <c r="L12" s="56">
        <v>28.707676448845842</v>
      </c>
      <c r="M12" s="56">
        <v>34.459002482540988</v>
      </c>
      <c r="N12" s="56">
        <v>1.768514322685196</v>
      </c>
      <c r="O12" s="56">
        <v>7.4864305351315243</v>
      </c>
      <c r="P12" s="56">
        <v>9.2549448578167191</v>
      </c>
      <c r="Q12" s="56">
        <v>1.7510295132299005</v>
      </c>
      <c r="R12" s="56">
        <v>8.1283588968600604</v>
      </c>
      <c r="S12" s="56">
        <v>9.8793884100899607</v>
      </c>
      <c r="T12" s="56">
        <v>3.2501108062049631</v>
      </c>
      <c r="U12" s="56">
        <v>14.499040484796945</v>
      </c>
      <c r="V12" s="56">
        <v>17.749151291001908</v>
      </c>
      <c r="W12" s="56">
        <v>2.5799681010120712</v>
      </c>
      <c r="X12" s="56">
        <v>11.785573816666895</v>
      </c>
      <c r="Y12" s="56">
        <v>14.365541917678964</v>
      </c>
      <c r="Z12" s="56">
        <v>3.6449459710737981</v>
      </c>
      <c r="AA12" s="56">
        <v>14.985288171915197</v>
      </c>
      <c r="AB12" s="56">
        <v>18.630234142988996</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
      <c r="A13" s="148"/>
      <c r="B13" s="39" t="s">
        <v>122</v>
      </c>
      <c r="C13" s="37" t="s">
        <v>123</v>
      </c>
      <c r="D13" s="75"/>
      <c r="E13" s="56">
        <v>240.35891261811335</v>
      </c>
      <c r="F13" s="56">
        <v>1972.0845280605774</v>
      </c>
      <c r="G13" s="56">
        <v>2212.4434406786913</v>
      </c>
      <c r="H13" s="56">
        <v>297.44770128984709</v>
      </c>
      <c r="I13" s="56">
        <v>3052.7990822599972</v>
      </c>
      <c r="J13" s="56">
        <v>3350.2467835498423</v>
      </c>
      <c r="K13" s="56">
        <v>414.60063118830027</v>
      </c>
      <c r="L13" s="56">
        <v>3234.8276163895703</v>
      </c>
      <c r="M13" s="56">
        <v>3649.42824757787</v>
      </c>
      <c r="N13" s="56">
        <v>350.76175479964155</v>
      </c>
      <c r="O13" s="56">
        <v>3048.920027537602</v>
      </c>
      <c r="P13" s="56">
        <v>3399.6817823372385</v>
      </c>
      <c r="Q13" s="56">
        <v>294.65266612500835</v>
      </c>
      <c r="R13" s="56">
        <v>3176.1555169820426</v>
      </c>
      <c r="S13" s="56">
        <v>3470.8081831070499</v>
      </c>
      <c r="T13" s="56">
        <v>172.24983045764364</v>
      </c>
      <c r="U13" s="56">
        <v>2589.0536012426214</v>
      </c>
      <c r="V13" s="56">
        <v>2761.3034317002662</v>
      </c>
      <c r="W13" s="56">
        <v>168.5620045673902</v>
      </c>
      <c r="X13" s="56">
        <v>2893.1115142710237</v>
      </c>
      <c r="Y13" s="56">
        <v>3061.6735188384137</v>
      </c>
      <c r="Z13" s="56">
        <v>130.93469075381083</v>
      </c>
      <c r="AA13" s="56">
        <v>1586.9594668873542</v>
      </c>
      <c r="AB13" s="56">
        <v>1717.8941576411646</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8.8" x14ac:dyDescent="0.3">
      <c r="A14" s="148"/>
      <c r="B14" s="39" t="s">
        <v>124</v>
      </c>
      <c r="C14" s="37" t="s">
        <v>125</v>
      </c>
      <c r="D14" s="75"/>
      <c r="E14" s="56">
        <v>96.491457970195796</v>
      </c>
      <c r="F14" s="56">
        <v>160.17352508788409</v>
      </c>
      <c r="G14" s="56">
        <v>256.66498305808017</v>
      </c>
      <c r="H14" s="56">
        <v>110.66333637329141</v>
      </c>
      <c r="I14" s="56">
        <v>176.53191640076733</v>
      </c>
      <c r="J14" s="56">
        <v>287.19525277405944</v>
      </c>
      <c r="K14" s="56">
        <v>108.50447181049469</v>
      </c>
      <c r="L14" s="56">
        <v>172.40104799057295</v>
      </c>
      <c r="M14" s="56">
        <v>280.90551980106807</v>
      </c>
      <c r="N14" s="56">
        <v>118.82938445796434</v>
      </c>
      <c r="O14" s="56">
        <v>188.01674167368324</v>
      </c>
      <c r="P14" s="56">
        <v>306.84612613164694</v>
      </c>
      <c r="Q14" s="56">
        <v>131.71431638788607</v>
      </c>
      <c r="R14" s="56">
        <v>175.09260831033635</v>
      </c>
      <c r="S14" s="56">
        <v>306.80692469822236</v>
      </c>
      <c r="T14" s="56">
        <v>108.50403606413965</v>
      </c>
      <c r="U14" s="56">
        <v>156.66134225151032</v>
      </c>
      <c r="V14" s="56">
        <v>265.16537831564955</v>
      </c>
      <c r="W14" s="56">
        <v>175.97214894348343</v>
      </c>
      <c r="X14" s="56">
        <v>167.68439699809971</v>
      </c>
      <c r="Y14" s="56">
        <v>343.65654594158275</v>
      </c>
      <c r="Z14" s="56">
        <v>158.87246733186663</v>
      </c>
      <c r="AA14" s="56">
        <v>115.77549610471692</v>
      </c>
      <c r="AB14" s="56">
        <v>274.64796343658361</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8.8" x14ac:dyDescent="0.3">
      <c r="A15" s="148"/>
      <c r="B15" s="39" t="s">
        <v>126</v>
      </c>
      <c r="C15" s="37" t="s">
        <v>127</v>
      </c>
      <c r="D15" s="75"/>
      <c r="E15" s="56">
        <v>204.41672371348051</v>
      </c>
      <c r="F15" s="56">
        <v>831.05315159410657</v>
      </c>
      <c r="G15" s="56">
        <v>1035.4698753075852</v>
      </c>
      <c r="H15" s="56">
        <v>202.36115837802774</v>
      </c>
      <c r="I15" s="56">
        <v>855.55995576045325</v>
      </c>
      <c r="J15" s="56">
        <v>1057.9211141384815</v>
      </c>
      <c r="K15" s="56">
        <v>210.64023445870629</v>
      </c>
      <c r="L15" s="56">
        <v>906.09207691151164</v>
      </c>
      <c r="M15" s="56">
        <v>1116.7323113702182</v>
      </c>
      <c r="N15" s="56">
        <v>240.905937053592</v>
      </c>
      <c r="O15" s="56">
        <v>950.2927716736632</v>
      </c>
      <c r="P15" s="56">
        <v>1191.1987087272557</v>
      </c>
      <c r="Q15" s="56">
        <v>282.19589087458564</v>
      </c>
      <c r="R15" s="56">
        <v>979.37087246040755</v>
      </c>
      <c r="S15" s="56">
        <v>1261.5667633349931</v>
      </c>
      <c r="T15" s="56">
        <v>239.13553435058625</v>
      </c>
      <c r="U15" s="56">
        <v>878.00734180557424</v>
      </c>
      <c r="V15" s="56">
        <v>1117.1428761561613</v>
      </c>
      <c r="W15" s="56">
        <v>284.59409454389572</v>
      </c>
      <c r="X15" s="56">
        <v>855.70350086633391</v>
      </c>
      <c r="Y15" s="56">
        <v>1140.2975954102271</v>
      </c>
      <c r="Z15" s="56">
        <v>307.16990174325122</v>
      </c>
      <c r="AA15" s="56">
        <v>892.06867531021476</v>
      </c>
      <c r="AB15" s="56">
        <v>1199.2385770534627</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
      <c r="A16" s="148"/>
      <c r="B16" s="39" t="s">
        <v>128</v>
      </c>
      <c r="C16" s="37" t="s">
        <v>129</v>
      </c>
      <c r="D16" s="75"/>
      <c r="E16" s="56">
        <v>1645.114483214159</v>
      </c>
      <c r="F16" s="56">
        <v>1685.2814641844102</v>
      </c>
      <c r="G16" s="56">
        <v>3330.3959473985701</v>
      </c>
      <c r="H16" s="56">
        <v>1970.9169132429063</v>
      </c>
      <c r="I16" s="56">
        <v>1801.9337932435699</v>
      </c>
      <c r="J16" s="56">
        <v>3772.8507064864784</v>
      </c>
      <c r="K16" s="56">
        <v>2272.1256027229779</v>
      </c>
      <c r="L16" s="56">
        <v>2065.9603379204837</v>
      </c>
      <c r="M16" s="56">
        <v>4338.0859406434593</v>
      </c>
      <c r="N16" s="56">
        <v>2253.2436923278901</v>
      </c>
      <c r="O16" s="56">
        <v>1993.8567890119796</v>
      </c>
      <c r="P16" s="56">
        <v>4247.1004813398731</v>
      </c>
      <c r="Q16" s="56">
        <v>2427.3955610706548</v>
      </c>
      <c r="R16" s="56">
        <v>2100.9765541448664</v>
      </c>
      <c r="S16" s="56">
        <v>4528.3721152155194</v>
      </c>
      <c r="T16" s="56">
        <v>2260.1455637658928</v>
      </c>
      <c r="U16" s="56">
        <v>1924.1654997063238</v>
      </c>
      <c r="V16" s="56">
        <v>4184.3110634722198</v>
      </c>
      <c r="W16" s="56">
        <v>2240.5473927150738</v>
      </c>
      <c r="X16" s="56">
        <v>1824.0321787200612</v>
      </c>
      <c r="Y16" s="56">
        <v>4064.579571435132</v>
      </c>
      <c r="Z16" s="56">
        <v>2130.348093154927</v>
      </c>
      <c r="AA16" s="56">
        <v>1720.8764683016241</v>
      </c>
      <c r="AB16" s="56">
        <v>3851.2245614565545</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
      <c r="A17" s="148"/>
      <c r="B17" s="33" t="s">
        <v>130</v>
      </c>
      <c r="C17" s="33" t="s">
        <v>131</v>
      </c>
      <c r="D17" s="73"/>
      <c r="E17" s="57">
        <v>847.71676007259691</v>
      </c>
      <c r="F17" s="57">
        <v>904.60399125689196</v>
      </c>
      <c r="G17" s="57">
        <v>1752.3207513294888</v>
      </c>
      <c r="H17" s="57">
        <v>978.83510616354965</v>
      </c>
      <c r="I17" s="57">
        <v>977.6414520954454</v>
      </c>
      <c r="J17" s="57">
        <v>1956.4765582589971</v>
      </c>
      <c r="K17" s="57">
        <v>962.35662775338483</v>
      </c>
      <c r="L17" s="57">
        <v>976.46913908590113</v>
      </c>
      <c r="M17" s="57">
        <v>1938.8257668392873</v>
      </c>
      <c r="N17" s="57">
        <v>966.4331147366405</v>
      </c>
      <c r="O17" s="57">
        <v>1119.8397009598234</v>
      </c>
      <c r="P17" s="57">
        <v>2086.2728156964631</v>
      </c>
      <c r="Q17" s="57">
        <v>1059.3221326170435</v>
      </c>
      <c r="R17" s="57">
        <v>1258.5970534945445</v>
      </c>
      <c r="S17" s="57">
        <v>2317.9191861115874</v>
      </c>
      <c r="T17" s="57">
        <v>1038.3600405230868</v>
      </c>
      <c r="U17" s="57">
        <v>1323.2348907494479</v>
      </c>
      <c r="V17" s="57">
        <v>2361.5949312725334</v>
      </c>
      <c r="W17" s="57">
        <v>1071.5796453132361</v>
      </c>
      <c r="X17" s="57">
        <v>1466.7885675491002</v>
      </c>
      <c r="Y17" s="57">
        <v>2538.368212862335</v>
      </c>
      <c r="Z17" s="57">
        <v>909.29541771459503</v>
      </c>
      <c r="AA17" s="57">
        <v>1071.1032142216284</v>
      </c>
      <c r="AB17" s="57">
        <v>1980.398631936222</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
      <c r="A18" s="148"/>
      <c r="B18" s="39" t="s">
        <v>132</v>
      </c>
      <c r="C18" s="37" t="s">
        <v>133</v>
      </c>
      <c r="D18" s="75"/>
      <c r="E18" s="56">
        <v>504.52699067500561</v>
      </c>
      <c r="F18" s="56">
        <v>580.19392112855144</v>
      </c>
      <c r="G18" s="56">
        <v>1084.7209118035582</v>
      </c>
      <c r="H18" s="56">
        <v>621.19415409458315</v>
      </c>
      <c r="I18" s="56">
        <v>649.73767549223476</v>
      </c>
      <c r="J18" s="56">
        <v>1270.9318295868195</v>
      </c>
      <c r="K18" s="56">
        <v>610.27409284698365</v>
      </c>
      <c r="L18" s="56">
        <v>681.18709100312901</v>
      </c>
      <c r="M18" s="56">
        <v>1291.4611838501132</v>
      </c>
      <c r="N18" s="56">
        <v>616.88486396090877</v>
      </c>
      <c r="O18" s="56">
        <v>795.8430848300967</v>
      </c>
      <c r="P18" s="56">
        <v>1412.7279487910048</v>
      </c>
      <c r="Q18" s="56">
        <v>709.01166724647567</v>
      </c>
      <c r="R18" s="56">
        <v>934.58095808036103</v>
      </c>
      <c r="S18" s="56">
        <v>1643.5926253268365</v>
      </c>
      <c r="T18" s="56">
        <v>654.40340720542395</v>
      </c>
      <c r="U18" s="56">
        <v>979.63998124167153</v>
      </c>
      <c r="V18" s="56">
        <v>1634.0433884470935</v>
      </c>
      <c r="W18" s="56">
        <v>698.07843515894876</v>
      </c>
      <c r="X18" s="56">
        <v>1122.1761344872057</v>
      </c>
      <c r="Y18" s="56">
        <v>1820.2545696461555</v>
      </c>
      <c r="Z18" s="56">
        <v>621.48577338769144</v>
      </c>
      <c r="AA18" s="56">
        <v>811.77805985095335</v>
      </c>
      <c r="AB18" s="56">
        <v>1433.2638332386427</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
      <c r="A19" s="148"/>
      <c r="B19" s="39" t="s">
        <v>134</v>
      </c>
      <c r="C19" s="37" t="s">
        <v>135</v>
      </c>
      <c r="D19" s="75"/>
      <c r="E19" s="56">
        <v>71.776083850638699</v>
      </c>
      <c r="F19" s="56">
        <v>82.736161759182167</v>
      </c>
      <c r="G19" s="56">
        <v>154.51224560982095</v>
      </c>
      <c r="H19" s="56">
        <v>83.077032839628174</v>
      </c>
      <c r="I19" s="56">
        <v>86.875285787562461</v>
      </c>
      <c r="J19" s="56">
        <v>169.95231862719072</v>
      </c>
      <c r="K19" s="56">
        <v>68.862102653348813</v>
      </c>
      <c r="L19" s="56">
        <v>76.816739821283875</v>
      </c>
      <c r="M19" s="56">
        <v>145.6788424746326</v>
      </c>
      <c r="N19" s="56">
        <v>74.00552151152803</v>
      </c>
      <c r="O19" s="56">
        <v>96.503080624401704</v>
      </c>
      <c r="P19" s="56">
        <v>170.50860213592966</v>
      </c>
      <c r="Q19" s="56">
        <v>79.979757844860032</v>
      </c>
      <c r="R19" s="56">
        <v>103.58343410504907</v>
      </c>
      <c r="S19" s="56">
        <v>183.563191949909</v>
      </c>
      <c r="T19" s="56">
        <v>82.336627953006769</v>
      </c>
      <c r="U19" s="56">
        <v>114.92747525795284</v>
      </c>
      <c r="V19" s="56">
        <v>197.26410321095941</v>
      </c>
      <c r="W19" s="56">
        <v>74.054432157942585</v>
      </c>
      <c r="X19" s="56">
        <v>109.12102445912085</v>
      </c>
      <c r="Y19" s="56">
        <v>183.17545661706342</v>
      </c>
      <c r="Z19" s="56">
        <v>69.734303370219067</v>
      </c>
      <c r="AA19" s="56">
        <v>87.746949144432151</v>
      </c>
      <c r="AB19" s="56">
        <v>157.48125251465135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
      <c r="A20" s="148"/>
      <c r="B20" s="39" t="s">
        <v>136</v>
      </c>
      <c r="C20" s="37" t="s">
        <v>137</v>
      </c>
      <c r="D20" s="75"/>
      <c r="E20" s="56">
        <v>271.41368554695259</v>
      </c>
      <c r="F20" s="56">
        <v>241.67390836915826</v>
      </c>
      <c r="G20" s="56">
        <v>513.08759391610977</v>
      </c>
      <c r="H20" s="56">
        <v>274.5639192293383</v>
      </c>
      <c r="I20" s="56">
        <v>241.02849081564824</v>
      </c>
      <c r="J20" s="56">
        <v>515.5924100449871</v>
      </c>
      <c r="K20" s="56">
        <v>283.22043225305242</v>
      </c>
      <c r="L20" s="56">
        <v>218.46530826148819</v>
      </c>
      <c r="M20" s="56">
        <v>501.68574051454158</v>
      </c>
      <c r="N20" s="56">
        <v>275.54272926420367</v>
      </c>
      <c r="O20" s="56">
        <v>227.49353550532493</v>
      </c>
      <c r="P20" s="56">
        <v>503.03626476952854</v>
      </c>
      <c r="Q20" s="56">
        <v>270.33070752570785</v>
      </c>
      <c r="R20" s="56">
        <v>220.43266130913435</v>
      </c>
      <c r="S20" s="56">
        <v>490.76336883484197</v>
      </c>
      <c r="T20" s="56">
        <v>301.62000536465609</v>
      </c>
      <c r="U20" s="56">
        <v>228.66743424982354</v>
      </c>
      <c r="V20" s="56">
        <v>530.28743961448038</v>
      </c>
      <c r="W20" s="56">
        <v>299.44677799634474</v>
      </c>
      <c r="X20" s="56">
        <v>235.49140860277353</v>
      </c>
      <c r="Y20" s="56">
        <v>534.93818659911619</v>
      </c>
      <c r="Z20" s="56">
        <v>218.07534095668444</v>
      </c>
      <c r="AA20" s="56">
        <v>171.5782052262428</v>
      </c>
      <c r="AB20" s="56">
        <v>389.65354618292798</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
      <c r="A21" s="148"/>
      <c r="B21" s="33" t="s">
        <v>138</v>
      </c>
      <c r="C21" s="33" t="s">
        <v>139</v>
      </c>
      <c r="D21" s="73"/>
      <c r="E21" s="57">
        <v>242.50874441809526</v>
      </c>
      <c r="F21" s="57">
        <v>284.29337986990834</v>
      </c>
      <c r="G21" s="57">
        <v>526.8021242880036</v>
      </c>
      <c r="H21" s="57">
        <v>242.14459951250194</v>
      </c>
      <c r="I21" s="57">
        <v>256.1449538160237</v>
      </c>
      <c r="J21" s="57">
        <v>498.28955332852559</v>
      </c>
      <c r="K21" s="57">
        <v>251.31159113583593</v>
      </c>
      <c r="L21" s="57">
        <v>267.92910802511011</v>
      </c>
      <c r="M21" s="57">
        <v>519.24069916094595</v>
      </c>
      <c r="N21" s="57">
        <v>244.17179713080503</v>
      </c>
      <c r="O21" s="57">
        <v>249.14516587551765</v>
      </c>
      <c r="P21" s="57">
        <v>493.31696300632257</v>
      </c>
      <c r="Q21" s="57">
        <v>238.59531643079342</v>
      </c>
      <c r="R21" s="57">
        <v>270.8774036053365</v>
      </c>
      <c r="S21" s="57">
        <v>509.47272003612994</v>
      </c>
      <c r="T21" s="57">
        <v>268.32190641736537</v>
      </c>
      <c r="U21" s="57">
        <v>286.5115710326603</v>
      </c>
      <c r="V21" s="57">
        <v>554.83347745002573</v>
      </c>
      <c r="W21" s="57">
        <v>229.62949701181952</v>
      </c>
      <c r="X21" s="57">
        <v>287.08924021764113</v>
      </c>
      <c r="Y21" s="57">
        <v>516.71873722946043</v>
      </c>
      <c r="Z21" s="57">
        <v>247.01818678923377</v>
      </c>
      <c r="AA21" s="57">
        <v>258.23116449957115</v>
      </c>
      <c r="AB21" s="57">
        <v>505.24935128880475</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8.8" x14ac:dyDescent="0.3">
      <c r="A22" s="148"/>
      <c r="B22" s="39" t="s">
        <v>140</v>
      </c>
      <c r="C22" s="37" t="s">
        <v>141</v>
      </c>
      <c r="D22" s="75"/>
      <c r="E22" s="56">
        <v>4891.3003691361118</v>
      </c>
      <c r="F22" s="56">
        <v>1168.6386308638801</v>
      </c>
      <c r="G22" s="56">
        <v>6059.9389999999921</v>
      </c>
      <c r="H22" s="56">
        <v>4353.5648594344202</v>
      </c>
      <c r="I22" s="56">
        <v>1187.59014056558</v>
      </c>
      <c r="J22" s="56">
        <v>5541.1550000000007</v>
      </c>
      <c r="K22" s="56">
        <v>4299.3693414399795</v>
      </c>
      <c r="L22" s="56">
        <v>1446.62065856002</v>
      </c>
      <c r="M22" s="56">
        <v>5745.99</v>
      </c>
      <c r="N22" s="56">
        <v>4370.8423244305877</v>
      </c>
      <c r="O22" s="56">
        <v>1976.5476755694101</v>
      </c>
      <c r="P22" s="56">
        <v>6347.3899999999976</v>
      </c>
      <c r="Q22" s="56">
        <v>3545.1911771794807</v>
      </c>
      <c r="R22" s="56">
        <v>2052.1698228205137</v>
      </c>
      <c r="S22" s="56">
        <v>5597.3609999999944</v>
      </c>
      <c r="T22" s="56">
        <v>3415.692212731441</v>
      </c>
      <c r="U22" s="56">
        <v>2071.0687872685589</v>
      </c>
      <c r="V22" s="56">
        <v>5486.7610000000004</v>
      </c>
      <c r="W22" s="56">
        <v>3849.2530000000002</v>
      </c>
      <c r="X22" s="56">
        <v>2288.8200000000002</v>
      </c>
      <c r="Y22" s="56">
        <v>6138.0730000000003</v>
      </c>
      <c r="Z22" s="56">
        <v>3667.2162301065009</v>
      </c>
      <c r="AA22" s="56">
        <v>2275.360769893487</v>
      </c>
      <c r="AB22" s="56">
        <v>5942.5769999999884</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
      <c r="A23" s="148"/>
      <c r="B23" s="39" t="s">
        <v>142</v>
      </c>
      <c r="C23" s="37" t="s">
        <v>143</v>
      </c>
      <c r="D23" s="75"/>
      <c r="E23" s="56">
        <v>0.12622920221008613</v>
      </c>
      <c r="F23" s="56">
        <v>0.13699603876680588</v>
      </c>
      <c r="G23" s="56">
        <v>0.26322524097689204</v>
      </c>
      <c r="H23" s="56">
        <v>8.1825115295224085E-2</v>
      </c>
      <c r="I23" s="56">
        <v>5.8748691564659145E-2</v>
      </c>
      <c r="J23" s="56">
        <v>0.14057380685988324</v>
      </c>
      <c r="K23" s="56">
        <v>0.15986011285376894</v>
      </c>
      <c r="L23" s="56">
        <v>7.8657433675706226E-2</v>
      </c>
      <c r="M23" s="56">
        <v>0.23851754652947521</v>
      </c>
      <c r="N23" s="56">
        <v>0.45552543009216567</v>
      </c>
      <c r="O23" s="56">
        <v>0.38476383059311331</v>
      </c>
      <c r="P23" s="56">
        <v>0.84028926068527909</v>
      </c>
      <c r="Q23" s="56">
        <v>0.47309108119686899</v>
      </c>
      <c r="R23" s="56">
        <v>0.47439727762420342</v>
      </c>
      <c r="S23" s="56">
        <v>0.9474883588210723</v>
      </c>
      <c r="T23" s="56">
        <v>0.4702168892543872</v>
      </c>
      <c r="U23" s="56">
        <v>0.46574828571209254</v>
      </c>
      <c r="V23" s="56">
        <v>0.9359651749664798</v>
      </c>
      <c r="W23" s="56">
        <v>0.13130683494595624</v>
      </c>
      <c r="X23" s="56">
        <v>0.16496776587094342</v>
      </c>
      <c r="Y23" s="56">
        <v>0.29627460081689966</v>
      </c>
      <c r="Z23" s="56">
        <v>0.29117635414534626</v>
      </c>
      <c r="AA23" s="56">
        <v>0.2972406340994751</v>
      </c>
      <c r="AB23" s="56">
        <v>0.58841698824482136</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
      <c r="A24" s="148"/>
      <c r="B24" s="39" t="s">
        <v>144</v>
      </c>
      <c r="C24" s="37" t="s">
        <v>145</v>
      </c>
      <c r="D24" s="75"/>
      <c r="E24" s="56">
        <v>0.18262689134090934</v>
      </c>
      <c r="F24" s="56">
        <v>0.19960550805986138</v>
      </c>
      <c r="G24" s="56">
        <v>0.38223239940077075</v>
      </c>
      <c r="H24" s="56">
        <v>0.39007716836289952</v>
      </c>
      <c r="I24" s="56">
        <v>0.23104938632794514</v>
      </c>
      <c r="J24" s="56">
        <v>0.62112655469084466</v>
      </c>
      <c r="K24" s="56">
        <v>9.0395971697143251E-2</v>
      </c>
      <c r="L24" s="56">
        <v>3.0983566112019838E-2</v>
      </c>
      <c r="M24" s="56">
        <v>0.12137953780916309</v>
      </c>
      <c r="N24" s="56">
        <v>0.16868822948827825</v>
      </c>
      <c r="O24" s="56">
        <v>0.12395966253972736</v>
      </c>
      <c r="P24" s="56">
        <v>0.29264789202800556</v>
      </c>
      <c r="Q24" s="56">
        <v>0.29051512505959542</v>
      </c>
      <c r="R24" s="56">
        <v>0.27851845799707931</v>
      </c>
      <c r="S24" s="56">
        <v>0.56903358305667484</v>
      </c>
      <c r="T24" s="56">
        <v>0.21878885035606696</v>
      </c>
      <c r="U24" s="56">
        <v>0.21213127798135675</v>
      </c>
      <c r="V24" s="56">
        <v>0.43092012833742371</v>
      </c>
      <c r="W24" s="56">
        <v>0.19220239799241298</v>
      </c>
      <c r="X24" s="56">
        <v>0.25603058221523478</v>
      </c>
      <c r="Y24" s="56">
        <v>0.44823298020764779</v>
      </c>
      <c r="Z24" s="56">
        <v>0.31660670255901324</v>
      </c>
      <c r="AA24" s="56">
        <v>0.27287449821010845</v>
      </c>
      <c r="AB24" s="56">
        <v>0.58948120076912169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
      <c r="A25" s="148"/>
      <c r="B25" s="39" t="s">
        <v>146</v>
      </c>
      <c r="C25" s="37" t="s">
        <v>147</v>
      </c>
      <c r="D25" s="75"/>
      <c r="E25" s="56">
        <v>6.8128209729739897</v>
      </c>
      <c r="F25" s="56">
        <v>3.814733495785664</v>
      </c>
      <c r="G25" s="56">
        <v>10.627554468759653</v>
      </c>
      <c r="H25" s="56">
        <v>8.0195896522811143</v>
      </c>
      <c r="I25" s="56">
        <v>4.397475375500032</v>
      </c>
      <c r="J25" s="56">
        <v>12.417065027781149</v>
      </c>
      <c r="K25" s="56">
        <v>11.156562368099175</v>
      </c>
      <c r="L25" s="56">
        <v>8.2418004915036747</v>
      </c>
      <c r="M25" s="56">
        <v>19.398362859602848</v>
      </c>
      <c r="N25" s="56">
        <v>13.692488821148748</v>
      </c>
      <c r="O25" s="56">
        <v>9.1634351753391758</v>
      </c>
      <c r="P25" s="56">
        <v>22.855923996487924</v>
      </c>
      <c r="Q25" s="56">
        <v>19.118353727444457</v>
      </c>
      <c r="R25" s="56">
        <v>11.928923374579172</v>
      </c>
      <c r="S25" s="56">
        <v>31.047277102023624</v>
      </c>
      <c r="T25" s="56">
        <v>22.939991940787348</v>
      </c>
      <c r="U25" s="56">
        <v>12.472730661529782</v>
      </c>
      <c r="V25" s="56">
        <v>35.412722602317125</v>
      </c>
      <c r="W25" s="56">
        <v>23.41523664129074</v>
      </c>
      <c r="X25" s="56">
        <v>18.28526357083274</v>
      </c>
      <c r="Y25" s="56">
        <v>41.700500212123487</v>
      </c>
      <c r="Z25" s="56">
        <v>31.901326321653301</v>
      </c>
      <c r="AA25" s="56">
        <v>14.216091584769019</v>
      </c>
      <c r="AB25" s="56">
        <v>46.117417906422311</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
      <c r="A26" s="148"/>
      <c r="B26" s="39" t="s">
        <v>148</v>
      </c>
      <c r="C26" s="37" t="s">
        <v>149</v>
      </c>
      <c r="D26" s="75"/>
      <c r="E26" s="56">
        <v>11.642540196476665</v>
      </c>
      <c r="F26" s="56">
        <v>44.252135765417663</v>
      </c>
      <c r="G26" s="56">
        <v>55.894675961894322</v>
      </c>
      <c r="H26" s="56">
        <v>11.114786946354037</v>
      </c>
      <c r="I26" s="56">
        <v>44.15616808324674</v>
      </c>
      <c r="J26" s="56">
        <v>55.270955029600778</v>
      </c>
      <c r="K26" s="56">
        <v>12.331569238906063</v>
      </c>
      <c r="L26" s="56">
        <v>47.313272193548919</v>
      </c>
      <c r="M26" s="56">
        <v>59.644841432454996</v>
      </c>
      <c r="N26" s="56">
        <v>10.695231059706966</v>
      </c>
      <c r="O26" s="56">
        <v>38.148853351562629</v>
      </c>
      <c r="P26" s="56">
        <v>48.844084411269584</v>
      </c>
      <c r="Q26" s="56">
        <v>12.042141674168738</v>
      </c>
      <c r="R26" s="56">
        <v>37.63010014738974</v>
      </c>
      <c r="S26" s="56">
        <v>49.67224182155848</v>
      </c>
      <c r="T26" s="56">
        <v>9.4821465546712034</v>
      </c>
      <c r="U26" s="56">
        <v>31.885946749311742</v>
      </c>
      <c r="V26" s="56">
        <v>41.368093303982945</v>
      </c>
      <c r="W26" s="56">
        <v>9.7884117693541199</v>
      </c>
      <c r="X26" s="56">
        <v>27.677761781270114</v>
      </c>
      <c r="Y26" s="56">
        <v>37.466173550624241</v>
      </c>
      <c r="Z26" s="56">
        <v>12.850807955907294</v>
      </c>
      <c r="AA26" s="56">
        <v>35.124992618976897</v>
      </c>
      <c r="AB26" s="56">
        <v>47.97580057488419</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
      <c r="A27" s="148"/>
      <c r="B27" s="39" t="s">
        <v>150</v>
      </c>
      <c r="C27" s="37" t="s">
        <v>151</v>
      </c>
      <c r="D27" s="75"/>
      <c r="E27" s="56">
        <v>2.7658385697780243</v>
      </c>
      <c r="F27" s="56">
        <v>2.9921947578196688</v>
      </c>
      <c r="G27" s="56">
        <v>5.758033327597694</v>
      </c>
      <c r="H27" s="56">
        <v>2.4773116947768523</v>
      </c>
      <c r="I27" s="56">
        <v>2.2486854785494161</v>
      </c>
      <c r="J27" s="56">
        <v>4.7259971733262693</v>
      </c>
      <c r="K27" s="56">
        <v>2.7032160998760606</v>
      </c>
      <c r="L27" s="56">
        <v>2.1477530270561465</v>
      </c>
      <c r="M27" s="56">
        <v>4.8509691269322062</v>
      </c>
      <c r="N27" s="56">
        <v>2.7096902015075539</v>
      </c>
      <c r="O27" s="56">
        <v>2.348850211113009</v>
      </c>
      <c r="P27" s="56">
        <v>5.0585404126205624</v>
      </c>
      <c r="Q27" s="56">
        <v>3.0870450426724392</v>
      </c>
      <c r="R27" s="56">
        <v>3.2015124875721725</v>
      </c>
      <c r="S27" s="56">
        <v>6.2885575302446126</v>
      </c>
      <c r="T27" s="56">
        <v>3.2041163745937165</v>
      </c>
      <c r="U27" s="56">
        <v>3.1941949018055533</v>
      </c>
      <c r="V27" s="56">
        <v>6.3983112763992702</v>
      </c>
      <c r="W27" s="56">
        <v>2.6283786435351626</v>
      </c>
      <c r="X27" s="56">
        <v>3.1663809451624241</v>
      </c>
      <c r="Y27" s="56">
        <v>5.7947595886975876</v>
      </c>
      <c r="Z27" s="56">
        <v>3.0334184098283905</v>
      </c>
      <c r="AA27" s="56">
        <v>3.1408526901117373</v>
      </c>
      <c r="AB27" s="56">
        <v>6.1742710999401282</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
      <c r="A28" s="148"/>
      <c r="B28" s="39" t="s">
        <v>152</v>
      </c>
      <c r="C28" s="37" t="s">
        <v>153</v>
      </c>
      <c r="D28" s="75"/>
      <c r="E28" s="56">
        <v>20.969283323031799</v>
      </c>
      <c r="F28" s="56">
        <v>22.687532327625078</v>
      </c>
      <c r="G28" s="56">
        <v>43.656815650656867</v>
      </c>
      <c r="H28" s="56">
        <v>21.20146906144728</v>
      </c>
      <c r="I28" s="56">
        <v>19.402750930136555</v>
      </c>
      <c r="J28" s="56">
        <v>40.604219991583825</v>
      </c>
      <c r="K28" s="56">
        <v>21.012355794365121</v>
      </c>
      <c r="L28" s="56">
        <v>17.955979518201826</v>
      </c>
      <c r="M28" s="56">
        <v>38.96833531256695</v>
      </c>
      <c r="N28" s="56">
        <v>22.427263757962123</v>
      </c>
      <c r="O28" s="56">
        <v>19.610614721213047</v>
      </c>
      <c r="P28" s="56">
        <v>42.037878479175156</v>
      </c>
      <c r="Q28" s="56">
        <v>24.267850893204951</v>
      </c>
      <c r="R28" s="56">
        <v>25.338307488243348</v>
      </c>
      <c r="S28" s="56">
        <v>49.606158381448289</v>
      </c>
      <c r="T28" s="56">
        <v>28.185596369330749</v>
      </c>
      <c r="U28" s="56">
        <v>28.15150917256333</v>
      </c>
      <c r="V28" s="56">
        <v>56.337105541894047</v>
      </c>
      <c r="W28" s="56">
        <v>23.790033360767321</v>
      </c>
      <c r="X28" s="56">
        <v>28.508002878313064</v>
      </c>
      <c r="Y28" s="56">
        <v>52.298036239080396</v>
      </c>
      <c r="Z28" s="56">
        <v>23.476494357460815</v>
      </c>
      <c r="AA28" s="56">
        <v>24.25826987863136</v>
      </c>
      <c r="AB28" s="56">
        <v>47.734764236092168</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
      <c r="A29" s="148"/>
      <c r="B29" s="39" t="s">
        <v>154</v>
      </c>
      <c r="C29" s="37" t="s">
        <v>155</v>
      </c>
      <c r="D29" s="75"/>
      <c r="E29" s="56">
        <v>44.741320119898248</v>
      </c>
      <c r="F29" s="56">
        <v>48.70061188728355</v>
      </c>
      <c r="G29" s="56">
        <v>93.441932007181791</v>
      </c>
      <c r="H29" s="56">
        <v>43.245021025826048</v>
      </c>
      <c r="I29" s="56">
        <v>31.468761507920014</v>
      </c>
      <c r="J29" s="56">
        <v>74.713782533746055</v>
      </c>
      <c r="K29" s="56">
        <v>59.860689698087135</v>
      </c>
      <c r="L29" s="56">
        <v>37.388347812542357</v>
      </c>
      <c r="M29" s="56">
        <v>97.249037510629492</v>
      </c>
      <c r="N29" s="56">
        <v>54.877617996516918</v>
      </c>
      <c r="O29" s="56">
        <v>42.876926210574005</v>
      </c>
      <c r="P29" s="56">
        <v>97.75454420709093</v>
      </c>
      <c r="Q29" s="56">
        <v>46.007961239288562</v>
      </c>
      <c r="R29" s="56">
        <v>44.762018170946526</v>
      </c>
      <c r="S29" s="56">
        <v>90.769979410235081</v>
      </c>
      <c r="T29" s="56">
        <v>55.432431730410585</v>
      </c>
      <c r="U29" s="56">
        <v>54.035071580507257</v>
      </c>
      <c r="V29" s="56">
        <v>109.46750331091783</v>
      </c>
      <c r="W29" s="56">
        <v>25.583232135785369</v>
      </c>
      <c r="X29" s="56">
        <v>33.029724280424453</v>
      </c>
      <c r="Y29" s="56">
        <v>58.612956416209819</v>
      </c>
      <c r="Z29" s="56">
        <v>30.125311496743798</v>
      </c>
      <c r="AA29" s="56">
        <v>27.576553025790187</v>
      </c>
      <c r="AB29" s="56">
        <v>57.701864522533995</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
      <c r="A30" s="148"/>
      <c r="B30" s="39" t="s">
        <v>156</v>
      </c>
      <c r="C30" s="37" t="s">
        <v>157</v>
      </c>
      <c r="D30" s="75"/>
      <c r="E30" s="56">
        <v>25.708629675467702</v>
      </c>
      <c r="F30" s="56">
        <v>21.091514738814919</v>
      </c>
      <c r="G30" s="56">
        <v>46.800144414282634</v>
      </c>
      <c r="H30" s="56">
        <v>27.197552032922562</v>
      </c>
      <c r="I30" s="56">
        <v>21.489734332550555</v>
      </c>
      <c r="J30" s="56">
        <v>48.68728636547312</v>
      </c>
      <c r="K30" s="56">
        <v>25.677452855588403</v>
      </c>
      <c r="L30" s="56">
        <v>23.758664296563524</v>
      </c>
      <c r="M30" s="56">
        <v>49.43611715215193</v>
      </c>
      <c r="N30" s="56">
        <v>33.359098118529104</v>
      </c>
      <c r="O30" s="56">
        <v>28.915770865507675</v>
      </c>
      <c r="P30" s="56">
        <v>62.2748689840368</v>
      </c>
      <c r="Q30" s="56">
        <v>28.149723526265554</v>
      </c>
      <c r="R30" s="56">
        <v>25.962578386674842</v>
      </c>
      <c r="S30" s="56">
        <v>54.112301912940396</v>
      </c>
      <c r="T30" s="56">
        <v>28.120488692454547</v>
      </c>
      <c r="U30" s="56">
        <v>24.992556079218723</v>
      </c>
      <c r="V30" s="56">
        <v>53.113044771673252</v>
      </c>
      <c r="W30" s="56">
        <v>22.462033312088959</v>
      </c>
      <c r="X30" s="56">
        <v>23.060596923720098</v>
      </c>
      <c r="Y30" s="56">
        <v>45.522630235809046</v>
      </c>
      <c r="Z30" s="56">
        <v>23.786833051398283</v>
      </c>
      <c r="AA30" s="56">
        <v>17.881403686418249</v>
      </c>
      <c r="AB30" s="56">
        <v>41.668236737816549</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
      <c r="A31" s="148"/>
      <c r="B31" s="39" t="s">
        <v>158</v>
      </c>
      <c r="C31" s="37" t="s">
        <v>159</v>
      </c>
      <c r="D31" s="75"/>
      <c r="E31" s="56">
        <v>126.72154140944831</v>
      </c>
      <c r="F31" s="56">
        <v>137.35530499757417</v>
      </c>
      <c r="G31" s="56">
        <v>264.07684640702246</v>
      </c>
      <c r="H31" s="56">
        <v>126.47590628754386</v>
      </c>
      <c r="I31" s="56">
        <v>130.68217451503097</v>
      </c>
      <c r="J31" s="56">
        <v>257.15808080257483</v>
      </c>
      <c r="K31" s="56">
        <v>115.81858192562333</v>
      </c>
      <c r="L31" s="56">
        <v>128.27478598176907</v>
      </c>
      <c r="M31" s="56">
        <v>244.09336790739232</v>
      </c>
      <c r="N31" s="56">
        <v>103.38169116320843</v>
      </c>
      <c r="O31" s="56">
        <v>105.23985327444254</v>
      </c>
      <c r="P31" s="56">
        <v>208.6215444376509</v>
      </c>
      <c r="Q31" s="56">
        <v>103.08840876529095</v>
      </c>
      <c r="R31" s="56">
        <v>119.01286846829441</v>
      </c>
      <c r="S31" s="56">
        <v>222.10127723358539</v>
      </c>
      <c r="T31" s="56">
        <v>118.04580304875174</v>
      </c>
      <c r="U31" s="56">
        <v>128.83511264024381</v>
      </c>
      <c r="V31" s="56">
        <v>246.88091568899569</v>
      </c>
      <c r="W31" s="56">
        <v>119.60446485530686</v>
      </c>
      <c r="X31" s="56">
        <v>150.56184181126872</v>
      </c>
      <c r="Y31" s="56">
        <v>270.16630666657539</v>
      </c>
      <c r="Z31" s="56">
        <v>119.40721664195561</v>
      </c>
      <c r="AA31" s="56">
        <v>133.4941879591361</v>
      </c>
      <c r="AB31" s="56">
        <v>252.9014046010916</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
      <c r="A32" s="148"/>
      <c r="B32" s="33" t="s">
        <v>160</v>
      </c>
      <c r="C32" s="33" t="s">
        <v>161</v>
      </c>
      <c r="D32" s="73"/>
      <c r="E32" s="57">
        <v>5035.4443508814675</v>
      </c>
      <c r="F32" s="57">
        <v>20270.774269454283</v>
      </c>
      <c r="G32" s="57">
        <v>25306.218620335741</v>
      </c>
      <c r="H32" s="57">
        <v>1641.1797763135833</v>
      </c>
      <c r="I32" s="57">
        <v>27239.217309776552</v>
      </c>
      <c r="J32" s="57">
        <v>28880.397086090135</v>
      </c>
      <c r="K32" s="57">
        <v>1682.3932043279319</v>
      </c>
      <c r="L32" s="57">
        <v>18556.78106526866</v>
      </c>
      <c r="M32" s="57">
        <v>20239.174269596588</v>
      </c>
      <c r="N32" s="57">
        <v>1771.5369216300437</v>
      </c>
      <c r="O32" s="57">
        <v>27211.43955696583</v>
      </c>
      <c r="P32" s="57">
        <v>28982.976478595869</v>
      </c>
      <c r="Q32" s="57">
        <v>1965.8879403184462</v>
      </c>
      <c r="R32" s="57">
        <v>48108.367458638349</v>
      </c>
      <c r="S32" s="57">
        <v>50074.25539895679</v>
      </c>
      <c r="T32" s="57">
        <v>2091.6144869036975</v>
      </c>
      <c r="U32" s="57">
        <v>8186.9621935818832</v>
      </c>
      <c r="V32" s="57">
        <v>10278.576680485578</v>
      </c>
      <c r="W32" s="57">
        <v>1871.763027824019</v>
      </c>
      <c r="X32" s="57">
        <v>37886.178997805197</v>
      </c>
      <c r="Y32" s="57">
        <v>39757.942025629221</v>
      </c>
      <c r="Z32" s="57">
        <v>1581.9098219650527</v>
      </c>
      <c r="AA32" s="57">
        <v>25213.529723682834</v>
      </c>
      <c r="AB32" s="57">
        <v>26795.439545647878</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
      <c r="A33" s="148"/>
      <c r="B33" s="39" t="s">
        <v>162</v>
      </c>
      <c r="C33" s="37" t="s">
        <v>163</v>
      </c>
      <c r="D33" s="75"/>
      <c r="E33" s="56">
        <v>14.797505453414644</v>
      </c>
      <c r="F33" s="56">
        <v>1905.6460037448455</v>
      </c>
      <c r="G33" s="56">
        <v>1920.4435091982591</v>
      </c>
      <c r="H33" s="56">
        <v>5.4520881281576603</v>
      </c>
      <c r="I33" s="56">
        <v>2175.832933717556</v>
      </c>
      <c r="J33" s="56">
        <v>2181.2850218457138</v>
      </c>
      <c r="K33" s="56">
        <v>4.928507089953345</v>
      </c>
      <c r="L33" s="56">
        <v>779.55787348930335</v>
      </c>
      <c r="M33" s="56">
        <v>784.48638057925666</v>
      </c>
      <c r="N33" s="56">
        <v>5.9619938221712339</v>
      </c>
      <c r="O33" s="56">
        <v>712.39110454863112</v>
      </c>
      <c r="P33" s="56">
        <v>718.3530983708024</v>
      </c>
      <c r="Q33" s="56">
        <v>4.1273667476435385</v>
      </c>
      <c r="R33" s="56">
        <v>479.74046969880203</v>
      </c>
      <c r="S33" s="56">
        <v>483.86783644644561</v>
      </c>
      <c r="T33" s="56">
        <v>3.6533309955821949</v>
      </c>
      <c r="U33" s="56">
        <v>680.82389672185013</v>
      </c>
      <c r="V33" s="56">
        <v>684.47722771743236</v>
      </c>
      <c r="W33" s="56">
        <v>1.8941327254920526</v>
      </c>
      <c r="X33" s="56">
        <v>762.05339449397684</v>
      </c>
      <c r="Y33" s="56">
        <v>763.94752721946895</v>
      </c>
      <c r="Z33" s="56">
        <v>1.6343087785685078</v>
      </c>
      <c r="AA33" s="56">
        <v>2.0253238868010395</v>
      </c>
      <c r="AB33" s="56">
        <v>3.6596326653695468</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
      <c r="A34" s="148"/>
      <c r="B34" s="39" t="s">
        <v>164</v>
      </c>
      <c r="C34" s="37" t="s">
        <v>165</v>
      </c>
      <c r="D34" s="75"/>
      <c r="E34" s="56">
        <v>4371.1069409525935</v>
      </c>
      <c r="F34" s="56">
        <v>17916.838673958511</v>
      </c>
      <c r="G34" s="56">
        <v>22287.945614911096</v>
      </c>
      <c r="H34" s="56">
        <v>1222.4686508647419</v>
      </c>
      <c r="I34" s="56">
        <v>24754.769244153016</v>
      </c>
      <c r="J34" s="56">
        <v>25977.237895017759</v>
      </c>
      <c r="K34" s="56">
        <v>1287.5187841777968</v>
      </c>
      <c r="L34" s="56">
        <v>17482.592723674472</v>
      </c>
      <c r="M34" s="56">
        <v>18770.111507852267</v>
      </c>
      <c r="N34" s="56">
        <v>1302.3066336590471</v>
      </c>
      <c r="O34" s="56">
        <v>26069.152174038736</v>
      </c>
      <c r="P34" s="56">
        <v>27371.458807697778</v>
      </c>
      <c r="Q34" s="56">
        <v>1418.2852351143931</v>
      </c>
      <c r="R34" s="56">
        <v>47072.334493690447</v>
      </c>
      <c r="S34" s="56">
        <v>48490.619728804835</v>
      </c>
      <c r="T34" s="56">
        <v>1473.2383104159967</v>
      </c>
      <c r="U34" s="56">
        <v>6855.6441278299526</v>
      </c>
      <c r="V34" s="56">
        <v>8328.8824382459461</v>
      </c>
      <c r="W34" s="56">
        <v>1335.9428413364985</v>
      </c>
      <c r="X34" s="56">
        <v>36573.398910475895</v>
      </c>
      <c r="Y34" s="56">
        <v>37909.341751812397</v>
      </c>
      <c r="Z34" s="56">
        <v>1181.3869622994084</v>
      </c>
      <c r="AA34" s="56">
        <v>24915.374696888648</v>
      </c>
      <c r="AB34" s="56">
        <v>26096.761659188051</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
      <c r="A35" s="148"/>
      <c r="B35" s="39" t="s">
        <v>166</v>
      </c>
      <c r="C35" s="37" t="s">
        <v>167</v>
      </c>
      <c r="D35" s="75"/>
      <c r="E35" s="56">
        <v>323.84318787402589</v>
      </c>
      <c r="F35" s="56">
        <v>221.83667069661584</v>
      </c>
      <c r="G35" s="56">
        <v>545.67985857064161</v>
      </c>
      <c r="H35" s="56">
        <v>108.52324923295748</v>
      </c>
      <c r="I35" s="56">
        <v>102.37266608627824</v>
      </c>
      <c r="J35" s="56">
        <v>210.89591531923577</v>
      </c>
      <c r="K35" s="56">
        <v>102.71518063080946</v>
      </c>
      <c r="L35" s="56">
        <v>82.292108618250907</v>
      </c>
      <c r="M35" s="56">
        <v>185.00728924906036</v>
      </c>
      <c r="N35" s="56">
        <v>146.48825097346474</v>
      </c>
      <c r="O35" s="56">
        <v>169.09525224455982</v>
      </c>
      <c r="P35" s="56">
        <v>315.58350321802453</v>
      </c>
      <c r="Q35" s="56">
        <v>186.65826704075326</v>
      </c>
      <c r="R35" s="56">
        <v>267.40600945607019</v>
      </c>
      <c r="S35" s="56">
        <v>454.06427649682348</v>
      </c>
      <c r="T35" s="56">
        <v>223.62427429839011</v>
      </c>
      <c r="U35" s="56">
        <v>338.27876612823542</v>
      </c>
      <c r="V35" s="56">
        <v>561.90304042662558</v>
      </c>
      <c r="W35" s="56">
        <v>161.71216885842122</v>
      </c>
      <c r="X35" s="56">
        <v>207.68513834702614</v>
      </c>
      <c r="Y35" s="56">
        <v>369.39730720544748</v>
      </c>
      <c r="Z35" s="56">
        <v>136.53256426840005</v>
      </c>
      <c r="AA35" s="56">
        <v>167.3369566642842</v>
      </c>
      <c r="AB35" s="56">
        <v>303.86952093268422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8.8" x14ac:dyDescent="0.3">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
      <c r="A37" s="148"/>
      <c r="B37" s="39" t="s">
        <v>170</v>
      </c>
      <c r="C37" s="37" t="s">
        <v>171</v>
      </c>
      <c r="D37" s="75"/>
      <c r="E37" s="56">
        <v>325.69671660143376</v>
      </c>
      <c r="F37" s="56">
        <v>226.45292105431074</v>
      </c>
      <c r="G37" s="56">
        <v>552.14963765574419</v>
      </c>
      <c r="H37" s="56">
        <v>304.73578808772629</v>
      </c>
      <c r="I37" s="56">
        <v>206.24246581970061</v>
      </c>
      <c r="J37" s="56">
        <v>510.9782539074269</v>
      </c>
      <c r="K37" s="56">
        <v>287.23073242937227</v>
      </c>
      <c r="L37" s="56">
        <v>212.33835948663409</v>
      </c>
      <c r="M37" s="56">
        <v>499.56909191600607</v>
      </c>
      <c r="N37" s="56">
        <v>316.78004317536045</v>
      </c>
      <c r="O37" s="56">
        <v>260.80102613390494</v>
      </c>
      <c r="P37" s="56">
        <v>577.58106930926476</v>
      </c>
      <c r="Q37" s="56">
        <v>356.81707141565636</v>
      </c>
      <c r="R37" s="56">
        <v>288.88648579303339</v>
      </c>
      <c r="S37" s="56">
        <v>645.70355720868997</v>
      </c>
      <c r="T37" s="56">
        <v>391.09857119372879</v>
      </c>
      <c r="U37" s="56">
        <v>312.21540290184453</v>
      </c>
      <c r="V37" s="56">
        <v>703.31397409557405</v>
      </c>
      <c r="W37" s="56">
        <v>372.21388490360738</v>
      </c>
      <c r="X37" s="56">
        <v>343.0415544883009</v>
      </c>
      <c r="Y37" s="56">
        <v>715.25543939190834</v>
      </c>
      <c r="Z37" s="56">
        <v>262.35598661867567</v>
      </c>
      <c r="AA37" s="56">
        <v>128.79274624309818</v>
      </c>
      <c r="AB37" s="56">
        <v>391.14873286177379</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
      <c r="A38" s="148"/>
      <c r="B38" s="33" t="s">
        <v>172</v>
      </c>
      <c r="C38" s="33" t="s">
        <v>173</v>
      </c>
      <c r="D38" s="73"/>
      <c r="E38" s="57">
        <v>219.19407245347858</v>
      </c>
      <c r="F38" s="57">
        <v>207.33959378198605</v>
      </c>
      <c r="G38" s="57">
        <v>426.53366623546304</v>
      </c>
      <c r="H38" s="57">
        <v>262.66495633095286</v>
      </c>
      <c r="I38" s="57">
        <v>272.02883379593959</v>
      </c>
      <c r="J38" s="57">
        <v>534.69379012689035</v>
      </c>
      <c r="K38" s="57">
        <v>271.38691114852782</v>
      </c>
      <c r="L38" s="57">
        <v>296.69358064211542</v>
      </c>
      <c r="M38" s="57">
        <v>568.08049179064199</v>
      </c>
      <c r="N38" s="57">
        <v>298.89554523806544</v>
      </c>
      <c r="O38" s="57">
        <v>385.35353897548885</v>
      </c>
      <c r="P38" s="57">
        <v>684.24908421355462</v>
      </c>
      <c r="Q38" s="57">
        <v>266.11473729943742</v>
      </c>
      <c r="R38" s="57">
        <v>297.75229001792695</v>
      </c>
      <c r="S38" s="57">
        <v>563.86702731736477</v>
      </c>
      <c r="T38" s="57">
        <v>303.72404031871349</v>
      </c>
      <c r="U38" s="57">
        <v>310.56192131058418</v>
      </c>
      <c r="V38" s="57">
        <v>614.2859616292958</v>
      </c>
      <c r="W38" s="57">
        <v>286.42931987545956</v>
      </c>
      <c r="X38" s="57">
        <v>346.25245323126836</v>
      </c>
      <c r="Y38" s="57">
        <v>632.68177310672695</v>
      </c>
      <c r="Z38" s="57">
        <v>226.89338090188681</v>
      </c>
      <c r="AA38" s="57">
        <v>180.08290184043076</v>
      </c>
      <c r="AB38" s="57">
        <v>406.97628274231619</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
      <c r="A39" s="148"/>
      <c r="B39" s="33" t="s">
        <v>174</v>
      </c>
      <c r="C39" s="33" t="s">
        <v>707</v>
      </c>
      <c r="D39" s="73"/>
      <c r="E39" s="57">
        <v>0.18342799950538041</v>
      </c>
      <c r="F39" s="57">
        <v>0.20093477794493975</v>
      </c>
      <c r="G39" s="57">
        <v>0.38436277745032016</v>
      </c>
      <c r="H39" s="57">
        <v>0.33104581813431161</v>
      </c>
      <c r="I39" s="57">
        <v>0.32170126116456443</v>
      </c>
      <c r="J39" s="57">
        <v>0.6527470792988761</v>
      </c>
      <c r="K39" s="57">
        <v>8.519670039148993</v>
      </c>
      <c r="L39" s="57">
        <v>9.4614898158140477</v>
      </c>
      <c r="M39" s="57">
        <v>17.981159854963039</v>
      </c>
      <c r="N39" s="57">
        <v>34.197012724153154</v>
      </c>
      <c r="O39" s="57">
        <v>47.504597568599117</v>
      </c>
      <c r="P39" s="57">
        <v>81.701610292752278</v>
      </c>
      <c r="Q39" s="57">
        <v>34.70158248378781</v>
      </c>
      <c r="R39" s="57">
        <v>51.127399554068695</v>
      </c>
      <c r="S39" s="57">
        <v>85.828982037856505</v>
      </c>
      <c r="T39" s="57">
        <v>46.147156615137028</v>
      </c>
      <c r="U39" s="57">
        <v>76.10253355910136</v>
      </c>
      <c r="V39" s="57">
        <v>122.24969017423838</v>
      </c>
      <c r="W39" s="57">
        <v>34.61487753880985</v>
      </c>
      <c r="X39" s="57">
        <v>61.002478678241474</v>
      </c>
      <c r="Y39" s="57">
        <v>95.617356217051309</v>
      </c>
      <c r="Z39" s="57">
        <v>7.0244989837239933</v>
      </c>
      <c r="AA39" s="57">
        <v>9.5744596383067364</v>
      </c>
      <c r="AB39" s="57">
        <v>16.598958622030725</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ht="28.8" x14ac:dyDescent="0.3">
      <c r="A40" s="148"/>
      <c r="B40" s="33" t="s">
        <v>708</v>
      </c>
      <c r="C40" s="20"/>
      <c r="D40" s="20"/>
      <c r="E40" s="20" t="s">
        <v>30</v>
      </c>
      <c r="F40" s="20" t="s">
        <v>30</v>
      </c>
      <c r="G40" s="20" t="s">
        <v>30</v>
      </c>
      <c r="H40" s="20" t="s">
        <v>30</v>
      </c>
      <c r="I40" s="20" t="s">
        <v>30</v>
      </c>
      <c r="J40" s="20" t="s">
        <v>30</v>
      </c>
      <c r="K40" s="20" t="s">
        <v>30</v>
      </c>
      <c r="L40" s="20" t="s">
        <v>30</v>
      </c>
      <c r="M40" s="20" t="s">
        <v>30</v>
      </c>
      <c r="N40" s="20" t="s">
        <v>30</v>
      </c>
      <c r="O40" s="20" t="s">
        <v>30</v>
      </c>
      <c r="P40" s="20" t="s">
        <v>30</v>
      </c>
      <c r="Q40" s="20" t="s">
        <v>30</v>
      </c>
      <c r="R40" s="20" t="s">
        <v>30</v>
      </c>
      <c r="S40" s="20" t="s">
        <v>30</v>
      </c>
      <c r="T40" s="20" t="s">
        <v>30</v>
      </c>
      <c r="U40" s="20" t="s">
        <v>30</v>
      </c>
      <c r="V40" s="20" t="s">
        <v>30</v>
      </c>
      <c r="W40" s="20" t="s">
        <v>30</v>
      </c>
      <c r="X40" s="20" t="s">
        <v>30</v>
      </c>
      <c r="Y40" s="20" t="s">
        <v>30</v>
      </c>
      <c r="Z40" s="20" t="s">
        <v>30</v>
      </c>
      <c r="AA40" s="20" t="s">
        <v>30</v>
      </c>
      <c r="AB40" s="20" t="s">
        <v>30</v>
      </c>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row>
    <row r="41" spans="1:124" x14ac:dyDescent="0.3">
      <c r="A41" s="148"/>
      <c r="B41" s="33" t="s">
        <v>709</v>
      </c>
      <c r="C41" s="39" t="s">
        <v>326</v>
      </c>
      <c r="D41" s="76"/>
      <c r="E41" s="56">
        <v>15.232041253072756</v>
      </c>
      <c r="F41" s="56">
        <v>144.36558531472505</v>
      </c>
      <c r="G41" s="56">
        <v>159.59762656779782</v>
      </c>
      <c r="H41" s="56">
        <v>45.867940921496341</v>
      </c>
      <c r="I41" s="56">
        <v>439.82658485399548</v>
      </c>
      <c r="J41" s="56">
        <v>485.69452577549163</v>
      </c>
      <c r="K41" s="56">
        <v>41.185703531158829</v>
      </c>
      <c r="L41" s="56">
        <v>312.75246134366023</v>
      </c>
      <c r="M41" s="56">
        <v>353.93816487481911</v>
      </c>
      <c r="N41" s="56">
        <v>20.662543572333462</v>
      </c>
      <c r="O41" s="56">
        <v>387.38216984078502</v>
      </c>
      <c r="P41" s="56">
        <v>408.04471341311859</v>
      </c>
      <c r="Q41" s="56">
        <v>32.852496935869397</v>
      </c>
      <c r="R41" s="56">
        <v>451.60217776806439</v>
      </c>
      <c r="S41" s="56">
        <v>484.45467470393385</v>
      </c>
      <c r="T41" s="56">
        <v>17.582356336985569</v>
      </c>
      <c r="U41" s="56">
        <v>540.08482462438326</v>
      </c>
      <c r="V41" s="56">
        <v>557.6671809613689</v>
      </c>
      <c r="W41" s="56">
        <v>2.9994190236571638</v>
      </c>
      <c r="X41" s="56">
        <v>125.57389672227013</v>
      </c>
      <c r="Y41" s="56">
        <v>128.57331574592729</v>
      </c>
      <c r="Z41" s="56">
        <v>4.0421603880948913</v>
      </c>
      <c r="AA41" s="56">
        <v>49.891400043540429</v>
      </c>
      <c r="AB41" s="56">
        <v>53.933560431635307</v>
      </c>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row>
    <row r="42" spans="1:124" x14ac:dyDescent="0.3">
      <c r="A42" s="148"/>
      <c r="B42" s="33" t="s">
        <v>710</v>
      </c>
      <c r="C42" s="39" t="s">
        <v>711</v>
      </c>
      <c r="D42" s="76"/>
      <c r="E42" s="56">
        <v>7.5730991680709389E-2</v>
      </c>
      <c r="F42" s="56">
        <v>4.2564470725888208</v>
      </c>
      <c r="G42" s="56">
        <v>4.33217806426953</v>
      </c>
      <c r="H42" s="56">
        <v>2.1938151363539337E-2</v>
      </c>
      <c r="I42" s="56">
        <v>4.8064010469214073</v>
      </c>
      <c r="J42" s="56">
        <v>4.8283391982849473</v>
      </c>
      <c r="K42" s="56">
        <v>2.9389313952681892E-2</v>
      </c>
      <c r="L42" s="56">
        <v>1.4456822855598339</v>
      </c>
      <c r="M42" s="56">
        <v>1.4750715995125157</v>
      </c>
      <c r="N42" s="56">
        <v>2.1795219672536427E-2</v>
      </c>
      <c r="O42" s="56">
        <v>1.2413244658732678</v>
      </c>
      <c r="P42" s="56">
        <v>1.2631196855458044</v>
      </c>
      <c r="Q42" s="56">
        <v>1.6896060179803312E-2</v>
      </c>
      <c r="R42" s="56">
        <v>0.66160475791603557</v>
      </c>
      <c r="S42" s="56">
        <v>0.67850081809583884</v>
      </c>
      <c r="T42" s="56">
        <v>1.0112414804140718E-2</v>
      </c>
      <c r="U42" s="56">
        <v>0.7398616085201204</v>
      </c>
      <c r="V42" s="56">
        <v>0.74997402332426111</v>
      </c>
      <c r="W42" s="56">
        <v>3.1706057287883035E-3</v>
      </c>
      <c r="X42" s="56">
        <v>0.57709603089133099</v>
      </c>
      <c r="Y42" s="56">
        <v>0.58026663662011924</v>
      </c>
      <c r="Z42" s="56">
        <v>1.7617758241758243E-3</v>
      </c>
      <c r="AA42" s="56">
        <v>2.2398805429864254E-3</v>
      </c>
      <c r="AB42" s="56">
        <v>4.0016563671622495E-3</v>
      </c>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row>
    <row r="43" spans="1:124" x14ac:dyDescent="0.3">
      <c r="A43" s="148"/>
      <c r="B43" s="33" t="s">
        <v>712</v>
      </c>
      <c r="C43" s="39" t="s">
        <v>713</v>
      </c>
      <c r="D43" s="76"/>
      <c r="E43" s="56">
        <v>14.527323737152214</v>
      </c>
      <c r="F43" s="56">
        <v>1901.1770280824755</v>
      </c>
      <c r="G43" s="56">
        <v>1915.7043518196274</v>
      </c>
      <c r="H43" s="56">
        <v>5.210156363670305</v>
      </c>
      <c r="I43" s="56">
        <v>2170.8962266865092</v>
      </c>
      <c r="J43" s="56">
        <v>2176.1063830501794</v>
      </c>
      <c r="K43" s="56">
        <v>4.5897244677367297</v>
      </c>
      <c r="L43" s="56">
        <v>778.00614546031886</v>
      </c>
      <c r="M43" s="56">
        <v>782.59586992805555</v>
      </c>
      <c r="N43" s="56">
        <v>5.6512599533903041</v>
      </c>
      <c r="O43" s="56">
        <v>710.93745502874071</v>
      </c>
      <c r="P43" s="56">
        <v>716.58871498213102</v>
      </c>
      <c r="Q43" s="56">
        <v>3.8118539302522354</v>
      </c>
      <c r="R43" s="56">
        <v>478.79257940331343</v>
      </c>
      <c r="S43" s="56">
        <v>482.60443333356574</v>
      </c>
      <c r="T43" s="56">
        <v>3.2722703672718794</v>
      </c>
      <c r="U43" s="56">
        <v>679.72437456176215</v>
      </c>
      <c r="V43" s="56">
        <v>682.99664492903401</v>
      </c>
      <c r="W43" s="56">
        <v>1.7732774678227516</v>
      </c>
      <c r="X43" s="56">
        <v>761.31953210497102</v>
      </c>
      <c r="Y43" s="56">
        <v>763.09280957279395</v>
      </c>
      <c r="Z43" s="56">
        <v>1.5043480571428574</v>
      </c>
      <c r="AA43" s="56">
        <v>1.912592905882353</v>
      </c>
      <c r="AB43" s="56">
        <v>3.4169409630252106</v>
      </c>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row>
    <row r="44" spans="1:124" x14ac:dyDescent="0.3">
      <c r="A44" s="148"/>
      <c r="B44" s="33" t="s">
        <v>714</v>
      </c>
      <c r="C44" s="39" t="s">
        <v>715</v>
      </c>
      <c r="D44" s="76"/>
      <c r="E44" s="56">
        <v>3.9102500078712688E-2</v>
      </c>
      <c r="F44" s="56">
        <v>4.2737815539183079E-2</v>
      </c>
      <c r="G44" s="56">
        <v>8.1840315617895773E-2</v>
      </c>
      <c r="H44" s="56">
        <v>3.2681709764300605E-2</v>
      </c>
      <c r="I44" s="56">
        <v>1.9357936320345416E-2</v>
      </c>
      <c r="J44" s="56">
        <v>5.2039646084646014E-2</v>
      </c>
      <c r="K44" s="56">
        <v>4.4502744612626086E-2</v>
      </c>
      <c r="L44" s="56">
        <v>1.5253486455029839E-2</v>
      </c>
      <c r="M44" s="56">
        <v>5.9756231067655929E-2</v>
      </c>
      <c r="N44" s="56">
        <v>3.0251207510165988E-2</v>
      </c>
      <c r="O44" s="56">
        <v>2.2229941506618372E-2</v>
      </c>
      <c r="P44" s="56">
        <v>5.2481149016784363E-2</v>
      </c>
      <c r="Q44" s="56">
        <v>9.8626349254081589E-4</v>
      </c>
      <c r="R44" s="56">
        <v>9.4553626791352879E-4</v>
      </c>
      <c r="S44" s="56">
        <v>1.9317997604543446E-3</v>
      </c>
      <c r="T44" s="56">
        <v>3.1691162764343897E-4</v>
      </c>
      <c r="U44" s="56">
        <v>3.0726825644792461E-4</v>
      </c>
      <c r="V44" s="56">
        <v>6.2417988409136358E-4</v>
      </c>
      <c r="W44" s="56">
        <v>1.1077737343020835E-4</v>
      </c>
      <c r="X44" s="56">
        <v>1.4756525262879552E-4</v>
      </c>
      <c r="Y44" s="56">
        <v>2.5834262605900385E-4</v>
      </c>
      <c r="Z44" s="56">
        <v>2.6091846600978237E-4</v>
      </c>
      <c r="AA44" s="56">
        <v>2.2487835826185583E-4</v>
      </c>
      <c r="AB44" s="56">
        <v>4.8579682427163818E-4</v>
      </c>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row>
    <row r="45" spans="1:124" x14ac:dyDescent="0.3">
      <c r="A45" s="148"/>
      <c r="B45" s="33" t="s">
        <v>716</v>
      </c>
      <c r="C45" s="39" t="s">
        <v>416</v>
      </c>
      <c r="D45" s="76"/>
      <c r="E45" s="56">
        <v>0.15534822450300434</v>
      </c>
      <c r="F45" s="56">
        <v>0.16979077424165492</v>
      </c>
      <c r="G45" s="56">
        <v>0.32513899874465929</v>
      </c>
      <c r="H45" s="56">
        <v>0.18731190335951473</v>
      </c>
      <c r="I45" s="56">
        <v>0.11094804780492114</v>
      </c>
      <c r="J45" s="56">
        <v>0.29825995116443588</v>
      </c>
      <c r="K45" s="56">
        <v>0.26489056365130653</v>
      </c>
      <c r="L45" s="56">
        <v>9.0792256969563917E-2</v>
      </c>
      <c r="M45" s="56">
        <v>0.35568282062087048</v>
      </c>
      <c r="N45" s="56">
        <v>0.25868744159822815</v>
      </c>
      <c r="O45" s="56">
        <v>0.19009511251056219</v>
      </c>
      <c r="P45" s="56">
        <v>0.44878255410879025</v>
      </c>
      <c r="Q45" s="56">
        <v>0.29763049371895967</v>
      </c>
      <c r="R45" s="56">
        <v>0.28534000130461051</v>
      </c>
      <c r="S45" s="56">
        <v>0.58297049502357023</v>
      </c>
      <c r="T45" s="56">
        <v>0.37063130187853066</v>
      </c>
      <c r="U45" s="56">
        <v>0.35935328331143435</v>
      </c>
      <c r="V45" s="56">
        <v>0.72998458518996501</v>
      </c>
      <c r="W45" s="56">
        <v>0.11757387456708251</v>
      </c>
      <c r="X45" s="56">
        <v>0.15661879286177996</v>
      </c>
      <c r="Y45" s="56">
        <v>0.2741926674288625</v>
      </c>
      <c r="Z45" s="56">
        <v>0.12793802713546465</v>
      </c>
      <c r="AA45" s="56">
        <v>0.11026622201743815</v>
      </c>
      <c r="AB45" s="56">
        <v>0.23820424915290278</v>
      </c>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row>
    <row r="46" spans="1:124" x14ac:dyDescent="0.3">
      <c r="A46" s="148"/>
      <c r="B46" s="66" t="s">
        <v>717</v>
      </c>
      <c r="C46" s="39" t="s">
        <v>718</v>
      </c>
      <c r="D46" s="76"/>
      <c r="E46" s="56">
        <v>3.4658856928783082</v>
      </c>
      <c r="F46" s="56">
        <v>14.104820325947003</v>
      </c>
      <c r="G46" s="56">
        <v>17.570706018825305</v>
      </c>
      <c r="H46" s="56">
        <v>3.6556362900472115</v>
      </c>
      <c r="I46" s="56">
        <v>15.641540206908763</v>
      </c>
      <c r="J46" s="56">
        <v>19.29717649695597</v>
      </c>
      <c r="K46" s="56">
        <v>7.8003542215710828</v>
      </c>
      <c r="L46" s="56">
        <v>33.661911783140674</v>
      </c>
      <c r="M46" s="56">
        <v>41.462266004711758</v>
      </c>
      <c r="N46" s="56">
        <v>5.8692170325933892</v>
      </c>
      <c r="O46" s="56">
        <v>23.517588411782683</v>
      </c>
      <c r="P46" s="56">
        <v>29.386805444376073</v>
      </c>
      <c r="Q46" s="56">
        <v>10.011914858211385</v>
      </c>
      <c r="R46" s="56">
        <v>34.615387217356123</v>
      </c>
      <c r="S46" s="56">
        <v>44.627302075567542</v>
      </c>
      <c r="T46" s="56">
        <v>9.2228394072643685</v>
      </c>
      <c r="U46" s="56">
        <v>34.145291161590947</v>
      </c>
      <c r="V46" s="56">
        <v>43.368130568855321</v>
      </c>
      <c r="W46" s="56">
        <v>9.1147297978038555</v>
      </c>
      <c r="X46" s="56">
        <v>26.858310112787841</v>
      </c>
      <c r="Y46" s="56">
        <v>35.973039910591687</v>
      </c>
      <c r="Z46" s="56">
        <v>8.0888214071635485</v>
      </c>
      <c r="AA46" s="56">
        <v>23.058129813062529</v>
      </c>
      <c r="AB46" s="56">
        <v>31.146951220226079</v>
      </c>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row>
    <row r="47" spans="1:124" x14ac:dyDescent="0.3">
      <c r="A47" s="148"/>
      <c r="B47" s="66" t="s">
        <v>719</v>
      </c>
      <c r="C47" s="39" t="s">
        <v>720</v>
      </c>
      <c r="D47" s="76"/>
      <c r="E47" s="56">
        <v>983.82818685142638</v>
      </c>
      <c r="F47" s="56">
        <v>387.63252382707714</v>
      </c>
      <c r="G47" s="56">
        <v>1371.4607106785043</v>
      </c>
      <c r="H47" s="56">
        <v>1208.4182387413884</v>
      </c>
      <c r="I47" s="56">
        <v>460.62573682579239</v>
      </c>
      <c r="J47" s="56">
        <v>1669.0439755671814</v>
      </c>
      <c r="K47" s="56">
        <v>1478.3405249353621</v>
      </c>
      <c r="L47" s="56">
        <v>565.60813948430371</v>
      </c>
      <c r="M47" s="56">
        <v>2043.9486644196641</v>
      </c>
      <c r="N47" s="56">
        <v>1499.044126822318</v>
      </c>
      <c r="O47" s="56">
        <v>539.56131067824629</v>
      </c>
      <c r="P47" s="56">
        <v>2038.6054375005635</v>
      </c>
      <c r="Q47" s="56">
        <v>1543.2198436594872</v>
      </c>
      <c r="R47" s="56">
        <v>587.09508275431449</v>
      </c>
      <c r="S47" s="56">
        <v>2130.314926413801</v>
      </c>
      <c r="T47" s="56">
        <v>1511.1278773998345</v>
      </c>
      <c r="U47" s="56">
        <v>542.76282746392724</v>
      </c>
      <c r="V47" s="56">
        <v>2053.8907048637611</v>
      </c>
      <c r="W47" s="56">
        <v>1510.645794395864</v>
      </c>
      <c r="X47" s="56">
        <v>496.46804028816007</v>
      </c>
      <c r="Y47" s="56">
        <v>2007.1138346840239</v>
      </c>
      <c r="Z47" s="56">
        <v>1400.5549755036625</v>
      </c>
      <c r="AA47" s="56">
        <v>441.19059431944527</v>
      </c>
      <c r="AB47" s="56">
        <v>1841.7455698231079</v>
      </c>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row>
    <row r="48" spans="1:124" x14ac:dyDescent="0.3">
      <c r="A48" s="148"/>
    </row>
    <row r="49" spans="1:1" x14ac:dyDescent="0.3">
      <c r="A49" s="149" t="s">
        <v>99</v>
      </c>
    </row>
    <row r="50" spans="1:1" x14ac:dyDescent="0.3">
      <c r="A50" s="148"/>
    </row>
    <row r="51" spans="1:1" x14ac:dyDescent="0.3">
      <c r="A51" s="148"/>
    </row>
    <row r="52" spans="1:1" x14ac:dyDescent="0.3">
      <c r="A52" s="148"/>
    </row>
    <row r="53" spans="1:1" x14ac:dyDescent="0.3">
      <c r="A53" s="148"/>
    </row>
    <row r="54" spans="1:1" x14ac:dyDescent="0.3">
      <c r="A54" s="148"/>
    </row>
    <row r="55" spans="1:1" x14ac:dyDescent="0.3">
      <c r="A55" s="148"/>
    </row>
    <row r="56" spans="1:1" x14ac:dyDescent="0.3">
      <c r="A56" s="148"/>
    </row>
    <row r="57" spans="1:1" x14ac:dyDescent="0.3">
      <c r="A57" s="148"/>
    </row>
    <row r="58" spans="1:1" x14ac:dyDescent="0.3">
      <c r="A58" s="148"/>
    </row>
    <row r="59" spans="1:1" x14ac:dyDescent="0.3">
      <c r="A59" s="148"/>
    </row>
    <row r="60" spans="1:1" x14ac:dyDescent="0.3">
      <c r="A60" s="148"/>
    </row>
    <row r="61" spans="1:1" x14ac:dyDescent="0.3">
      <c r="A61" s="148"/>
    </row>
    <row r="62" spans="1:1" x14ac:dyDescent="0.3">
      <c r="A62" s="148"/>
    </row>
    <row r="63" spans="1:1" x14ac:dyDescent="0.3">
      <c r="A63" s="148"/>
    </row>
    <row r="64" spans="1:1" x14ac:dyDescent="0.3">
      <c r="A64" s="148"/>
    </row>
    <row r="65" spans="1:1" x14ac:dyDescent="0.3">
      <c r="A65" s="148"/>
    </row>
    <row r="66" spans="1:1" x14ac:dyDescent="0.3">
      <c r="A66" s="148"/>
    </row>
    <row r="67" spans="1:1" x14ac:dyDescent="0.3">
      <c r="A67" s="148"/>
    </row>
    <row r="68" spans="1:1" x14ac:dyDescent="0.3">
      <c r="A68" s="148"/>
    </row>
    <row r="69" spans="1:1" x14ac:dyDescent="0.3">
      <c r="A69" s="148"/>
    </row>
    <row r="70" spans="1:1" x14ac:dyDescent="0.3">
      <c r="A70" s="148"/>
    </row>
    <row r="71" spans="1:1" x14ac:dyDescent="0.3">
      <c r="A71" s="148"/>
    </row>
    <row r="72" spans="1:1" x14ac:dyDescent="0.3">
      <c r="A72" s="148"/>
    </row>
    <row r="73" spans="1:1" x14ac:dyDescent="0.3">
      <c r="A73" s="148"/>
    </row>
    <row r="74" spans="1:1" x14ac:dyDescent="0.3">
      <c r="A74" s="148"/>
    </row>
    <row r="75" spans="1:1" x14ac:dyDescent="0.3">
      <c r="A75" s="148"/>
    </row>
    <row r="76" spans="1:1" x14ac:dyDescent="0.3">
      <c r="A76" s="148"/>
    </row>
    <row r="77" spans="1:1" x14ac:dyDescent="0.3">
      <c r="A77" s="148"/>
    </row>
    <row r="78" spans="1:1" x14ac:dyDescent="0.3">
      <c r="A78" s="148"/>
    </row>
    <row r="79" spans="1:1" x14ac:dyDescent="0.3">
      <c r="A79" s="148"/>
    </row>
    <row r="80" spans="1:1" x14ac:dyDescent="0.3">
      <c r="A80" s="148"/>
    </row>
    <row r="81" spans="1:1" x14ac:dyDescent="0.3">
      <c r="A81" s="148"/>
    </row>
    <row r="82" spans="1:1" x14ac:dyDescent="0.3">
      <c r="A82" s="148"/>
    </row>
    <row r="83" spans="1:1" x14ac:dyDescent="0.3">
      <c r="A83" s="148"/>
    </row>
    <row r="84" spans="1:1" x14ac:dyDescent="0.3">
      <c r="A84" s="148"/>
    </row>
    <row r="85" spans="1:1" x14ac:dyDescent="0.3">
      <c r="A85" s="148"/>
    </row>
    <row r="86" spans="1:1" x14ac:dyDescent="0.3">
      <c r="A86" s="148"/>
    </row>
    <row r="87" spans="1:1" x14ac:dyDescent="0.3">
      <c r="A87" s="148"/>
    </row>
    <row r="88" spans="1:1" x14ac:dyDescent="0.3">
      <c r="A88" s="148"/>
    </row>
    <row r="89" spans="1:1" x14ac:dyDescent="0.3">
      <c r="A89" s="148"/>
    </row>
    <row r="90" spans="1:1" x14ac:dyDescent="0.3">
      <c r="A90" s="148"/>
    </row>
    <row r="91" spans="1:1" x14ac:dyDescent="0.3">
      <c r="A91" s="148"/>
    </row>
    <row r="92" spans="1:1" x14ac:dyDescent="0.3">
      <c r="A92" s="148"/>
    </row>
    <row r="93" spans="1:1" x14ac:dyDescent="0.3">
      <c r="A93" s="148"/>
    </row>
    <row r="94" spans="1:1" x14ac:dyDescent="0.3">
      <c r="A94" s="148"/>
    </row>
    <row r="95" spans="1:1" x14ac:dyDescent="0.3">
      <c r="A95" s="148"/>
    </row>
    <row r="96" spans="1:1" x14ac:dyDescent="0.3">
      <c r="A96" s="148"/>
    </row>
    <row r="97" spans="1:1" x14ac:dyDescent="0.3">
      <c r="A97" s="148"/>
    </row>
    <row r="98" spans="1:1" x14ac:dyDescent="0.3">
      <c r="A98" s="148"/>
    </row>
    <row r="99" spans="1:1" x14ac:dyDescent="0.3">
      <c r="A99" s="148"/>
    </row>
    <row r="100" spans="1:1" x14ac:dyDescent="0.3">
      <c r="A100" s="148"/>
    </row>
    <row r="101" spans="1:1" x14ac:dyDescent="0.3">
      <c r="A101" s="148"/>
    </row>
    <row r="102" spans="1:1" x14ac:dyDescent="0.3">
      <c r="A102" s="148"/>
    </row>
    <row r="103" spans="1:1" x14ac:dyDescent="0.3">
      <c r="A103" s="148"/>
    </row>
    <row r="104" spans="1:1" x14ac:dyDescent="0.3">
      <c r="A104" s="148"/>
    </row>
    <row r="105" spans="1:1" x14ac:dyDescent="0.3">
      <c r="A105" s="148"/>
    </row>
    <row r="106" spans="1:1" x14ac:dyDescent="0.3">
      <c r="A106" s="148"/>
    </row>
    <row r="107" spans="1:1" x14ac:dyDescent="0.3">
      <c r="A107" s="148"/>
    </row>
    <row r="108" spans="1:1" x14ac:dyDescent="0.3">
      <c r="A108" s="148"/>
    </row>
    <row r="109" spans="1:1" x14ac:dyDescent="0.3">
      <c r="A109" s="148"/>
    </row>
    <row r="110" spans="1:1" x14ac:dyDescent="0.3">
      <c r="A110" s="148"/>
    </row>
    <row r="111" spans="1:1" x14ac:dyDescent="0.3">
      <c r="A111" s="148"/>
    </row>
    <row r="112" spans="1:1" x14ac:dyDescent="0.3">
      <c r="A112" s="148"/>
    </row>
    <row r="113" spans="1:1" x14ac:dyDescent="0.3">
      <c r="A113" s="148"/>
    </row>
    <row r="114" spans="1:1" x14ac:dyDescent="0.3">
      <c r="A114" s="148"/>
    </row>
    <row r="115" spans="1:1" x14ac:dyDescent="0.3">
      <c r="A115" s="148"/>
    </row>
    <row r="116" spans="1:1" x14ac:dyDescent="0.3">
      <c r="A116" s="148"/>
    </row>
    <row r="117" spans="1:1" x14ac:dyDescent="0.3">
      <c r="A117" s="148"/>
    </row>
    <row r="118" spans="1:1" x14ac:dyDescent="0.3">
      <c r="A118" s="148"/>
    </row>
    <row r="119" spans="1:1" x14ac:dyDescent="0.3">
      <c r="A119" s="148"/>
    </row>
  </sheetData>
  <hyperlinks>
    <hyperlink ref="D5" r:id="rId1" xr:uid="{03A2A911-D9A5-4DAD-AFF8-F5BF912B279C}"/>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9"/>
  </sheetPr>
  <dimension ref="A1:DT41"/>
  <sheetViews>
    <sheetView zoomScale="80" zoomScaleNormal="80" workbookViewId="0">
      <selection activeCell="C26" sqref="C26"/>
    </sheetView>
  </sheetViews>
  <sheetFormatPr defaultColWidth="8.69921875" defaultRowHeight="15.6" x14ac:dyDescent="0.3"/>
  <cols>
    <col min="1" max="1" width="10.19921875" customWidth="1"/>
    <col min="2" max="2" width="13.19921875" customWidth="1"/>
    <col min="3" max="3" width="50.69921875" customWidth="1"/>
    <col min="4" max="4" width="33.19921875" customWidth="1"/>
    <col min="5" max="11" width="8.69921875" customWidth="1"/>
    <col min="15" max="15" width="8.69921875" customWidth="1"/>
  </cols>
  <sheetData>
    <row r="1" spans="1:124" x14ac:dyDescent="0.3">
      <c r="A1" s="148"/>
    </row>
    <row r="2" spans="1:124" ht="16.2" thickBot="1" x14ac:dyDescent="0.35">
      <c r="A2" s="146" t="str">
        <f>"@"&amp;COUNTIF(A$1:A1,"@*")+1</f>
        <v>@1</v>
      </c>
      <c r="B2" s="1" t="s">
        <v>700</v>
      </c>
      <c r="C2" s="1"/>
      <c r="D2" s="1"/>
      <c r="E2" s="1"/>
      <c r="F2" s="1"/>
      <c r="G2" s="1"/>
      <c r="H2" s="1"/>
      <c r="I2" s="1"/>
    </row>
    <row r="3" spans="1:124" ht="14.25" customHeight="1" thickTop="1" x14ac:dyDescent="0.3">
      <c r="A3" s="148"/>
      <c r="B3" s="8" t="s">
        <v>85</v>
      </c>
      <c r="C3" s="8" t="s">
        <v>727</v>
      </c>
      <c r="D3" s="8"/>
      <c r="W3">
        <v>705.37599158131093</v>
      </c>
      <c r="X3">
        <v>214.66237832232389</v>
      </c>
      <c r="Y3">
        <v>920.03836990363504</v>
      </c>
    </row>
    <row r="4" spans="1:124" x14ac:dyDescent="0.3">
      <c r="A4" s="148"/>
      <c r="B4" s="8" t="s">
        <v>268</v>
      </c>
      <c r="C4" s="8" t="s">
        <v>702</v>
      </c>
      <c r="D4" s="8"/>
      <c r="W4">
        <v>2671.3315866413145</v>
      </c>
      <c r="X4">
        <v>2057.9931287236614</v>
      </c>
      <c r="Y4">
        <v>4729.3247153649736</v>
      </c>
    </row>
    <row r="5" spans="1:124" x14ac:dyDescent="0.3">
      <c r="A5" s="148"/>
      <c r="B5" s="8" t="s">
        <v>89</v>
      </c>
      <c r="W5">
        <f>W4/W3</f>
        <v>3.7871030748476811</v>
      </c>
      <c r="X5">
        <f t="shared" ref="X5:Y5" si="0">X4/X3</f>
        <v>9.5871160321978017</v>
      </c>
      <c r="Y5" s="126">
        <f t="shared" si="0"/>
        <v>5.140355956958973</v>
      </c>
    </row>
    <row r="6" spans="1:124" x14ac:dyDescent="0.3">
      <c r="A6" s="148"/>
    </row>
    <row r="7" spans="1:124" x14ac:dyDescent="0.3">
      <c r="A7" s="148"/>
      <c r="B7" s="33" t="s">
        <v>269</v>
      </c>
      <c r="C7" s="168" t="s">
        <v>728</v>
      </c>
    </row>
    <row r="8" spans="1:124" ht="30.6" x14ac:dyDescent="0.3">
      <c r="A8" s="148"/>
      <c r="D8" s="72" t="s">
        <v>271</v>
      </c>
      <c r="E8" s="59">
        <v>2011</v>
      </c>
      <c r="F8" s="59"/>
      <c r="G8" s="59"/>
      <c r="H8" s="59">
        <v>2012</v>
      </c>
      <c r="I8" s="59"/>
      <c r="J8" s="59"/>
      <c r="K8" s="59">
        <v>2013</v>
      </c>
      <c r="L8" s="59"/>
      <c r="M8" s="59"/>
      <c r="N8" s="59">
        <v>2014</v>
      </c>
      <c r="O8" s="59"/>
      <c r="P8" s="59"/>
      <c r="Q8" s="59">
        <v>2015</v>
      </c>
      <c r="R8" s="59"/>
      <c r="S8" s="59"/>
      <c r="T8" s="59">
        <v>2016</v>
      </c>
      <c r="U8" s="59"/>
      <c r="V8" s="59"/>
      <c r="W8" s="59">
        <v>2017</v>
      </c>
      <c r="X8" s="59"/>
      <c r="Y8" s="59"/>
      <c r="Z8" s="59">
        <v>2018</v>
      </c>
      <c r="AA8" s="59"/>
      <c r="AB8" s="59"/>
      <c r="AC8" s="59">
        <v>2019</v>
      </c>
      <c r="AD8" s="59"/>
      <c r="AE8" s="59"/>
      <c r="AF8" s="59">
        <v>2020</v>
      </c>
      <c r="AG8" s="59"/>
      <c r="AH8" s="59"/>
      <c r="AI8" s="59">
        <v>2021</v>
      </c>
      <c r="AJ8" s="59"/>
      <c r="AK8" s="59"/>
      <c r="AL8" s="59">
        <v>2022</v>
      </c>
      <c r="AM8" s="59"/>
      <c r="AN8" s="59"/>
      <c r="AO8" s="59">
        <v>2023</v>
      </c>
      <c r="AP8" s="59"/>
      <c r="AQ8" s="59"/>
      <c r="AR8" s="59">
        <v>2024</v>
      </c>
      <c r="AS8" s="59"/>
      <c r="AT8" s="59"/>
      <c r="AU8" s="59">
        <v>2025</v>
      </c>
      <c r="AV8" s="59"/>
      <c r="AW8" s="59"/>
      <c r="AX8" s="59">
        <v>2026</v>
      </c>
      <c r="AY8" s="59"/>
      <c r="AZ8" s="59"/>
      <c r="BA8" s="59">
        <v>2027</v>
      </c>
      <c r="BB8" s="59"/>
      <c r="BC8" s="59"/>
      <c r="BD8" s="59">
        <v>2028</v>
      </c>
      <c r="BE8" s="59"/>
      <c r="BF8" s="59"/>
      <c r="BG8" s="59">
        <v>2029</v>
      </c>
      <c r="BH8" s="59"/>
      <c r="BI8" s="59"/>
      <c r="BJ8" s="59">
        <v>2030</v>
      </c>
      <c r="BK8" s="59"/>
      <c r="BL8" s="59"/>
      <c r="BM8" s="59">
        <v>2031</v>
      </c>
      <c r="BN8" s="59"/>
      <c r="BO8" s="59"/>
      <c r="BP8" s="59">
        <v>2032</v>
      </c>
      <c r="BQ8" s="59"/>
      <c r="BR8" s="59"/>
      <c r="BS8" s="59">
        <v>2033</v>
      </c>
      <c r="BT8" s="59"/>
      <c r="BU8" s="59"/>
      <c r="BV8" s="59">
        <v>2034</v>
      </c>
      <c r="BW8" s="59"/>
      <c r="BX8" s="59"/>
      <c r="BY8" s="59">
        <v>2035</v>
      </c>
      <c r="BZ8" s="59"/>
      <c r="CA8" s="59"/>
      <c r="CB8" s="59">
        <v>2036</v>
      </c>
      <c r="CC8" s="59"/>
      <c r="CD8" s="59"/>
      <c r="CE8" s="59">
        <v>2037</v>
      </c>
      <c r="CF8" s="59"/>
      <c r="CG8" s="59"/>
      <c r="CH8" s="59">
        <v>2038</v>
      </c>
      <c r="CI8" s="59"/>
      <c r="CJ8" s="59"/>
      <c r="CK8" s="59">
        <v>2039</v>
      </c>
      <c r="CL8" s="59"/>
      <c r="CM8" s="59"/>
      <c r="CN8" s="59">
        <v>2040</v>
      </c>
      <c r="CO8" s="59"/>
      <c r="CP8" s="59"/>
      <c r="CQ8" s="59">
        <v>2041</v>
      </c>
      <c r="CR8" s="59"/>
      <c r="CS8" s="59"/>
      <c r="CT8" s="59">
        <v>2042</v>
      </c>
      <c r="CU8" s="59"/>
      <c r="CV8" s="59"/>
      <c r="CW8" s="59">
        <v>2043</v>
      </c>
      <c r="CX8" s="59"/>
      <c r="CY8" s="59"/>
      <c r="CZ8" s="59">
        <v>2044</v>
      </c>
      <c r="DA8" s="59"/>
      <c r="DB8" s="59"/>
      <c r="DC8" s="59">
        <v>2045</v>
      </c>
      <c r="DD8" s="59"/>
      <c r="DE8" s="59"/>
      <c r="DF8" s="59">
        <v>2046</v>
      </c>
      <c r="DG8" s="59"/>
      <c r="DH8" s="59"/>
      <c r="DI8" s="59">
        <v>2047</v>
      </c>
      <c r="DJ8" s="59"/>
      <c r="DK8" s="59"/>
      <c r="DL8" s="59">
        <v>2048</v>
      </c>
      <c r="DM8" s="59"/>
      <c r="DN8" s="59"/>
      <c r="DO8" s="59">
        <v>2049</v>
      </c>
      <c r="DP8" s="59"/>
      <c r="DQ8" s="59"/>
      <c r="DR8" s="59">
        <v>2050</v>
      </c>
      <c r="DS8" s="59"/>
      <c r="DT8" s="59"/>
    </row>
    <row r="9" spans="1:124" x14ac:dyDescent="0.3">
      <c r="A9" s="148"/>
      <c r="B9" s="33" t="s">
        <v>109</v>
      </c>
      <c r="C9" s="33" t="s">
        <v>70</v>
      </c>
      <c r="D9" s="34" t="s">
        <v>275</v>
      </c>
      <c r="E9" s="34" t="s">
        <v>703</v>
      </c>
      <c r="F9" s="34" t="s">
        <v>704</v>
      </c>
      <c r="G9" s="34" t="s">
        <v>705</v>
      </c>
      <c r="H9" s="34" t="s">
        <v>703</v>
      </c>
      <c r="I9" s="34" t="s">
        <v>704</v>
      </c>
      <c r="J9" s="34" t="s">
        <v>705</v>
      </c>
      <c r="K9" s="34" t="s">
        <v>703</v>
      </c>
      <c r="L9" s="34" t="s">
        <v>704</v>
      </c>
      <c r="M9" s="34" t="s">
        <v>705</v>
      </c>
      <c r="N9" s="34" t="s">
        <v>703</v>
      </c>
      <c r="O9" s="34" t="s">
        <v>704</v>
      </c>
      <c r="P9" s="34" t="s">
        <v>705</v>
      </c>
      <c r="Q9" s="34" t="s">
        <v>703</v>
      </c>
      <c r="R9" s="34" t="s">
        <v>704</v>
      </c>
      <c r="S9" s="34" t="s">
        <v>705</v>
      </c>
      <c r="T9" s="34" t="s">
        <v>703</v>
      </c>
      <c r="U9" s="34" t="s">
        <v>704</v>
      </c>
      <c r="V9" s="34" t="s">
        <v>705</v>
      </c>
      <c r="W9" s="34" t="s">
        <v>703</v>
      </c>
      <c r="X9" s="34" t="s">
        <v>704</v>
      </c>
      <c r="Y9" s="34" t="s">
        <v>705</v>
      </c>
      <c r="Z9" s="34" t="s">
        <v>703</v>
      </c>
      <c r="AA9" s="34" t="s">
        <v>704</v>
      </c>
      <c r="AB9" s="34" t="s">
        <v>705</v>
      </c>
      <c r="AC9" s="34" t="s">
        <v>703</v>
      </c>
      <c r="AD9" s="34" t="s">
        <v>704</v>
      </c>
      <c r="AE9" s="34" t="s">
        <v>705</v>
      </c>
      <c r="AF9" s="34" t="s">
        <v>703</v>
      </c>
      <c r="AG9" s="34" t="s">
        <v>704</v>
      </c>
      <c r="AH9" s="34" t="s">
        <v>705</v>
      </c>
      <c r="AI9" s="34" t="s">
        <v>703</v>
      </c>
      <c r="AJ9" s="34" t="s">
        <v>704</v>
      </c>
      <c r="AK9" s="34" t="s">
        <v>705</v>
      </c>
      <c r="AL9" s="34" t="s">
        <v>703</v>
      </c>
      <c r="AM9" s="34" t="s">
        <v>704</v>
      </c>
      <c r="AN9" s="34" t="s">
        <v>705</v>
      </c>
      <c r="AO9" s="34" t="s">
        <v>703</v>
      </c>
      <c r="AP9" s="34" t="s">
        <v>704</v>
      </c>
      <c r="AQ9" s="34" t="s">
        <v>705</v>
      </c>
      <c r="AR9" s="34" t="s">
        <v>703</v>
      </c>
      <c r="AS9" s="34" t="s">
        <v>704</v>
      </c>
      <c r="AT9" s="34" t="s">
        <v>705</v>
      </c>
      <c r="AU9" s="34" t="s">
        <v>703</v>
      </c>
      <c r="AV9" s="34" t="s">
        <v>704</v>
      </c>
      <c r="AW9" s="34" t="s">
        <v>705</v>
      </c>
      <c r="AX9" s="34" t="s">
        <v>703</v>
      </c>
      <c r="AY9" s="34" t="s">
        <v>704</v>
      </c>
      <c r="AZ9" s="34" t="s">
        <v>705</v>
      </c>
      <c r="BA9" s="34" t="s">
        <v>703</v>
      </c>
      <c r="BB9" s="34" t="s">
        <v>704</v>
      </c>
      <c r="BC9" s="34" t="s">
        <v>705</v>
      </c>
      <c r="BD9" s="34" t="s">
        <v>703</v>
      </c>
      <c r="BE9" s="34" t="s">
        <v>704</v>
      </c>
      <c r="BF9" s="34" t="s">
        <v>705</v>
      </c>
      <c r="BG9" s="34" t="s">
        <v>703</v>
      </c>
      <c r="BH9" s="34" t="s">
        <v>704</v>
      </c>
      <c r="BI9" s="34" t="s">
        <v>705</v>
      </c>
      <c r="BJ9" s="34" t="s">
        <v>703</v>
      </c>
      <c r="BK9" s="34" t="s">
        <v>704</v>
      </c>
      <c r="BL9" s="34" t="s">
        <v>705</v>
      </c>
      <c r="BM9" s="34" t="s">
        <v>703</v>
      </c>
      <c r="BN9" s="34" t="s">
        <v>704</v>
      </c>
      <c r="BO9" s="34" t="s">
        <v>705</v>
      </c>
      <c r="BP9" s="34" t="s">
        <v>703</v>
      </c>
      <c r="BQ9" s="34" t="s">
        <v>704</v>
      </c>
      <c r="BR9" s="34" t="s">
        <v>705</v>
      </c>
      <c r="BS9" s="34" t="s">
        <v>703</v>
      </c>
      <c r="BT9" s="34" t="s">
        <v>704</v>
      </c>
      <c r="BU9" s="34" t="s">
        <v>705</v>
      </c>
      <c r="BV9" s="34" t="s">
        <v>703</v>
      </c>
      <c r="BW9" s="34" t="s">
        <v>704</v>
      </c>
      <c r="BX9" s="34" t="s">
        <v>705</v>
      </c>
      <c r="BY9" s="34" t="s">
        <v>703</v>
      </c>
      <c r="BZ9" s="34" t="s">
        <v>704</v>
      </c>
      <c r="CA9" s="34" t="s">
        <v>705</v>
      </c>
      <c r="CB9" s="34" t="s">
        <v>703</v>
      </c>
      <c r="CC9" s="34" t="s">
        <v>704</v>
      </c>
      <c r="CD9" s="34" t="s">
        <v>705</v>
      </c>
      <c r="CE9" s="34" t="s">
        <v>703</v>
      </c>
      <c r="CF9" s="34" t="s">
        <v>704</v>
      </c>
      <c r="CG9" s="34" t="s">
        <v>705</v>
      </c>
      <c r="CH9" s="34" t="s">
        <v>703</v>
      </c>
      <c r="CI9" s="34" t="s">
        <v>704</v>
      </c>
      <c r="CJ9" s="34" t="s">
        <v>705</v>
      </c>
      <c r="CK9" s="34" t="s">
        <v>703</v>
      </c>
      <c r="CL9" s="34" t="s">
        <v>704</v>
      </c>
      <c r="CM9" s="34" t="s">
        <v>705</v>
      </c>
      <c r="CN9" s="34" t="s">
        <v>703</v>
      </c>
      <c r="CO9" s="34" t="s">
        <v>704</v>
      </c>
      <c r="CP9" s="34" t="s">
        <v>705</v>
      </c>
      <c r="CQ9" s="34" t="s">
        <v>703</v>
      </c>
      <c r="CR9" s="34" t="s">
        <v>704</v>
      </c>
      <c r="CS9" s="34" t="s">
        <v>705</v>
      </c>
      <c r="CT9" s="34" t="s">
        <v>703</v>
      </c>
      <c r="CU9" s="34" t="s">
        <v>704</v>
      </c>
      <c r="CV9" s="34" t="s">
        <v>705</v>
      </c>
      <c r="CW9" s="34" t="s">
        <v>703</v>
      </c>
      <c r="CX9" s="34" t="s">
        <v>704</v>
      </c>
      <c r="CY9" s="34" t="s">
        <v>705</v>
      </c>
      <c r="CZ9" s="34" t="s">
        <v>703</v>
      </c>
      <c r="DA9" s="34" t="s">
        <v>704</v>
      </c>
      <c r="DB9" s="34" t="s">
        <v>705</v>
      </c>
      <c r="DC9" s="34" t="s">
        <v>703</v>
      </c>
      <c r="DD9" s="34" t="s">
        <v>704</v>
      </c>
      <c r="DE9" s="34" t="s">
        <v>705</v>
      </c>
      <c r="DF9" s="34" t="s">
        <v>703</v>
      </c>
      <c r="DG9" s="34" t="s">
        <v>704</v>
      </c>
      <c r="DH9" s="34" t="s">
        <v>705</v>
      </c>
      <c r="DI9" s="34" t="s">
        <v>703</v>
      </c>
      <c r="DJ9" s="34" t="s">
        <v>704</v>
      </c>
      <c r="DK9" s="34" t="s">
        <v>705</v>
      </c>
      <c r="DL9" s="34" t="s">
        <v>703</v>
      </c>
      <c r="DM9" s="34" t="s">
        <v>704</v>
      </c>
      <c r="DN9" s="34" t="s">
        <v>705</v>
      </c>
      <c r="DO9" s="34" t="s">
        <v>703</v>
      </c>
      <c r="DP9" s="34" t="s">
        <v>704</v>
      </c>
      <c r="DQ9" s="34" t="s">
        <v>705</v>
      </c>
      <c r="DR9" s="34" t="s">
        <v>703</v>
      </c>
      <c r="DS9" s="34" t="s">
        <v>704</v>
      </c>
      <c r="DT9" s="34" t="s">
        <v>705</v>
      </c>
    </row>
    <row r="10" spans="1:124" x14ac:dyDescent="0.3">
      <c r="A10" s="148"/>
      <c r="B10" s="33" t="s">
        <v>116</v>
      </c>
      <c r="C10" s="33" t="s">
        <v>55</v>
      </c>
      <c r="D10" s="73"/>
      <c r="E10" s="57">
        <v>5071.5862228796368</v>
      </c>
      <c r="F10" s="57">
        <v>11556.776079847692</v>
      </c>
      <c r="G10" s="57">
        <v>16628.362302727332</v>
      </c>
      <c r="H10" s="57">
        <v>5214.3709468773523</v>
      </c>
      <c r="I10" s="57">
        <v>11385.689132674164</v>
      </c>
      <c r="J10" s="57">
        <v>16600.06007955152</v>
      </c>
      <c r="K10" s="57">
        <v>5703.27431737388</v>
      </c>
      <c r="L10" s="57">
        <v>12774.32636228575</v>
      </c>
      <c r="M10" s="57">
        <v>18477.600679659634</v>
      </c>
      <c r="N10" s="57">
        <v>6141.5289222597412</v>
      </c>
      <c r="O10" s="57">
        <v>14174.009590564317</v>
      </c>
      <c r="P10" s="57">
        <v>20315.538512824063</v>
      </c>
      <c r="Q10" s="57">
        <v>5994.9133236548305</v>
      </c>
      <c r="R10" s="57">
        <v>15499.099142774534</v>
      </c>
      <c r="S10" s="57">
        <v>21494.012466429369</v>
      </c>
      <c r="T10" s="57">
        <v>6112.6626638825592</v>
      </c>
      <c r="U10" s="57">
        <v>14000.373171525032</v>
      </c>
      <c r="V10" s="57">
        <v>20113.035835407587</v>
      </c>
      <c r="W10" s="57">
        <v>6216.1356787073728</v>
      </c>
      <c r="X10" s="57">
        <v>13467.656407012497</v>
      </c>
      <c r="Y10" s="57">
        <v>19683.792085719873</v>
      </c>
      <c r="Z10" s="57">
        <v>5324.3402474269978</v>
      </c>
      <c r="AA10" s="57">
        <v>12579.941874173874</v>
      </c>
      <c r="AB10" s="57">
        <v>17904.282121600874</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
      <c r="A11" s="148"/>
      <c r="B11" s="39" t="s">
        <v>117</v>
      </c>
      <c r="C11" s="37" t="s">
        <v>118</v>
      </c>
      <c r="D11" s="75"/>
      <c r="E11" s="56">
        <v>2244.7157133855108</v>
      </c>
      <c r="F11" s="56">
        <v>6846.1872714268511</v>
      </c>
      <c r="G11" s="56">
        <v>9090.9029848123591</v>
      </c>
      <c r="H11" s="56">
        <v>2236.6866117427162</v>
      </c>
      <c r="I11" s="56">
        <v>6621.6698997234244</v>
      </c>
      <c r="J11" s="56">
        <v>8858.3565114661415</v>
      </c>
      <c r="K11" s="56">
        <v>2453.7650134901019</v>
      </c>
      <c r="L11" s="56">
        <v>7490.0955837531628</v>
      </c>
      <c r="M11" s="56">
        <v>9943.860597243267</v>
      </c>
      <c r="N11" s="56">
        <v>2627.2218385677229</v>
      </c>
      <c r="O11" s="56">
        <v>8484.5824210876835</v>
      </c>
      <c r="P11" s="56">
        <v>11111.804259655408</v>
      </c>
      <c r="Q11" s="56">
        <v>2438.6138533997164</v>
      </c>
      <c r="R11" s="56">
        <v>9384.6177550832344</v>
      </c>
      <c r="S11" s="56">
        <v>11823.231608482951</v>
      </c>
      <c r="T11" s="56">
        <v>2462.0745962666915</v>
      </c>
      <c r="U11" s="56">
        <v>8785.4491555393397</v>
      </c>
      <c r="V11" s="56">
        <v>11247.523751806029</v>
      </c>
      <c r="W11" s="56">
        <v>2544.5007195029393</v>
      </c>
      <c r="X11" s="56">
        <v>8712.7886854480075</v>
      </c>
      <c r="Y11" s="56">
        <v>11257.289404950949</v>
      </c>
      <c r="Z11" s="56">
        <v>2614.4833450566371</v>
      </c>
      <c r="AA11" s="56">
        <v>8286.4375788096822</v>
      </c>
      <c r="AB11" s="56">
        <v>10900.920923866319</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
      <c r="A12" s="148"/>
      <c r="B12" s="39" t="s">
        <v>120</v>
      </c>
      <c r="C12" s="37" t="s">
        <v>121</v>
      </c>
      <c r="D12" s="75"/>
      <c r="E12" s="56">
        <v>1967.279556713401</v>
      </c>
      <c r="F12" s="56">
        <v>3142.2789601767554</v>
      </c>
      <c r="G12" s="56">
        <v>5109.5585168901607</v>
      </c>
      <c r="H12" s="56">
        <v>1918.6626686872801</v>
      </c>
      <c r="I12" s="56">
        <v>3166.8389252949355</v>
      </c>
      <c r="J12" s="56">
        <v>5085.5015939822179</v>
      </c>
      <c r="K12" s="56">
        <v>2043.5338978316113</v>
      </c>
      <c r="L12" s="56">
        <v>3579.7159651725356</v>
      </c>
      <c r="M12" s="56">
        <v>5623.2498630041464</v>
      </c>
      <c r="N12" s="56">
        <v>2261.2151092364074</v>
      </c>
      <c r="O12" s="56">
        <v>4021.3334404841071</v>
      </c>
      <c r="P12" s="56">
        <v>6282.5485497205182</v>
      </c>
      <c r="Q12" s="56">
        <v>2178.7715178751223</v>
      </c>
      <c r="R12" s="56">
        <v>4100.8036430415559</v>
      </c>
      <c r="S12" s="56">
        <v>6279.5751609166828</v>
      </c>
      <c r="T12" s="56">
        <v>2218.1260151520446</v>
      </c>
      <c r="U12" s="56">
        <v>3568.3567737817716</v>
      </c>
      <c r="V12" s="56">
        <v>5786.4827889338121</v>
      </c>
      <c r="W12" s="56">
        <v>2174.8003657078943</v>
      </c>
      <c r="X12" s="56">
        <v>3291.5792016346631</v>
      </c>
      <c r="Y12" s="56">
        <v>5466.3795673425593</v>
      </c>
      <c r="Z12" s="56">
        <v>1595.716636645202</v>
      </c>
      <c r="AA12" s="56">
        <v>2985.9257459139972</v>
      </c>
      <c r="AB12" s="56">
        <v>4581.6423825592001</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
      <c r="A13" s="148"/>
      <c r="B13" s="39" t="s">
        <v>122</v>
      </c>
      <c r="C13" s="37" t="s">
        <v>123</v>
      </c>
      <c r="D13" s="75"/>
      <c r="E13" s="56">
        <v>812.48227499020049</v>
      </c>
      <c r="F13" s="56">
        <v>1480.4817792815295</v>
      </c>
      <c r="G13" s="56">
        <v>2292.9640542717302</v>
      </c>
      <c r="H13" s="56">
        <v>1001.4386569566315</v>
      </c>
      <c r="I13" s="56">
        <v>1506.051695114681</v>
      </c>
      <c r="J13" s="56">
        <v>2507.4903520713133</v>
      </c>
      <c r="K13" s="56">
        <v>1152.5622108379252</v>
      </c>
      <c r="L13" s="56">
        <v>1610.3192025701305</v>
      </c>
      <c r="M13" s="56">
        <v>2762.8814134080553</v>
      </c>
      <c r="N13" s="56">
        <v>1199.8063809166829</v>
      </c>
      <c r="O13" s="56">
        <v>1566.514864027293</v>
      </c>
      <c r="P13" s="56">
        <v>2766.3212449439757</v>
      </c>
      <c r="Q13" s="56">
        <v>1324.4552082838416</v>
      </c>
      <c r="R13" s="56">
        <v>1907.6401663720087</v>
      </c>
      <c r="S13" s="56">
        <v>3232.0953746558489</v>
      </c>
      <c r="T13" s="56">
        <v>1382.9811943009495</v>
      </c>
      <c r="U13" s="56">
        <v>1563.9807354021304</v>
      </c>
      <c r="V13" s="56">
        <v>2946.961929703079</v>
      </c>
      <c r="W13" s="56">
        <v>1447.7261689852444</v>
      </c>
      <c r="X13" s="56">
        <v>1390.2241936911832</v>
      </c>
      <c r="Y13" s="56">
        <v>2837.9503626764267</v>
      </c>
      <c r="Z13" s="56">
        <v>1069.3894662185064</v>
      </c>
      <c r="AA13" s="56">
        <v>1235.1962313660028</v>
      </c>
      <c r="AB13" s="56">
        <v>2304.5856975845095</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x14ac:dyDescent="0.3">
      <c r="A14" s="148"/>
      <c r="B14" s="39" t="s">
        <v>124</v>
      </c>
      <c r="C14" s="37" t="s">
        <v>125</v>
      </c>
      <c r="D14" s="75"/>
      <c r="E14" s="56">
        <v>47.108677790524609</v>
      </c>
      <c r="F14" s="56">
        <v>87.828068962555093</v>
      </c>
      <c r="G14" s="56">
        <v>134.93674675307969</v>
      </c>
      <c r="H14" s="56">
        <v>57.583009490724216</v>
      </c>
      <c r="I14" s="56">
        <v>91.128612541124994</v>
      </c>
      <c r="J14" s="56">
        <v>148.7116220318492</v>
      </c>
      <c r="K14" s="56">
        <v>53.413195214241561</v>
      </c>
      <c r="L14" s="56">
        <v>94.19561078992308</v>
      </c>
      <c r="M14" s="56">
        <v>147.60880600416468</v>
      </c>
      <c r="N14" s="56">
        <v>53.285593538927962</v>
      </c>
      <c r="O14" s="56">
        <v>101.57886496523548</v>
      </c>
      <c r="P14" s="56">
        <v>154.86445850416345</v>
      </c>
      <c r="Q14" s="56">
        <v>53.072744096150316</v>
      </c>
      <c r="R14" s="56">
        <v>106.03757827773639</v>
      </c>
      <c r="S14" s="56">
        <v>159.11032237388665</v>
      </c>
      <c r="T14" s="56">
        <v>49.48085816287437</v>
      </c>
      <c r="U14" s="56">
        <v>82.586506801789568</v>
      </c>
      <c r="V14" s="56">
        <v>132.06736496466385</v>
      </c>
      <c r="W14" s="56">
        <v>49.10842451129448</v>
      </c>
      <c r="X14" s="56">
        <v>73.064326238643162</v>
      </c>
      <c r="Y14" s="56">
        <v>122.17275074993768</v>
      </c>
      <c r="Z14" s="56">
        <v>44.750799506652953</v>
      </c>
      <c r="AA14" s="56">
        <v>72.38231808419151</v>
      </c>
      <c r="AB14" s="56">
        <v>117.13311759084449</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8.8" x14ac:dyDescent="0.3">
      <c r="A15" s="148"/>
      <c r="B15" s="39" t="s">
        <v>126</v>
      </c>
      <c r="C15" s="37" t="s">
        <v>127</v>
      </c>
      <c r="D15" s="75"/>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0</v>
      </c>
      <c r="V15" s="56">
        <v>0</v>
      </c>
      <c r="W15" s="56">
        <v>0</v>
      </c>
      <c r="X15" s="56">
        <v>0</v>
      </c>
      <c r="Y15" s="56">
        <v>0</v>
      </c>
      <c r="Z15" s="56">
        <v>0</v>
      </c>
      <c r="AA15" s="56">
        <v>0</v>
      </c>
      <c r="AB15" s="56">
        <v>0</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
      <c r="A16" s="148"/>
      <c r="B16" s="39" t="s">
        <v>128</v>
      </c>
      <c r="C16" s="37" t="s">
        <v>129</v>
      </c>
      <c r="D16" s="75"/>
      <c r="E16" s="56">
        <v>0</v>
      </c>
      <c r="F16" s="56">
        <v>0</v>
      </c>
      <c r="G16" s="56">
        <v>0</v>
      </c>
      <c r="H16" s="56">
        <v>0</v>
      </c>
      <c r="I16" s="56">
        <v>0</v>
      </c>
      <c r="J16" s="56">
        <v>0</v>
      </c>
      <c r="K16" s="56">
        <v>0</v>
      </c>
      <c r="L16" s="56">
        <v>0</v>
      </c>
      <c r="M16" s="56">
        <v>0</v>
      </c>
      <c r="N16" s="56">
        <v>0</v>
      </c>
      <c r="O16" s="56">
        <v>0</v>
      </c>
      <c r="P16" s="56">
        <v>0</v>
      </c>
      <c r="Q16" s="56">
        <v>0</v>
      </c>
      <c r="R16" s="56">
        <v>0</v>
      </c>
      <c r="S16" s="56">
        <v>0</v>
      </c>
      <c r="T16" s="56">
        <v>0</v>
      </c>
      <c r="U16" s="56">
        <v>0</v>
      </c>
      <c r="V16" s="56">
        <v>0</v>
      </c>
      <c r="W16" s="56">
        <v>0</v>
      </c>
      <c r="X16" s="56">
        <v>0</v>
      </c>
      <c r="Y16" s="56">
        <v>0</v>
      </c>
      <c r="Z16" s="56">
        <v>0</v>
      </c>
      <c r="AA16" s="56">
        <v>0</v>
      </c>
      <c r="AB16" s="56">
        <v>0</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
      <c r="A17" s="148"/>
      <c r="B17" s="33" t="s">
        <v>130</v>
      </c>
      <c r="C17" s="33" t="s">
        <v>131</v>
      </c>
      <c r="D17" s="73"/>
      <c r="E17" s="57">
        <v>25204.056942667874</v>
      </c>
      <c r="F17" s="57">
        <v>17148.703275343709</v>
      </c>
      <c r="G17" s="57">
        <v>42352.760218011601</v>
      </c>
      <c r="H17" s="57">
        <v>39024.472493088528</v>
      </c>
      <c r="I17" s="57">
        <v>19114.517628266203</v>
      </c>
      <c r="J17" s="57">
        <v>58138.990121354749</v>
      </c>
      <c r="K17" s="57">
        <v>18174.640186497847</v>
      </c>
      <c r="L17" s="57">
        <v>10377.28074679935</v>
      </c>
      <c r="M17" s="57">
        <v>28551.92093329721</v>
      </c>
      <c r="N17" s="57">
        <v>21555.115471380937</v>
      </c>
      <c r="O17" s="57">
        <v>13271.496628536572</v>
      </c>
      <c r="P17" s="57">
        <v>34826.612099917489</v>
      </c>
      <c r="Q17" s="57">
        <v>23653.501977375625</v>
      </c>
      <c r="R17" s="57">
        <v>14711.174044892272</v>
      </c>
      <c r="S17" s="57">
        <v>38364.6760222679</v>
      </c>
      <c r="T17" s="57">
        <v>42546.386851637959</v>
      </c>
      <c r="U17" s="57">
        <v>20217.934867749511</v>
      </c>
      <c r="V17" s="57">
        <v>62764.321719387422</v>
      </c>
      <c r="W17" s="57">
        <v>29532.188359821594</v>
      </c>
      <c r="X17" s="57">
        <v>12120.577047482533</v>
      </c>
      <c r="Y17" s="57">
        <v>41652.765407304127</v>
      </c>
      <c r="Z17" s="57">
        <v>25814.953357832546</v>
      </c>
      <c r="AA17" s="57">
        <v>17542.045796941155</v>
      </c>
      <c r="AB17" s="57">
        <v>43356.999154773686</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
      <c r="A18" s="148"/>
      <c r="B18" s="39" t="s">
        <v>132</v>
      </c>
      <c r="C18" s="37" t="s">
        <v>133</v>
      </c>
      <c r="D18" s="75"/>
      <c r="E18" s="56">
        <v>2380.0155371701253</v>
      </c>
      <c r="F18" s="56">
        <v>2958.6855451828001</v>
      </c>
      <c r="G18" s="56">
        <v>5338.7010823529245</v>
      </c>
      <c r="H18" s="56">
        <v>2643.001653700408</v>
      </c>
      <c r="I18" s="56">
        <v>2183.0879144726605</v>
      </c>
      <c r="J18" s="56">
        <v>4826.0895681730672</v>
      </c>
      <c r="K18" s="56">
        <v>2553.5501279184814</v>
      </c>
      <c r="L18" s="56">
        <v>2343.7593833592496</v>
      </c>
      <c r="M18" s="56">
        <v>4897.3095112777282</v>
      </c>
      <c r="N18" s="56">
        <v>2796.8850317860688</v>
      </c>
      <c r="O18" s="56">
        <v>2567.2565958209925</v>
      </c>
      <c r="P18" s="56">
        <v>5364.1416276070595</v>
      </c>
      <c r="Q18" s="56">
        <v>3236.052776129759</v>
      </c>
      <c r="R18" s="56">
        <v>2977.4894917011984</v>
      </c>
      <c r="S18" s="56">
        <v>6213.542267830956</v>
      </c>
      <c r="T18" s="56">
        <v>2906.8061494980384</v>
      </c>
      <c r="U18" s="56">
        <v>2654.9054081418258</v>
      </c>
      <c r="V18" s="56">
        <v>5561.7115576398628</v>
      </c>
      <c r="W18" s="56">
        <v>2671.3315866413145</v>
      </c>
      <c r="X18" s="56">
        <v>2057.9931287236614</v>
      </c>
      <c r="Y18" s="56">
        <v>4729.3247153649736</v>
      </c>
      <c r="Z18" s="56">
        <v>2427.8877763025962</v>
      </c>
      <c r="AA18" s="56">
        <v>2733.9999926257638</v>
      </c>
      <c r="AB18" s="56">
        <v>5161.8877689283554</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
      <c r="A19" s="148"/>
      <c r="B19" s="39" t="s">
        <v>134</v>
      </c>
      <c r="C19" s="37" t="s">
        <v>135</v>
      </c>
      <c r="D19" s="75"/>
      <c r="E19" s="56">
        <v>22824.041405497748</v>
      </c>
      <c r="F19" s="56">
        <v>14190.017730160907</v>
      </c>
      <c r="G19" s="56">
        <v>37014.059135658674</v>
      </c>
      <c r="H19" s="56">
        <v>36381.470839388123</v>
      </c>
      <c r="I19" s="56">
        <v>16931.429713793543</v>
      </c>
      <c r="J19" s="56">
        <v>53312.90055318168</v>
      </c>
      <c r="K19" s="56">
        <v>15621.090058579366</v>
      </c>
      <c r="L19" s="56">
        <v>8033.5213634400998</v>
      </c>
      <c r="M19" s="56">
        <v>23654.61142201948</v>
      </c>
      <c r="N19" s="56">
        <v>18758.230439594867</v>
      </c>
      <c r="O19" s="56">
        <v>10704.240032715579</v>
      </c>
      <c r="P19" s="56">
        <v>29462.47047231043</v>
      </c>
      <c r="Q19" s="56">
        <v>20417.449201245865</v>
      </c>
      <c r="R19" s="56">
        <v>11733.684553191073</v>
      </c>
      <c r="S19" s="56">
        <v>32151.133754436945</v>
      </c>
      <c r="T19" s="56">
        <v>39639.580702139923</v>
      </c>
      <c r="U19" s="56">
        <v>17563.029459607686</v>
      </c>
      <c r="V19" s="56">
        <v>57202.610161747558</v>
      </c>
      <c r="W19" s="56">
        <v>26860.85677318028</v>
      </c>
      <c r="X19" s="56">
        <v>10062.583918758872</v>
      </c>
      <c r="Y19" s="56">
        <v>36923.440691939155</v>
      </c>
      <c r="Z19" s="56">
        <v>23387.065581529951</v>
      </c>
      <c r="AA19" s="56">
        <v>14808.04580431539</v>
      </c>
      <c r="AB19" s="56">
        <v>38195.111385845332</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
      <c r="A20" s="148"/>
      <c r="B20" s="39" t="s">
        <v>136</v>
      </c>
      <c r="C20" s="37" t="s">
        <v>137</v>
      </c>
      <c r="D20" s="75"/>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6">
        <v>0</v>
      </c>
      <c r="Y20" s="56">
        <v>0</v>
      </c>
      <c r="Z20" s="56">
        <v>0</v>
      </c>
      <c r="AA20" s="56">
        <v>0</v>
      </c>
      <c r="AB20" s="56">
        <v>0</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
      <c r="A21" s="148"/>
      <c r="B21" s="33" t="s">
        <v>138</v>
      </c>
      <c r="C21" s="33" t="s">
        <v>139</v>
      </c>
      <c r="D21" s="73"/>
      <c r="E21" s="57">
        <v>6785.6602077785128</v>
      </c>
      <c r="F21" s="57">
        <v>15923.240112921289</v>
      </c>
      <c r="G21" s="57">
        <v>22708.900320699791</v>
      </c>
      <c r="H21" s="57">
        <v>6577.9116891867825</v>
      </c>
      <c r="I21" s="57">
        <v>13113.482561651648</v>
      </c>
      <c r="J21" s="57">
        <v>19691.394250838421</v>
      </c>
      <c r="K21" s="57">
        <v>7057.1331002355473</v>
      </c>
      <c r="L21" s="57">
        <v>15673.017106190988</v>
      </c>
      <c r="M21" s="57">
        <v>22730.150206426526</v>
      </c>
      <c r="N21" s="57">
        <v>7024.7388860725214</v>
      </c>
      <c r="O21" s="57">
        <v>16037.058840404181</v>
      </c>
      <c r="P21" s="57">
        <v>23061.797726476692</v>
      </c>
      <c r="Q21" s="57">
        <v>8282.2755541865681</v>
      </c>
      <c r="R21" s="57">
        <v>19659.494292289943</v>
      </c>
      <c r="S21" s="57">
        <v>27941.769846476505</v>
      </c>
      <c r="T21" s="57">
        <v>7927.139994618743</v>
      </c>
      <c r="U21" s="57">
        <v>18920.150462230482</v>
      </c>
      <c r="V21" s="57">
        <v>26847.29045684923</v>
      </c>
      <c r="W21" s="57">
        <v>6972.9534079466202</v>
      </c>
      <c r="X21" s="57">
        <v>18327.52345300647</v>
      </c>
      <c r="Y21" s="57">
        <v>25300.47686095308</v>
      </c>
      <c r="Z21" s="57">
        <v>8603.2771536945711</v>
      </c>
      <c r="AA21" s="57">
        <v>21374.047311226226</v>
      </c>
      <c r="AB21" s="57">
        <v>29977.324464920817</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8.8" x14ac:dyDescent="0.3">
      <c r="A22" s="148"/>
      <c r="B22" s="39" t="s">
        <v>140</v>
      </c>
      <c r="C22" s="37" t="s">
        <v>141</v>
      </c>
      <c r="D22" s="75"/>
      <c r="E22" s="56">
        <v>746.68542199218291</v>
      </c>
      <c r="F22" s="56">
        <v>1774.3754894058882</v>
      </c>
      <c r="G22" s="56">
        <v>2521.060911398069</v>
      </c>
      <c r="H22" s="56">
        <v>701.84478836760366</v>
      </c>
      <c r="I22" s="56">
        <v>1479.4272089871424</v>
      </c>
      <c r="J22" s="56">
        <v>2181.2719973547487</v>
      </c>
      <c r="K22" s="56">
        <v>831.80610339979273</v>
      </c>
      <c r="L22" s="56">
        <v>1837.7585756303806</v>
      </c>
      <c r="M22" s="56">
        <v>2669.5646790301735</v>
      </c>
      <c r="N22" s="56">
        <v>721.80331376007268</v>
      </c>
      <c r="O22" s="56">
        <v>1705.6992223951822</v>
      </c>
      <c r="P22" s="56">
        <v>2427.5025361552562</v>
      </c>
      <c r="Q22" s="56">
        <v>1010.7831967277285</v>
      </c>
      <c r="R22" s="56">
        <v>2429.1800974465577</v>
      </c>
      <c r="S22" s="56">
        <v>3439.9632941742866</v>
      </c>
      <c r="T22" s="56">
        <v>846.47236790314616</v>
      </c>
      <c r="U22" s="56">
        <v>2206.7836943847815</v>
      </c>
      <c r="V22" s="56">
        <v>3053.2560622879282</v>
      </c>
      <c r="W22" s="56">
        <v>653.06127205063422</v>
      </c>
      <c r="X22" s="56">
        <v>1812.3538396886809</v>
      </c>
      <c r="Y22" s="56">
        <v>2465.4151117393158</v>
      </c>
      <c r="Z22" s="56">
        <v>787.63623284016114</v>
      </c>
      <c r="AA22" s="56">
        <v>2347.8343704624003</v>
      </c>
      <c r="AB22" s="56">
        <v>3135.4706033025623</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
      <c r="A23" s="148"/>
      <c r="B23" s="39" t="s">
        <v>142</v>
      </c>
      <c r="C23" s="37" t="s">
        <v>143</v>
      </c>
      <c r="D23" s="75"/>
      <c r="E23" s="56">
        <v>377.52220816650731</v>
      </c>
      <c r="F23" s="56">
        <v>483.64011539359404</v>
      </c>
      <c r="G23" s="56">
        <v>861.1623235601013</v>
      </c>
      <c r="H23" s="56">
        <v>457.23502613743216</v>
      </c>
      <c r="I23" s="56">
        <v>436.81651756069988</v>
      </c>
      <c r="J23" s="56">
        <v>894.05154369813192</v>
      </c>
      <c r="K23" s="56">
        <v>389.76122792684458</v>
      </c>
      <c r="L23" s="56">
        <v>444.03267146604242</v>
      </c>
      <c r="M23" s="56">
        <v>833.79389939288683</v>
      </c>
      <c r="N23" s="56">
        <v>419.07915226182189</v>
      </c>
      <c r="O23" s="56">
        <v>498.37800808776063</v>
      </c>
      <c r="P23" s="56">
        <v>917.45716034958286</v>
      </c>
      <c r="Q23" s="56">
        <v>485.73058330183761</v>
      </c>
      <c r="R23" s="56">
        <v>597.90985463322625</v>
      </c>
      <c r="S23" s="56">
        <v>1083.6404379350633</v>
      </c>
      <c r="T23" s="56">
        <v>511.26003200143822</v>
      </c>
      <c r="U23" s="56">
        <v>565.27250135264171</v>
      </c>
      <c r="V23" s="56">
        <v>1076.5325333540795</v>
      </c>
      <c r="W23" s="56">
        <v>456.7018065754159</v>
      </c>
      <c r="X23" s="56">
        <v>540.25567887397494</v>
      </c>
      <c r="Y23" s="56">
        <v>996.95748544939033</v>
      </c>
      <c r="Z23" s="56">
        <v>526.9126009474561</v>
      </c>
      <c r="AA23" s="56">
        <v>644.80100959540709</v>
      </c>
      <c r="AB23" s="56">
        <v>1171.7136105428631</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
      <c r="A24" s="148"/>
      <c r="B24" s="39" t="s">
        <v>144</v>
      </c>
      <c r="C24" s="37" t="s">
        <v>145</v>
      </c>
      <c r="D24" s="75"/>
      <c r="E24" s="56">
        <v>3.2735623566101495</v>
      </c>
      <c r="F24" s="56">
        <v>10.857818289148726</v>
      </c>
      <c r="G24" s="56">
        <v>14.131380645758878</v>
      </c>
      <c r="H24" s="56">
        <v>3.3415060858929948</v>
      </c>
      <c r="I24" s="56">
        <v>8.3072693313643189</v>
      </c>
      <c r="J24" s="56">
        <v>11.648775417257317</v>
      </c>
      <c r="K24" s="56">
        <v>4.5491044702805654</v>
      </c>
      <c r="L24" s="56">
        <v>12.570081979845424</v>
      </c>
      <c r="M24" s="56">
        <v>17.119186450125984</v>
      </c>
      <c r="N24" s="56">
        <v>5.0803292366329318</v>
      </c>
      <c r="O24" s="56">
        <v>14.183991766299705</v>
      </c>
      <c r="P24" s="56">
        <v>19.264321002932647</v>
      </c>
      <c r="Q24" s="56">
        <v>6.2197601232991939</v>
      </c>
      <c r="R24" s="56">
        <v>16.428418549488455</v>
      </c>
      <c r="S24" s="56">
        <v>22.648178672787658</v>
      </c>
      <c r="T24" s="56">
        <v>5.8162272980223584</v>
      </c>
      <c r="U24" s="56">
        <v>15.927279067184561</v>
      </c>
      <c r="V24" s="56">
        <v>21.743506365206922</v>
      </c>
      <c r="W24" s="56">
        <v>6.7897734383792354</v>
      </c>
      <c r="X24" s="56">
        <v>15.895075574976332</v>
      </c>
      <c r="Y24" s="56">
        <v>22.684849013355571</v>
      </c>
      <c r="Z24" s="56">
        <v>3.6637556544473684</v>
      </c>
      <c r="AA24" s="56">
        <v>13.056022567545815</v>
      </c>
      <c r="AB24" s="56">
        <v>16.719778221993199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
      <c r="A25" s="148"/>
      <c r="B25" s="39" t="s">
        <v>146</v>
      </c>
      <c r="C25" s="37" t="s">
        <v>147</v>
      </c>
      <c r="D25" s="75"/>
      <c r="E25" s="56">
        <v>186.82342921575338</v>
      </c>
      <c r="F25" s="56">
        <v>333.54616734081833</v>
      </c>
      <c r="G25" s="56">
        <v>520.36959655657176</v>
      </c>
      <c r="H25" s="56">
        <v>185.72641858386322</v>
      </c>
      <c r="I25" s="56">
        <v>303.87848109523691</v>
      </c>
      <c r="J25" s="56">
        <v>489.60489967909984</v>
      </c>
      <c r="K25" s="56">
        <v>188.40062677722824</v>
      </c>
      <c r="L25" s="56">
        <v>347.8943315030678</v>
      </c>
      <c r="M25" s="56">
        <v>536.29495828029621</v>
      </c>
      <c r="N25" s="56">
        <v>229.78916211877399</v>
      </c>
      <c r="O25" s="56">
        <v>401.06876587002665</v>
      </c>
      <c r="P25" s="56">
        <v>630.85792798880095</v>
      </c>
      <c r="Q25" s="56">
        <v>265.58014019713926</v>
      </c>
      <c r="R25" s="56">
        <v>466.48513201075662</v>
      </c>
      <c r="S25" s="56">
        <v>732.06527220789621</v>
      </c>
      <c r="T25" s="56">
        <v>251.18996018303017</v>
      </c>
      <c r="U25" s="56">
        <v>428.6327502294215</v>
      </c>
      <c r="V25" s="56">
        <v>679.8227104124519</v>
      </c>
      <c r="W25" s="56">
        <v>248.9343956370555</v>
      </c>
      <c r="X25" s="56">
        <v>419.30038528156962</v>
      </c>
      <c r="Y25" s="56">
        <v>668.23478091862523</v>
      </c>
      <c r="Z25" s="56">
        <v>179.874230523899</v>
      </c>
      <c r="AA25" s="56">
        <v>392.11242157392928</v>
      </c>
      <c r="AB25" s="56">
        <v>571.98665209782837</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
      <c r="A26" s="148"/>
      <c r="B26" s="39" t="s">
        <v>148</v>
      </c>
      <c r="C26" s="37" t="s">
        <v>149</v>
      </c>
      <c r="D26" s="75"/>
      <c r="E26" s="56">
        <v>346.40503164429958</v>
      </c>
      <c r="F26" s="56">
        <v>679.6652384022791</v>
      </c>
      <c r="G26" s="56">
        <v>1026.0702700465795</v>
      </c>
      <c r="H26" s="56">
        <v>273.3292842874281</v>
      </c>
      <c r="I26" s="56">
        <v>434.5346695549128</v>
      </c>
      <c r="J26" s="56">
        <v>707.86395384234095</v>
      </c>
      <c r="K26" s="56">
        <v>305.26319287784099</v>
      </c>
      <c r="L26" s="56">
        <v>557.61991568254814</v>
      </c>
      <c r="M26" s="56">
        <v>862.88310856038959</v>
      </c>
      <c r="N26" s="56">
        <v>254.89184432778632</v>
      </c>
      <c r="O26" s="56">
        <v>464.49685177035838</v>
      </c>
      <c r="P26" s="56">
        <v>719.38869609814469</v>
      </c>
      <c r="Q26" s="56">
        <v>288.19521771307541</v>
      </c>
      <c r="R26" s="56">
        <v>543.18584388902741</v>
      </c>
      <c r="S26" s="56">
        <v>831.38106160210248</v>
      </c>
      <c r="T26" s="56">
        <v>290.72228896877311</v>
      </c>
      <c r="U26" s="56">
        <v>514.27162294810159</v>
      </c>
      <c r="V26" s="56">
        <v>804.99391191687494</v>
      </c>
      <c r="W26" s="56">
        <v>304.32465636748833</v>
      </c>
      <c r="X26" s="56">
        <v>530.12903615309324</v>
      </c>
      <c r="Y26" s="56">
        <v>834.45369252058128</v>
      </c>
      <c r="Z26" s="56">
        <v>249.13472829125439</v>
      </c>
      <c r="AA26" s="56">
        <v>508.29320040606751</v>
      </c>
      <c r="AB26" s="56">
        <v>757.42792869732216</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
      <c r="A27" s="148"/>
      <c r="B27" s="39" t="s">
        <v>150</v>
      </c>
      <c r="C27" s="37" t="s">
        <v>151</v>
      </c>
      <c r="D27" s="75"/>
      <c r="E27" s="56">
        <v>1582.2878395668176</v>
      </c>
      <c r="F27" s="56">
        <v>3450.3340955158387</v>
      </c>
      <c r="G27" s="56">
        <v>5032.6219350826523</v>
      </c>
      <c r="H27" s="56">
        <v>1517.8281603181954</v>
      </c>
      <c r="I27" s="56">
        <v>2924.7093995971018</v>
      </c>
      <c r="J27" s="56">
        <v>4442.5375599152949</v>
      </c>
      <c r="K27" s="56">
        <v>1540.4546314320132</v>
      </c>
      <c r="L27" s="56">
        <v>3285.2992683976599</v>
      </c>
      <c r="M27" s="56">
        <v>4825.7538998296686</v>
      </c>
      <c r="N27" s="56">
        <v>1577.8430197273819</v>
      </c>
      <c r="O27" s="56">
        <v>3349.8713011144337</v>
      </c>
      <c r="P27" s="56">
        <v>4927.7143208418147</v>
      </c>
      <c r="Q27" s="56">
        <v>1808.0313430188457</v>
      </c>
      <c r="R27" s="56">
        <v>4076.1186926305227</v>
      </c>
      <c r="S27" s="56">
        <v>5884.1500356493671</v>
      </c>
      <c r="T27" s="56">
        <v>1883.4332924285034</v>
      </c>
      <c r="U27" s="56">
        <v>4012.9659797147278</v>
      </c>
      <c r="V27" s="56">
        <v>5896.3992721432323</v>
      </c>
      <c r="W27" s="56">
        <v>1661.1012024594352</v>
      </c>
      <c r="X27" s="56">
        <v>3777.5971443314588</v>
      </c>
      <c r="Y27" s="56">
        <v>5438.6983467908949</v>
      </c>
      <c r="Z27" s="56">
        <v>1810.6306383820897</v>
      </c>
      <c r="AA27" s="56">
        <v>3816.400180014527</v>
      </c>
      <c r="AB27" s="56">
        <v>5627.0308183966144</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
      <c r="A28" s="148"/>
      <c r="B28" s="39" t="s">
        <v>152</v>
      </c>
      <c r="C28" s="37" t="s">
        <v>153</v>
      </c>
      <c r="D28" s="75"/>
      <c r="E28" s="56">
        <v>147.08187302178285</v>
      </c>
      <c r="F28" s="56">
        <v>394.27276817616229</v>
      </c>
      <c r="G28" s="56">
        <v>541.35464119794494</v>
      </c>
      <c r="H28" s="56">
        <v>141.34356618219721</v>
      </c>
      <c r="I28" s="56">
        <v>288.57646173836224</v>
      </c>
      <c r="J28" s="56">
        <v>429.92002792055956</v>
      </c>
      <c r="K28" s="56">
        <v>175.53199011232033</v>
      </c>
      <c r="L28" s="56">
        <v>380.348850605937</v>
      </c>
      <c r="M28" s="56">
        <v>555.88084071825779</v>
      </c>
      <c r="N28" s="56">
        <v>173.73750669854547</v>
      </c>
      <c r="O28" s="56">
        <v>393.59624850136834</v>
      </c>
      <c r="P28" s="56">
        <v>567.33375519991353</v>
      </c>
      <c r="Q28" s="56">
        <v>202.35915230764965</v>
      </c>
      <c r="R28" s="56">
        <v>462.41075245967568</v>
      </c>
      <c r="S28" s="56">
        <v>664.76990476732533</v>
      </c>
      <c r="T28" s="56">
        <v>210.89924774335807</v>
      </c>
      <c r="U28" s="56">
        <v>467.03080032424759</v>
      </c>
      <c r="V28" s="56">
        <v>677.93004806760575</v>
      </c>
      <c r="W28" s="56">
        <v>155.51033994299908</v>
      </c>
      <c r="X28" s="56">
        <v>412.47246930551228</v>
      </c>
      <c r="Y28" s="56">
        <v>567.9828092485111</v>
      </c>
      <c r="Z28" s="56">
        <v>220.64960542570924</v>
      </c>
      <c r="AA28" s="56">
        <v>510.70228781332548</v>
      </c>
      <c r="AB28" s="56">
        <v>731.35189323903467</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
      <c r="A29" s="148"/>
      <c r="B29" s="39" t="s">
        <v>154</v>
      </c>
      <c r="C29" s="37" t="s">
        <v>155</v>
      </c>
      <c r="D29" s="75"/>
      <c r="E29" s="56">
        <v>3209.9800131132042</v>
      </c>
      <c r="F29" s="56">
        <v>8320.3110197518017</v>
      </c>
      <c r="G29" s="56">
        <v>11530.291032865003</v>
      </c>
      <c r="H29" s="56">
        <v>3126.1230726624126</v>
      </c>
      <c r="I29" s="56">
        <v>6838.2755549883959</v>
      </c>
      <c r="J29" s="56">
        <v>9964.3986276507985</v>
      </c>
      <c r="K29" s="56">
        <v>3443.8969339317564</v>
      </c>
      <c r="L29" s="56">
        <v>8355.7960366210646</v>
      </c>
      <c r="M29" s="56">
        <v>11799.692970552816</v>
      </c>
      <c r="N29" s="56">
        <v>3461.3835466284245</v>
      </c>
      <c r="O29" s="56">
        <v>8761.3935318327603</v>
      </c>
      <c r="P29" s="56">
        <v>12222.777078461177</v>
      </c>
      <c r="Q29" s="56">
        <v>4003.8361211924271</v>
      </c>
      <c r="R29" s="56">
        <v>10507.769832542805</v>
      </c>
      <c r="S29" s="56">
        <v>14511.605953735232</v>
      </c>
      <c r="T29" s="56">
        <v>3714.7160962741314</v>
      </c>
      <c r="U29" s="56">
        <v>10175.046232073701</v>
      </c>
      <c r="V29" s="56">
        <v>13889.762328347837</v>
      </c>
      <c r="W29" s="56">
        <v>3301.0404929520432</v>
      </c>
      <c r="X29" s="56">
        <v>10387.261744276981</v>
      </c>
      <c r="Y29" s="56">
        <v>13688.302237229012</v>
      </c>
      <c r="Z29" s="56">
        <v>4627.9221289900006</v>
      </c>
      <c r="AA29" s="56">
        <v>12688.567469569009</v>
      </c>
      <c r="AB29" s="56">
        <v>17316.489598559023</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
      <c r="A30" s="148"/>
      <c r="B30" s="39" t="s">
        <v>156</v>
      </c>
      <c r="C30" s="37" t="s">
        <v>157</v>
      </c>
      <c r="D30" s="75"/>
      <c r="E30" s="56">
        <v>185.60082870135474</v>
      </c>
      <c r="F30" s="56">
        <v>476.2374006457573</v>
      </c>
      <c r="G30" s="56">
        <v>661.83822934711247</v>
      </c>
      <c r="H30" s="56">
        <v>171.13986656175672</v>
      </c>
      <c r="I30" s="56">
        <v>398.95699879843318</v>
      </c>
      <c r="J30" s="56">
        <v>570.09686536019024</v>
      </c>
      <c r="K30" s="56">
        <v>177.4692893074695</v>
      </c>
      <c r="L30" s="56">
        <v>451.69737430444269</v>
      </c>
      <c r="M30" s="56">
        <v>629.1666636119121</v>
      </c>
      <c r="N30" s="56">
        <v>181.13101131308164</v>
      </c>
      <c r="O30" s="56">
        <v>448.37091906599147</v>
      </c>
      <c r="P30" s="56">
        <v>629.5019303790732</v>
      </c>
      <c r="Q30" s="56">
        <v>211.54003960456635</v>
      </c>
      <c r="R30" s="56">
        <v>560.00566812788111</v>
      </c>
      <c r="S30" s="56">
        <v>771.54570773244723</v>
      </c>
      <c r="T30" s="56">
        <v>212.63048181834029</v>
      </c>
      <c r="U30" s="56">
        <v>534.21960213567434</v>
      </c>
      <c r="V30" s="56">
        <v>746.85008395401496</v>
      </c>
      <c r="W30" s="56">
        <v>185.48946852316973</v>
      </c>
      <c r="X30" s="56">
        <v>432.25807952022234</v>
      </c>
      <c r="Y30" s="56">
        <v>617.74754804339216</v>
      </c>
      <c r="Z30" s="56">
        <v>196.85323263955496</v>
      </c>
      <c r="AA30" s="56">
        <v>452.28034922401804</v>
      </c>
      <c r="AB30" s="56">
        <v>649.13358186357289</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
      <c r="A31" s="148"/>
      <c r="B31" s="39" t="s">
        <v>158</v>
      </c>
      <c r="C31" s="37" t="s">
        <v>159</v>
      </c>
      <c r="D31" s="75"/>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
      <c r="A32" s="148"/>
      <c r="B32" s="33" t="s">
        <v>160</v>
      </c>
      <c r="C32" s="33" t="s">
        <v>161</v>
      </c>
      <c r="D32" s="73"/>
      <c r="E32" s="57">
        <v>22706.347479822834</v>
      </c>
      <c r="F32" s="57">
        <v>11209.000176100351</v>
      </c>
      <c r="G32" s="57">
        <v>33915.3476559232</v>
      </c>
      <c r="H32" s="57">
        <v>28409.125776535093</v>
      </c>
      <c r="I32" s="57">
        <v>11240.185097525567</v>
      </c>
      <c r="J32" s="57">
        <v>39649.310874060648</v>
      </c>
      <c r="K32" s="57">
        <v>30362.218693834937</v>
      </c>
      <c r="L32" s="57">
        <v>11114.392210967837</v>
      </c>
      <c r="M32" s="57">
        <v>41476.610904802772</v>
      </c>
      <c r="N32" s="57">
        <v>28686.434322187844</v>
      </c>
      <c r="O32" s="57">
        <v>11211.604634988336</v>
      </c>
      <c r="P32" s="57">
        <v>39898.038957176192</v>
      </c>
      <c r="Q32" s="57">
        <v>31422.694625512846</v>
      </c>
      <c r="R32" s="57">
        <v>13039.046921542107</v>
      </c>
      <c r="S32" s="57">
        <v>44461.74154705496</v>
      </c>
      <c r="T32" s="57">
        <v>29010.870944141319</v>
      </c>
      <c r="U32" s="57">
        <v>11833.113552362975</v>
      </c>
      <c r="V32" s="57">
        <v>40843.984496504279</v>
      </c>
      <c r="W32" s="57">
        <v>30111.704102406671</v>
      </c>
      <c r="X32" s="57">
        <v>11064.923826645514</v>
      </c>
      <c r="Y32" s="57">
        <v>41176.627929052178</v>
      </c>
      <c r="Z32" s="57">
        <v>29334.961824094404</v>
      </c>
      <c r="AA32" s="57">
        <v>9367.0078073068053</v>
      </c>
      <c r="AB32" s="57">
        <v>38701.969631401211</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
      <c r="A33" s="148"/>
      <c r="B33" s="39" t="s">
        <v>162</v>
      </c>
      <c r="C33" s="37" t="s">
        <v>163</v>
      </c>
      <c r="D33" s="75"/>
      <c r="E33" s="56">
        <v>7398.956335847919</v>
      </c>
      <c r="F33" s="56">
        <v>5161.942702801598</v>
      </c>
      <c r="G33" s="56">
        <v>12560.899038649524</v>
      </c>
      <c r="H33" s="56">
        <v>8886.5177215617587</v>
      </c>
      <c r="I33" s="56">
        <v>5183.1227285762261</v>
      </c>
      <c r="J33" s="56">
        <v>14069.640450137977</v>
      </c>
      <c r="K33" s="56">
        <v>8676.2018073606469</v>
      </c>
      <c r="L33" s="56">
        <v>5280.0922481784464</v>
      </c>
      <c r="M33" s="56">
        <v>13956.294055539085</v>
      </c>
      <c r="N33" s="56">
        <v>8845.5150005731557</v>
      </c>
      <c r="O33" s="56">
        <v>5310.9322352358977</v>
      </c>
      <c r="P33" s="56">
        <v>14156.447235809059</v>
      </c>
      <c r="Q33" s="56">
        <v>8138.9571497934467</v>
      </c>
      <c r="R33" s="56">
        <v>5909.756948704121</v>
      </c>
      <c r="S33" s="56">
        <v>14048.71409849757</v>
      </c>
      <c r="T33" s="56">
        <v>4927.9565373270316</v>
      </c>
      <c r="U33" s="56">
        <v>4832.4455208616482</v>
      </c>
      <c r="V33" s="56">
        <v>9760.4020581886762</v>
      </c>
      <c r="W33" s="56">
        <v>3658.9291402445942</v>
      </c>
      <c r="X33" s="56">
        <v>4110.0314166695161</v>
      </c>
      <c r="Y33" s="56">
        <v>7768.9605569141077</v>
      </c>
      <c r="Z33" s="56">
        <v>4023.9935368813249</v>
      </c>
      <c r="AA33" s="56">
        <v>4223.1866189704051</v>
      </c>
      <c r="AB33" s="56">
        <v>8247.1801558517291</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
      <c r="A34" s="148"/>
      <c r="B34" s="39" t="s">
        <v>164</v>
      </c>
      <c r="C34" s="37" t="s">
        <v>165</v>
      </c>
      <c r="D34" s="75"/>
      <c r="E34" s="56">
        <v>7334.690911986856</v>
      </c>
      <c r="F34" s="56">
        <v>3787.2804654002148</v>
      </c>
      <c r="G34" s="56">
        <v>11121.971377387081</v>
      </c>
      <c r="H34" s="56">
        <v>8670.5235735184961</v>
      </c>
      <c r="I34" s="56">
        <v>3791.1710633207949</v>
      </c>
      <c r="J34" s="56">
        <v>12461.694636839293</v>
      </c>
      <c r="K34" s="56">
        <v>8572.2791204297082</v>
      </c>
      <c r="L34" s="56">
        <v>3585.6278206513321</v>
      </c>
      <c r="M34" s="56">
        <v>12157.906941081043</v>
      </c>
      <c r="N34" s="56">
        <v>9089.5663489637864</v>
      </c>
      <c r="O34" s="56">
        <v>3707.8635014856527</v>
      </c>
      <c r="P34" s="56">
        <v>12797.429850449455</v>
      </c>
      <c r="Q34" s="56">
        <v>9343.1744581538114</v>
      </c>
      <c r="R34" s="56">
        <v>4530.1857688459049</v>
      </c>
      <c r="S34" s="56">
        <v>13873.360226999715</v>
      </c>
      <c r="T34" s="56">
        <v>8331.3692712536395</v>
      </c>
      <c r="U34" s="56">
        <v>4437.811882722468</v>
      </c>
      <c r="V34" s="56">
        <v>12769.181153976098</v>
      </c>
      <c r="W34" s="56">
        <v>8974.907325288932</v>
      </c>
      <c r="X34" s="56">
        <v>4278.575933942222</v>
      </c>
      <c r="Y34" s="56">
        <v>13253.48325923115</v>
      </c>
      <c r="Z34" s="56">
        <v>9528.5473617891003</v>
      </c>
      <c r="AA34" s="56">
        <v>2908.0079730454181</v>
      </c>
      <c r="AB34" s="56">
        <v>12436.555334834524</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
      <c r="A35" s="148"/>
      <c r="B35" s="39" t="s">
        <v>166</v>
      </c>
      <c r="C35" s="37" t="s">
        <v>167</v>
      </c>
      <c r="D35" s="75"/>
      <c r="E35" s="56">
        <v>7972.7002319880585</v>
      </c>
      <c r="F35" s="56">
        <v>2259.7770078985372</v>
      </c>
      <c r="G35" s="56">
        <v>10232.477239886595</v>
      </c>
      <c r="H35" s="56">
        <v>10852.084481454836</v>
      </c>
      <c r="I35" s="56">
        <v>2265.8913056285473</v>
      </c>
      <c r="J35" s="56">
        <v>13117.975787083376</v>
      </c>
      <c r="K35" s="56">
        <v>13113.737766044582</v>
      </c>
      <c r="L35" s="56">
        <v>2248.6721421380589</v>
      </c>
      <c r="M35" s="56">
        <v>15362.409908182646</v>
      </c>
      <c r="N35" s="56">
        <v>10751.3529726509</v>
      </c>
      <c r="O35" s="56">
        <v>2192.8088982667859</v>
      </c>
      <c r="P35" s="56">
        <v>12944.161870917676</v>
      </c>
      <c r="Q35" s="56">
        <v>13940.563017565586</v>
      </c>
      <c r="R35" s="56">
        <v>2599.1042039920803</v>
      </c>
      <c r="S35" s="56">
        <v>16539.667221557673</v>
      </c>
      <c r="T35" s="56">
        <v>15751.545135560649</v>
      </c>
      <c r="U35" s="56">
        <v>2562.8561487788575</v>
      </c>
      <c r="V35" s="56">
        <v>18314.401284339503</v>
      </c>
      <c r="W35" s="56">
        <v>17477.867636873147</v>
      </c>
      <c r="X35" s="56">
        <v>2676.3164760337745</v>
      </c>
      <c r="Y35" s="56">
        <v>20154.184112906922</v>
      </c>
      <c r="Z35" s="56">
        <v>15782.420925423978</v>
      </c>
      <c r="AA35" s="56">
        <v>2235.8132152909816</v>
      </c>
      <c r="AB35" s="56">
        <v>18018.234140714962</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8.8" x14ac:dyDescent="0.3">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
      <c r="A37" s="148"/>
      <c r="B37" s="39" t="s">
        <v>170</v>
      </c>
      <c r="C37" s="37" t="s">
        <v>171</v>
      </c>
      <c r="D37" s="75"/>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
      <c r="A38" s="148"/>
      <c r="B38" s="33" t="s">
        <v>172</v>
      </c>
      <c r="C38" s="33" t="s">
        <v>173</v>
      </c>
      <c r="D38" s="73"/>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
      <c r="A39" s="148"/>
      <c r="B39" s="33" t="s">
        <v>174</v>
      </c>
      <c r="C39" s="33" t="s">
        <v>707</v>
      </c>
      <c r="D39" s="73"/>
      <c r="E39" s="57">
        <v>0</v>
      </c>
      <c r="F39" s="57">
        <v>0</v>
      </c>
      <c r="G39" s="57">
        <v>0</v>
      </c>
      <c r="H39" s="57">
        <v>0</v>
      </c>
      <c r="I39" s="57">
        <v>0</v>
      </c>
      <c r="J39" s="57">
        <v>0</v>
      </c>
      <c r="K39" s="57">
        <v>0</v>
      </c>
      <c r="L39" s="57">
        <v>0</v>
      </c>
      <c r="M39" s="57">
        <v>0</v>
      </c>
      <c r="N39" s="57">
        <v>0</v>
      </c>
      <c r="O39" s="57">
        <v>0</v>
      </c>
      <c r="P39" s="57">
        <v>0</v>
      </c>
      <c r="Q39" s="57">
        <v>0</v>
      </c>
      <c r="R39" s="57">
        <v>0</v>
      </c>
      <c r="S39" s="57">
        <v>0</v>
      </c>
      <c r="T39" s="57">
        <v>0</v>
      </c>
      <c r="U39" s="57">
        <v>0</v>
      </c>
      <c r="V39" s="57">
        <v>0</v>
      </c>
      <c r="W39" s="57">
        <v>0</v>
      </c>
      <c r="X39" s="57">
        <v>0</v>
      </c>
      <c r="Y39" s="57">
        <v>0</v>
      </c>
      <c r="Z39" s="57">
        <v>0</v>
      </c>
      <c r="AA39" s="57">
        <v>0</v>
      </c>
      <c r="AB39" s="57">
        <v>0</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x14ac:dyDescent="0.3">
      <c r="A40" s="148"/>
    </row>
    <row r="41" spans="1:124" x14ac:dyDescent="0.3">
      <c r="A41" s="149" t="s">
        <v>99</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9"/>
  </sheetPr>
  <dimension ref="A2:DT88"/>
  <sheetViews>
    <sheetView zoomScale="80" zoomScaleNormal="80" workbookViewId="0">
      <selection activeCell="C26" sqref="C26"/>
    </sheetView>
  </sheetViews>
  <sheetFormatPr defaultColWidth="8.69921875" defaultRowHeight="15.6" x14ac:dyDescent="0.3"/>
  <cols>
    <col min="1" max="1" width="10.19921875" customWidth="1"/>
    <col min="2" max="2" width="13.19921875" customWidth="1"/>
    <col min="3" max="3" width="50.69921875" customWidth="1"/>
    <col min="4" max="4" width="33.19921875" customWidth="1"/>
  </cols>
  <sheetData>
    <row r="2" spans="1:124" ht="16.2" thickBot="1" x14ac:dyDescent="0.35">
      <c r="A2" s="146" t="str">
        <f>"@"&amp;COUNTIF(A$1:A1,"@*")+1</f>
        <v>@1</v>
      </c>
      <c r="B2" s="1" t="s">
        <v>700</v>
      </c>
      <c r="C2" s="1"/>
      <c r="D2" s="1"/>
      <c r="E2" s="1"/>
      <c r="F2" s="1"/>
      <c r="G2" s="1"/>
      <c r="H2" s="1"/>
      <c r="I2" s="1"/>
    </row>
    <row r="3" spans="1:124" ht="14.25" customHeight="1" thickTop="1" x14ac:dyDescent="0.3">
      <c r="A3" s="148"/>
      <c r="B3" s="8" t="s">
        <v>85</v>
      </c>
      <c r="C3" s="8" t="s">
        <v>729</v>
      </c>
      <c r="D3" s="8"/>
    </row>
    <row r="4" spans="1:124" x14ac:dyDescent="0.3">
      <c r="A4" s="148"/>
      <c r="B4" s="8" t="s">
        <v>268</v>
      </c>
      <c r="C4" s="8" t="s">
        <v>702</v>
      </c>
      <c r="D4" s="8"/>
    </row>
    <row r="5" spans="1:124" x14ac:dyDescent="0.3">
      <c r="A5" s="148"/>
      <c r="B5" s="8" t="s">
        <v>89</v>
      </c>
      <c r="C5" s="8" t="s">
        <v>722</v>
      </c>
      <c r="D5" s="101" t="s">
        <v>723</v>
      </c>
    </row>
    <row r="6" spans="1:124" x14ac:dyDescent="0.3">
      <c r="A6" s="148"/>
    </row>
    <row r="7" spans="1:124" x14ac:dyDescent="0.3">
      <c r="A7" s="148"/>
      <c r="B7" s="33" t="s">
        <v>269</v>
      </c>
      <c r="C7" s="168" t="s">
        <v>728</v>
      </c>
    </row>
    <row r="8" spans="1:124" ht="30.6" x14ac:dyDescent="0.3">
      <c r="A8" s="148"/>
      <c r="D8" s="72" t="s">
        <v>271</v>
      </c>
      <c r="E8" s="59">
        <v>2011</v>
      </c>
      <c r="F8" s="59"/>
      <c r="G8" s="59"/>
      <c r="H8" s="59">
        <v>2012</v>
      </c>
      <c r="I8" s="59"/>
      <c r="J8" s="59"/>
      <c r="K8" s="59">
        <v>2013</v>
      </c>
      <c r="L8" s="59"/>
      <c r="M8" s="59"/>
      <c r="N8" s="59">
        <v>2014</v>
      </c>
      <c r="O8" s="59"/>
      <c r="P8" s="59"/>
      <c r="Q8" s="59">
        <v>2015</v>
      </c>
      <c r="R8" s="59"/>
      <c r="S8" s="59"/>
      <c r="T8" s="59">
        <v>2016</v>
      </c>
      <c r="U8" s="59"/>
      <c r="V8" s="59"/>
      <c r="W8" s="59">
        <v>2017</v>
      </c>
      <c r="X8" s="59"/>
      <c r="Y8" s="59"/>
      <c r="Z8" s="59">
        <v>2018</v>
      </c>
      <c r="AA8" s="59"/>
      <c r="AB8" s="59"/>
      <c r="AC8" s="59">
        <v>2019</v>
      </c>
      <c r="AD8" s="59"/>
      <c r="AE8" s="59"/>
      <c r="AF8" s="59">
        <v>2020</v>
      </c>
      <c r="AG8" s="59"/>
      <c r="AH8" s="59"/>
      <c r="AI8" s="59">
        <v>2021</v>
      </c>
      <c r="AJ8" s="59"/>
      <c r="AK8" s="59"/>
      <c r="AL8" s="59">
        <v>2022</v>
      </c>
      <c r="AM8" s="59"/>
      <c r="AN8" s="59"/>
      <c r="AO8" s="59">
        <v>2023</v>
      </c>
      <c r="AP8" s="59"/>
      <c r="AQ8" s="59"/>
      <c r="AR8" s="59">
        <v>2024</v>
      </c>
      <c r="AS8" s="59"/>
      <c r="AT8" s="59"/>
      <c r="AU8" s="59">
        <v>2025</v>
      </c>
      <c r="AV8" s="59"/>
      <c r="AW8" s="59"/>
      <c r="AX8" s="59">
        <v>2026</v>
      </c>
      <c r="AY8" s="59"/>
      <c r="AZ8" s="59"/>
      <c r="BA8" s="59">
        <v>2027</v>
      </c>
      <c r="BB8" s="59"/>
      <c r="BC8" s="59"/>
      <c r="BD8" s="59">
        <v>2028</v>
      </c>
      <c r="BE8" s="59"/>
      <c r="BF8" s="59"/>
      <c r="BG8" s="59">
        <v>2029</v>
      </c>
      <c r="BH8" s="59"/>
      <c r="BI8" s="59"/>
      <c r="BJ8" s="59">
        <v>2030</v>
      </c>
      <c r="BK8" s="59"/>
      <c r="BL8" s="59"/>
      <c r="BM8" s="59">
        <v>2031</v>
      </c>
      <c r="BN8" s="59"/>
      <c r="BO8" s="59"/>
      <c r="BP8" s="59">
        <v>2032</v>
      </c>
      <c r="BQ8" s="59"/>
      <c r="BR8" s="59"/>
      <c r="BS8" s="59">
        <v>2033</v>
      </c>
      <c r="BT8" s="59"/>
      <c r="BU8" s="59"/>
      <c r="BV8" s="59">
        <v>2034</v>
      </c>
      <c r="BW8" s="59"/>
      <c r="BX8" s="59"/>
      <c r="BY8" s="59">
        <v>2035</v>
      </c>
      <c r="BZ8" s="59"/>
      <c r="CA8" s="59"/>
      <c r="CB8" s="59">
        <v>2036</v>
      </c>
      <c r="CC8" s="59"/>
      <c r="CD8" s="59"/>
      <c r="CE8" s="59">
        <v>2037</v>
      </c>
      <c r="CF8" s="59"/>
      <c r="CG8" s="59"/>
      <c r="CH8" s="59">
        <v>2038</v>
      </c>
      <c r="CI8" s="59"/>
      <c r="CJ8" s="59"/>
      <c r="CK8" s="59">
        <v>2039</v>
      </c>
      <c r="CL8" s="59"/>
      <c r="CM8" s="59"/>
      <c r="CN8" s="59">
        <v>2040</v>
      </c>
      <c r="CO8" s="59"/>
      <c r="CP8" s="59"/>
      <c r="CQ8" s="59">
        <v>2041</v>
      </c>
      <c r="CR8" s="59"/>
      <c r="CS8" s="59"/>
      <c r="CT8" s="59">
        <v>2042</v>
      </c>
      <c r="CU8" s="59"/>
      <c r="CV8" s="59"/>
      <c r="CW8" s="59">
        <v>2043</v>
      </c>
      <c r="CX8" s="59"/>
      <c r="CY8" s="59"/>
      <c r="CZ8" s="59">
        <v>2044</v>
      </c>
      <c r="DA8" s="59"/>
      <c r="DB8" s="59"/>
      <c r="DC8" s="59">
        <v>2045</v>
      </c>
      <c r="DD8" s="59"/>
      <c r="DE8" s="59"/>
      <c r="DF8" s="59">
        <v>2046</v>
      </c>
      <c r="DG8" s="59"/>
      <c r="DH8" s="59"/>
      <c r="DI8" s="59">
        <v>2047</v>
      </c>
      <c r="DJ8" s="59"/>
      <c r="DK8" s="59"/>
      <c r="DL8" s="59">
        <v>2048</v>
      </c>
      <c r="DM8" s="59"/>
      <c r="DN8" s="59"/>
      <c r="DO8" s="59">
        <v>2049</v>
      </c>
      <c r="DP8" s="59"/>
      <c r="DQ8" s="59"/>
      <c r="DR8" s="59">
        <v>2050</v>
      </c>
      <c r="DS8" s="59"/>
      <c r="DT8" s="59"/>
    </row>
    <row r="9" spans="1:124" x14ac:dyDescent="0.3">
      <c r="A9" s="148"/>
      <c r="B9" s="33" t="s">
        <v>109</v>
      </c>
      <c r="C9" s="33" t="s">
        <v>71</v>
      </c>
      <c r="D9" s="34" t="s">
        <v>275</v>
      </c>
      <c r="E9" s="34" t="s">
        <v>724</v>
      </c>
      <c r="F9" s="34" t="s">
        <v>725</v>
      </c>
      <c r="G9" s="34" t="s">
        <v>726</v>
      </c>
      <c r="H9" s="34" t="s">
        <v>724</v>
      </c>
      <c r="I9" s="34" t="s">
        <v>725</v>
      </c>
      <c r="J9" s="34" t="s">
        <v>726</v>
      </c>
      <c r="K9" s="34" t="s">
        <v>724</v>
      </c>
      <c r="L9" s="34" t="s">
        <v>725</v>
      </c>
      <c r="M9" s="34" t="s">
        <v>726</v>
      </c>
      <c r="N9" s="34" t="s">
        <v>724</v>
      </c>
      <c r="O9" s="34" t="s">
        <v>725</v>
      </c>
      <c r="P9" s="34" t="s">
        <v>726</v>
      </c>
      <c r="Q9" s="34" t="s">
        <v>724</v>
      </c>
      <c r="R9" s="34" t="s">
        <v>725</v>
      </c>
      <c r="S9" s="34" t="s">
        <v>726</v>
      </c>
      <c r="T9" s="34" t="s">
        <v>724</v>
      </c>
      <c r="U9" s="34" t="s">
        <v>725</v>
      </c>
      <c r="V9" s="34" t="s">
        <v>726</v>
      </c>
      <c r="W9" s="34" t="s">
        <v>724</v>
      </c>
      <c r="X9" s="34" t="s">
        <v>725</v>
      </c>
      <c r="Y9" s="34" t="s">
        <v>726</v>
      </c>
      <c r="Z9" s="34" t="s">
        <v>724</v>
      </c>
      <c r="AA9" s="34" t="s">
        <v>725</v>
      </c>
      <c r="AB9" s="34" t="s">
        <v>726</v>
      </c>
      <c r="AC9" s="34" t="s">
        <v>724</v>
      </c>
      <c r="AD9" s="34" t="s">
        <v>725</v>
      </c>
      <c r="AE9" s="34" t="s">
        <v>726</v>
      </c>
      <c r="AF9" s="34" t="s">
        <v>724</v>
      </c>
      <c r="AG9" s="34" t="s">
        <v>725</v>
      </c>
      <c r="AH9" s="34" t="s">
        <v>726</v>
      </c>
      <c r="AI9" s="34" t="s">
        <v>724</v>
      </c>
      <c r="AJ9" s="34" t="s">
        <v>725</v>
      </c>
      <c r="AK9" s="34" t="s">
        <v>726</v>
      </c>
      <c r="AL9" s="34" t="s">
        <v>724</v>
      </c>
      <c r="AM9" s="34" t="s">
        <v>725</v>
      </c>
      <c r="AN9" s="34" t="s">
        <v>726</v>
      </c>
      <c r="AO9" s="34" t="s">
        <v>724</v>
      </c>
      <c r="AP9" s="34" t="s">
        <v>725</v>
      </c>
      <c r="AQ9" s="34" t="s">
        <v>726</v>
      </c>
      <c r="AR9" s="34" t="s">
        <v>724</v>
      </c>
      <c r="AS9" s="34" t="s">
        <v>725</v>
      </c>
      <c r="AT9" s="34" t="s">
        <v>726</v>
      </c>
      <c r="AU9" s="34" t="s">
        <v>724</v>
      </c>
      <c r="AV9" s="34" t="s">
        <v>725</v>
      </c>
      <c r="AW9" s="34" t="s">
        <v>726</v>
      </c>
      <c r="AX9" s="34" t="s">
        <v>724</v>
      </c>
      <c r="AY9" s="34" t="s">
        <v>725</v>
      </c>
      <c r="AZ9" s="34" t="s">
        <v>726</v>
      </c>
      <c r="BA9" s="34" t="s">
        <v>724</v>
      </c>
      <c r="BB9" s="34" t="s">
        <v>725</v>
      </c>
      <c r="BC9" s="34" t="s">
        <v>726</v>
      </c>
      <c r="BD9" s="34" t="s">
        <v>724</v>
      </c>
      <c r="BE9" s="34" t="s">
        <v>725</v>
      </c>
      <c r="BF9" s="34" t="s">
        <v>726</v>
      </c>
      <c r="BG9" s="34" t="s">
        <v>724</v>
      </c>
      <c r="BH9" s="34" t="s">
        <v>725</v>
      </c>
      <c r="BI9" s="34" t="s">
        <v>726</v>
      </c>
      <c r="BJ9" s="34" t="s">
        <v>724</v>
      </c>
      <c r="BK9" s="34" t="s">
        <v>725</v>
      </c>
      <c r="BL9" s="34" t="s">
        <v>726</v>
      </c>
      <c r="BM9" s="34" t="s">
        <v>724</v>
      </c>
      <c r="BN9" s="34" t="s">
        <v>725</v>
      </c>
      <c r="BO9" s="34" t="s">
        <v>726</v>
      </c>
      <c r="BP9" s="34" t="s">
        <v>724</v>
      </c>
      <c r="BQ9" s="34" t="s">
        <v>725</v>
      </c>
      <c r="BR9" s="34" t="s">
        <v>726</v>
      </c>
      <c r="BS9" s="34" t="s">
        <v>724</v>
      </c>
      <c r="BT9" s="34" t="s">
        <v>725</v>
      </c>
      <c r="BU9" s="34" t="s">
        <v>726</v>
      </c>
      <c r="BV9" s="34" t="s">
        <v>724</v>
      </c>
      <c r="BW9" s="34" t="s">
        <v>725</v>
      </c>
      <c r="BX9" s="34" t="s">
        <v>726</v>
      </c>
      <c r="BY9" s="34" t="s">
        <v>724</v>
      </c>
      <c r="BZ9" s="34" t="s">
        <v>725</v>
      </c>
      <c r="CA9" s="34" t="s">
        <v>726</v>
      </c>
      <c r="CB9" s="34" t="s">
        <v>724</v>
      </c>
      <c r="CC9" s="34" t="s">
        <v>725</v>
      </c>
      <c r="CD9" s="34" t="s">
        <v>726</v>
      </c>
      <c r="CE9" s="34" t="s">
        <v>724</v>
      </c>
      <c r="CF9" s="34" t="s">
        <v>725</v>
      </c>
      <c r="CG9" s="34" t="s">
        <v>726</v>
      </c>
      <c r="CH9" s="34" t="s">
        <v>724</v>
      </c>
      <c r="CI9" s="34" t="s">
        <v>725</v>
      </c>
      <c r="CJ9" s="34" t="s">
        <v>726</v>
      </c>
      <c r="CK9" s="34" t="s">
        <v>724</v>
      </c>
      <c r="CL9" s="34" t="s">
        <v>725</v>
      </c>
      <c r="CM9" s="34" t="s">
        <v>726</v>
      </c>
      <c r="CN9" s="34" t="s">
        <v>724</v>
      </c>
      <c r="CO9" s="34" t="s">
        <v>725</v>
      </c>
      <c r="CP9" s="34" t="s">
        <v>726</v>
      </c>
      <c r="CQ9" s="34" t="s">
        <v>724</v>
      </c>
      <c r="CR9" s="34" t="s">
        <v>725</v>
      </c>
      <c r="CS9" s="34" t="s">
        <v>726</v>
      </c>
      <c r="CT9" s="34" t="s">
        <v>724</v>
      </c>
      <c r="CU9" s="34" t="s">
        <v>725</v>
      </c>
      <c r="CV9" s="34" t="s">
        <v>726</v>
      </c>
      <c r="CW9" s="34" t="s">
        <v>724</v>
      </c>
      <c r="CX9" s="34" t="s">
        <v>725</v>
      </c>
      <c r="CY9" s="34" t="s">
        <v>726</v>
      </c>
      <c r="CZ9" s="34" t="s">
        <v>724</v>
      </c>
      <c r="DA9" s="34" t="s">
        <v>725</v>
      </c>
      <c r="DB9" s="34" t="s">
        <v>726</v>
      </c>
      <c r="DC9" s="34" t="s">
        <v>724</v>
      </c>
      <c r="DD9" s="34" t="s">
        <v>725</v>
      </c>
      <c r="DE9" s="34" t="s">
        <v>726</v>
      </c>
      <c r="DF9" s="34" t="s">
        <v>724</v>
      </c>
      <c r="DG9" s="34" t="s">
        <v>725</v>
      </c>
      <c r="DH9" s="34" t="s">
        <v>726</v>
      </c>
      <c r="DI9" s="34" t="s">
        <v>724</v>
      </c>
      <c r="DJ9" s="34" t="s">
        <v>725</v>
      </c>
      <c r="DK9" s="34" t="s">
        <v>726</v>
      </c>
      <c r="DL9" s="34" t="s">
        <v>724</v>
      </c>
      <c r="DM9" s="34" t="s">
        <v>725</v>
      </c>
      <c r="DN9" s="34" t="s">
        <v>726</v>
      </c>
      <c r="DO9" s="34" t="s">
        <v>724</v>
      </c>
      <c r="DP9" s="34" t="s">
        <v>725</v>
      </c>
      <c r="DQ9" s="34" t="s">
        <v>726</v>
      </c>
      <c r="DR9" s="34" t="s">
        <v>724</v>
      </c>
      <c r="DS9" s="34" t="s">
        <v>725</v>
      </c>
      <c r="DT9" s="34" t="s">
        <v>726</v>
      </c>
    </row>
    <row r="10" spans="1:124" x14ac:dyDescent="0.3">
      <c r="A10" s="148"/>
      <c r="B10" s="33" t="s">
        <v>116</v>
      </c>
      <c r="C10" s="33" t="s">
        <v>55</v>
      </c>
      <c r="D10" s="73"/>
      <c r="E10" s="57">
        <v>3290.6475659583052</v>
      </c>
      <c r="F10" s="57">
        <v>11818.226420911955</v>
      </c>
      <c r="G10" s="57">
        <v>15108.873986870258</v>
      </c>
      <c r="H10" s="57">
        <v>3511.2976152552446</v>
      </c>
      <c r="I10" s="57">
        <v>12372.316409945453</v>
      </c>
      <c r="J10" s="57">
        <v>15883.614025200695</v>
      </c>
      <c r="K10" s="57">
        <v>3592.8849173727822</v>
      </c>
      <c r="L10" s="57">
        <v>13074.822741897189</v>
      </c>
      <c r="M10" s="57">
        <v>16667.707659269974</v>
      </c>
      <c r="N10" s="57">
        <v>4441.8538248673412</v>
      </c>
      <c r="O10" s="57">
        <v>15496.918936290975</v>
      </c>
      <c r="P10" s="57">
        <v>19938.772761158325</v>
      </c>
      <c r="Q10" s="57">
        <v>4374.0137724895058</v>
      </c>
      <c r="R10" s="57">
        <v>15715.221761484956</v>
      </c>
      <c r="S10" s="57">
        <v>20089.235533974457</v>
      </c>
      <c r="T10" s="57">
        <v>3892.4752543136146</v>
      </c>
      <c r="U10" s="57">
        <v>13972.82952821005</v>
      </c>
      <c r="V10" s="57">
        <v>17865.304782523661</v>
      </c>
      <c r="W10" s="57">
        <v>3855.5942008095767</v>
      </c>
      <c r="X10" s="57">
        <v>13818.587913166213</v>
      </c>
      <c r="Y10" s="57">
        <v>17674.182113975785</v>
      </c>
      <c r="Z10" s="57">
        <v>3912.9344314562663</v>
      </c>
      <c r="AA10" s="57">
        <v>10954.536174871446</v>
      </c>
      <c r="AB10" s="57">
        <v>14867.470606327715</v>
      </c>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c r="CA10" s="57"/>
      <c r="CB10" s="57"/>
      <c r="CC10" s="57"/>
      <c r="CD10" s="57"/>
      <c r="CE10" s="57"/>
      <c r="CF10" s="57"/>
      <c r="CG10" s="57"/>
      <c r="CH10" s="57"/>
      <c r="CI10" s="57"/>
      <c r="CJ10" s="57"/>
      <c r="CK10" s="57"/>
      <c r="CL10" s="57"/>
      <c r="CM10" s="57"/>
      <c r="CN10" s="57"/>
      <c r="CO10" s="57"/>
      <c r="CP10" s="57"/>
      <c r="CQ10" s="57"/>
      <c r="CR10" s="57"/>
      <c r="CS10" s="57"/>
      <c r="CT10" s="57"/>
      <c r="CU10" s="57"/>
      <c r="CV10" s="57"/>
      <c r="CW10" s="57"/>
      <c r="CX10" s="57"/>
      <c r="CY10" s="57"/>
      <c r="CZ10" s="57"/>
      <c r="DA10" s="57"/>
      <c r="DB10" s="57"/>
      <c r="DC10" s="57"/>
      <c r="DD10" s="57"/>
      <c r="DE10" s="57"/>
      <c r="DF10" s="57"/>
      <c r="DG10" s="57"/>
      <c r="DH10" s="57"/>
      <c r="DI10" s="57"/>
      <c r="DJ10" s="57"/>
      <c r="DK10" s="57"/>
      <c r="DL10" s="57"/>
      <c r="DM10" s="57"/>
      <c r="DN10" s="57"/>
      <c r="DO10" s="57"/>
      <c r="DP10" s="57"/>
      <c r="DQ10" s="57"/>
      <c r="DR10" s="57"/>
      <c r="DS10" s="57"/>
      <c r="DT10" s="57"/>
    </row>
    <row r="11" spans="1:124" x14ac:dyDescent="0.3">
      <c r="A11" s="148"/>
      <c r="B11" s="39" t="s">
        <v>117</v>
      </c>
      <c r="C11" s="37" t="s">
        <v>118</v>
      </c>
      <c r="D11" s="75"/>
      <c r="E11" s="56">
        <v>1690.3959010289659</v>
      </c>
      <c r="F11" s="56">
        <v>5483.151040891642</v>
      </c>
      <c r="G11" s="56">
        <v>7173.5469419206038</v>
      </c>
      <c r="H11" s="56">
        <v>1697.683636102465</v>
      </c>
      <c r="I11" s="56">
        <v>5280.8271077296658</v>
      </c>
      <c r="J11" s="56">
        <v>6978.5107438321311</v>
      </c>
      <c r="K11" s="56">
        <v>1745.1790039022667</v>
      </c>
      <c r="L11" s="56">
        <v>5471.523082626145</v>
      </c>
      <c r="M11" s="56">
        <v>7216.7020865284139</v>
      </c>
      <c r="N11" s="56">
        <v>2200.2229903460739</v>
      </c>
      <c r="O11" s="56">
        <v>6796.1750455491747</v>
      </c>
      <c r="P11" s="56">
        <v>8996.3980358952431</v>
      </c>
      <c r="Q11" s="56">
        <v>2214.0092754513871</v>
      </c>
      <c r="R11" s="56">
        <v>7169.5663880615166</v>
      </c>
      <c r="S11" s="56">
        <v>9383.5756635129037</v>
      </c>
      <c r="T11" s="56">
        <v>2064.3959384680338</v>
      </c>
      <c r="U11" s="56">
        <v>6552.2550336368849</v>
      </c>
      <c r="V11" s="56">
        <v>8616.6509721049115</v>
      </c>
      <c r="W11" s="56">
        <v>1987.1157672216109</v>
      </c>
      <c r="X11" s="56">
        <v>5463.66960127529</v>
      </c>
      <c r="Y11" s="56">
        <v>7450.7853684968986</v>
      </c>
      <c r="Z11" s="56">
        <v>2129.0681490376346</v>
      </c>
      <c r="AA11" s="56">
        <v>5468.1250315408033</v>
      </c>
      <c r="AB11" s="56">
        <v>7597.1931805784407</v>
      </c>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row>
    <row r="12" spans="1:124" x14ac:dyDescent="0.3">
      <c r="A12" s="148"/>
      <c r="B12" s="39" t="s">
        <v>120</v>
      </c>
      <c r="C12" s="37" t="s">
        <v>121</v>
      </c>
      <c r="D12" s="75"/>
      <c r="E12" s="56">
        <v>931.28310670531266</v>
      </c>
      <c r="F12" s="56">
        <v>4651.4091313760828</v>
      </c>
      <c r="G12" s="56">
        <v>5582.6922380813985</v>
      </c>
      <c r="H12" s="56">
        <v>1039.1617051741891</v>
      </c>
      <c r="I12" s="56">
        <v>4797.816696580453</v>
      </c>
      <c r="J12" s="56">
        <v>5836.9784017546417</v>
      </c>
      <c r="K12" s="56">
        <v>1012.2515571453515</v>
      </c>
      <c r="L12" s="56">
        <v>5346.7873827272733</v>
      </c>
      <c r="M12" s="56">
        <v>6359.0389398726265</v>
      </c>
      <c r="N12" s="56">
        <v>1424.5675956865359</v>
      </c>
      <c r="O12" s="56">
        <v>6264.6350719975626</v>
      </c>
      <c r="P12" s="56">
        <v>7689.2026676841124</v>
      </c>
      <c r="Q12" s="56">
        <v>1217.2974448170278</v>
      </c>
      <c r="R12" s="56">
        <v>5697.038144362461</v>
      </c>
      <c r="S12" s="56">
        <v>6914.3355891794854</v>
      </c>
      <c r="T12" s="56">
        <v>1050.7126873904592</v>
      </c>
      <c r="U12" s="56">
        <v>4689.5981307303846</v>
      </c>
      <c r="V12" s="56">
        <v>5740.3108181208472</v>
      </c>
      <c r="W12" s="56">
        <v>1092.6614918415589</v>
      </c>
      <c r="X12" s="56">
        <v>5141.9772017188443</v>
      </c>
      <c r="Y12" s="56">
        <v>6234.6386935604032</v>
      </c>
      <c r="Z12" s="56">
        <v>896.03998475882577</v>
      </c>
      <c r="AA12" s="56">
        <v>3001.1142396486625</v>
      </c>
      <c r="AB12" s="56">
        <v>3897.1542244074858</v>
      </c>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row>
    <row r="13" spans="1:124" x14ac:dyDescent="0.3">
      <c r="A13" s="148"/>
      <c r="B13" s="39" t="s">
        <v>122</v>
      </c>
      <c r="C13" s="37" t="s">
        <v>123</v>
      </c>
      <c r="D13" s="75"/>
      <c r="E13" s="56">
        <v>585.20615872721692</v>
      </c>
      <c r="F13" s="56">
        <v>1572.0613771835685</v>
      </c>
      <c r="G13" s="56">
        <v>2157.2675359107848</v>
      </c>
      <c r="H13" s="56">
        <v>683.2607060267361</v>
      </c>
      <c r="I13" s="56">
        <v>2177.5607081756061</v>
      </c>
      <c r="J13" s="56">
        <v>2860.8214142023407</v>
      </c>
      <c r="K13" s="56">
        <v>736.81654741172565</v>
      </c>
      <c r="L13" s="56">
        <v>2122.0989781761982</v>
      </c>
      <c r="M13" s="56">
        <v>2858.9155255879245</v>
      </c>
      <c r="N13" s="56">
        <v>705.71479159246917</v>
      </c>
      <c r="O13" s="56">
        <v>2277.9074912221608</v>
      </c>
      <c r="P13" s="56">
        <v>2983.6222828146301</v>
      </c>
      <c r="Q13" s="56">
        <v>816.37180888333728</v>
      </c>
      <c r="R13" s="56">
        <v>2694.6218870501925</v>
      </c>
      <c r="S13" s="56">
        <v>3510.9936959335273</v>
      </c>
      <c r="T13" s="56">
        <v>676.61022889752962</v>
      </c>
      <c r="U13" s="56">
        <v>2599.6256892983997</v>
      </c>
      <c r="V13" s="56">
        <v>3276.23591819593</v>
      </c>
      <c r="W13" s="56">
        <v>614.67349335758206</v>
      </c>
      <c r="X13" s="56">
        <v>3044.9904117468113</v>
      </c>
      <c r="Y13" s="56">
        <v>3659.6639051043931</v>
      </c>
      <c r="Z13" s="56">
        <v>745.94472396720778</v>
      </c>
      <c r="AA13" s="56">
        <v>2373.7651044878166</v>
      </c>
      <c r="AB13" s="56">
        <v>3119.7098284550261</v>
      </c>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row>
    <row r="14" spans="1:124" ht="28.8" x14ac:dyDescent="0.3">
      <c r="A14" s="148"/>
      <c r="B14" s="39" t="s">
        <v>124</v>
      </c>
      <c r="C14" s="37" t="s">
        <v>125</v>
      </c>
      <c r="D14" s="75"/>
      <c r="E14" s="56">
        <v>83.762399496809792</v>
      </c>
      <c r="F14" s="56">
        <v>111.60487146066204</v>
      </c>
      <c r="G14" s="56">
        <v>195.36727095747176</v>
      </c>
      <c r="H14" s="56">
        <v>91.191567951854552</v>
      </c>
      <c r="I14" s="56">
        <v>116.11189745972789</v>
      </c>
      <c r="J14" s="56">
        <v>207.30346541158218</v>
      </c>
      <c r="K14" s="56">
        <v>98.637808913438647</v>
      </c>
      <c r="L14" s="56">
        <v>134.41329836757396</v>
      </c>
      <c r="M14" s="56">
        <v>233.05110728101255</v>
      </c>
      <c r="N14" s="56">
        <v>111.34844724226203</v>
      </c>
      <c r="O14" s="56">
        <v>158.20132752207567</v>
      </c>
      <c r="P14" s="56">
        <v>269.5497747643376</v>
      </c>
      <c r="Q14" s="56">
        <v>126.33524333775347</v>
      </c>
      <c r="R14" s="56">
        <v>153.99534201078532</v>
      </c>
      <c r="S14" s="56">
        <v>280.33058534853899</v>
      </c>
      <c r="T14" s="56">
        <v>100.75639955759208</v>
      </c>
      <c r="U14" s="56">
        <v>131.35067454438183</v>
      </c>
      <c r="V14" s="56">
        <v>232.10707410197384</v>
      </c>
      <c r="W14" s="56">
        <v>161.14344838882474</v>
      </c>
      <c r="X14" s="56">
        <v>167.95069842526729</v>
      </c>
      <c r="Y14" s="56">
        <v>329.09414681409157</v>
      </c>
      <c r="Z14" s="56">
        <v>141.88157369259815</v>
      </c>
      <c r="AA14" s="56">
        <v>111.53179919416326</v>
      </c>
      <c r="AB14" s="56">
        <v>253.41337288676124</v>
      </c>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row>
    <row r="15" spans="1:124" ht="28.8" x14ac:dyDescent="0.3">
      <c r="A15" s="148"/>
      <c r="B15" s="39" t="s">
        <v>126</v>
      </c>
      <c r="C15" s="37" t="s">
        <v>127</v>
      </c>
      <c r="D15" s="75"/>
      <c r="E15" s="56">
        <v>0</v>
      </c>
      <c r="F15" s="56">
        <v>0</v>
      </c>
      <c r="G15" s="56">
        <v>0</v>
      </c>
      <c r="H15" s="56">
        <v>0</v>
      </c>
      <c r="I15" s="56">
        <v>0</v>
      </c>
      <c r="J15" s="56">
        <v>0</v>
      </c>
      <c r="K15" s="56">
        <v>0</v>
      </c>
      <c r="L15" s="56">
        <v>0</v>
      </c>
      <c r="M15" s="56">
        <v>0</v>
      </c>
      <c r="N15" s="56">
        <v>0</v>
      </c>
      <c r="O15" s="56">
        <v>0</v>
      </c>
      <c r="P15" s="56">
        <v>0</v>
      </c>
      <c r="Q15" s="56">
        <v>0</v>
      </c>
      <c r="R15" s="56">
        <v>0</v>
      </c>
      <c r="S15" s="56">
        <v>0</v>
      </c>
      <c r="T15" s="56">
        <v>0</v>
      </c>
      <c r="U15" s="56">
        <v>0</v>
      </c>
      <c r="V15" s="56">
        <v>0</v>
      </c>
      <c r="W15" s="56">
        <v>0</v>
      </c>
      <c r="X15" s="56">
        <v>0</v>
      </c>
      <c r="Y15" s="56">
        <v>0</v>
      </c>
      <c r="Z15" s="56">
        <v>0</v>
      </c>
      <c r="AA15" s="56">
        <v>0</v>
      </c>
      <c r="AB15" s="56">
        <v>0</v>
      </c>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row>
    <row r="16" spans="1:124" x14ac:dyDescent="0.3">
      <c r="A16" s="148"/>
      <c r="B16" s="39" t="s">
        <v>128</v>
      </c>
      <c r="C16" s="37" t="s">
        <v>129</v>
      </c>
      <c r="D16" s="75"/>
      <c r="E16" s="56">
        <v>0</v>
      </c>
      <c r="F16" s="56">
        <v>0</v>
      </c>
      <c r="G16" s="56">
        <v>0</v>
      </c>
      <c r="H16" s="56">
        <v>0</v>
      </c>
      <c r="I16" s="56">
        <v>0</v>
      </c>
      <c r="J16" s="56">
        <v>0</v>
      </c>
      <c r="K16" s="56">
        <v>0</v>
      </c>
      <c r="L16" s="56">
        <v>0</v>
      </c>
      <c r="M16" s="56">
        <v>0</v>
      </c>
      <c r="N16" s="56">
        <v>0</v>
      </c>
      <c r="O16" s="56">
        <v>0</v>
      </c>
      <c r="P16" s="56">
        <v>0</v>
      </c>
      <c r="Q16" s="56">
        <v>0</v>
      </c>
      <c r="R16" s="56">
        <v>0</v>
      </c>
      <c r="S16" s="56">
        <v>0</v>
      </c>
      <c r="T16" s="56">
        <v>0</v>
      </c>
      <c r="U16" s="56">
        <v>0</v>
      </c>
      <c r="V16" s="56">
        <v>0</v>
      </c>
      <c r="W16" s="56">
        <v>0</v>
      </c>
      <c r="X16" s="56">
        <v>0</v>
      </c>
      <c r="Y16" s="56">
        <v>0</v>
      </c>
      <c r="Z16" s="56">
        <v>0</v>
      </c>
      <c r="AA16" s="56">
        <v>0</v>
      </c>
      <c r="AB16" s="56">
        <v>0</v>
      </c>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row>
    <row r="17" spans="1:124" x14ac:dyDescent="0.3">
      <c r="A17" s="148"/>
      <c r="B17" s="33" t="s">
        <v>130</v>
      </c>
      <c r="C17" s="33" t="s">
        <v>131</v>
      </c>
      <c r="D17" s="73"/>
      <c r="E17" s="57">
        <v>7115.742086043294</v>
      </c>
      <c r="F17" s="57">
        <v>9003.9863898063886</v>
      </c>
      <c r="G17" s="57">
        <v>16119.72847584969</v>
      </c>
      <c r="H17" s="57">
        <v>4965.0361545428814</v>
      </c>
      <c r="I17" s="57">
        <v>6248.2648317456915</v>
      </c>
      <c r="J17" s="57">
        <v>11213.30098628857</v>
      </c>
      <c r="K17" s="57">
        <v>16732.702226926023</v>
      </c>
      <c r="L17" s="57">
        <v>19184.700822966312</v>
      </c>
      <c r="M17" s="57">
        <v>35917.403049892309</v>
      </c>
      <c r="N17" s="57">
        <v>10843.686458925842</v>
      </c>
      <c r="O17" s="57">
        <v>11143.651505096079</v>
      </c>
      <c r="P17" s="57">
        <v>21987.337964021932</v>
      </c>
      <c r="Q17" s="57">
        <v>15242.803591320329</v>
      </c>
      <c r="R17" s="57">
        <v>13702.118347950374</v>
      </c>
      <c r="S17" s="57">
        <v>28944.921939270702</v>
      </c>
      <c r="T17" s="57">
        <v>8427.496433080003</v>
      </c>
      <c r="U17" s="57">
        <v>7690.8495694079002</v>
      </c>
      <c r="V17" s="57">
        <v>16118.346002487899</v>
      </c>
      <c r="W17" s="57">
        <v>8981.625664001107</v>
      </c>
      <c r="X17" s="57">
        <v>8356.2526253080032</v>
      </c>
      <c r="Y17" s="57">
        <v>17337.878289309108</v>
      </c>
      <c r="Z17" s="57">
        <v>9240.2811545325876</v>
      </c>
      <c r="AA17" s="57">
        <v>9549.0537676657714</v>
      </c>
      <c r="AB17" s="57">
        <v>18789.334922198363</v>
      </c>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row>
    <row r="18" spans="1:124" x14ac:dyDescent="0.3">
      <c r="A18" s="148"/>
      <c r="B18" s="39" t="s">
        <v>132</v>
      </c>
      <c r="C18" s="37" t="s">
        <v>133</v>
      </c>
      <c r="D18" s="75"/>
      <c r="E18" s="56">
        <v>807.87619896562273</v>
      </c>
      <c r="F18" s="56">
        <v>1088.0921322622551</v>
      </c>
      <c r="G18" s="56">
        <v>1895.9683312278787</v>
      </c>
      <c r="H18" s="56">
        <v>843.54819107169874</v>
      </c>
      <c r="I18" s="56">
        <v>1120.9346770571365</v>
      </c>
      <c r="J18" s="56">
        <v>1964.4828681288363</v>
      </c>
      <c r="K18" s="56">
        <v>948.52847948711724</v>
      </c>
      <c r="L18" s="56">
        <v>1206.2007363555249</v>
      </c>
      <c r="M18" s="56">
        <v>2154.729215842643</v>
      </c>
      <c r="N18" s="56">
        <v>1027.0833843340877</v>
      </c>
      <c r="O18" s="56">
        <v>1270.2332929819272</v>
      </c>
      <c r="P18" s="56">
        <v>2297.3166773160156</v>
      </c>
      <c r="Q18" s="56">
        <v>1152.252307291732</v>
      </c>
      <c r="R18" s="56">
        <v>1486.3565545046613</v>
      </c>
      <c r="S18" s="56">
        <v>2638.6088617963933</v>
      </c>
      <c r="T18" s="56">
        <v>1100.7269984388849</v>
      </c>
      <c r="U18" s="56">
        <v>1330.8957774797489</v>
      </c>
      <c r="V18" s="56">
        <v>2431.6227759186327</v>
      </c>
      <c r="W18" s="56">
        <v>1044.1025624219044</v>
      </c>
      <c r="X18" s="56">
        <v>1290.3043709017954</v>
      </c>
      <c r="Y18" s="56">
        <v>2334.4069333236989</v>
      </c>
      <c r="Z18" s="56">
        <v>968.80629718397211</v>
      </c>
      <c r="AA18" s="56">
        <v>1410.2901361701261</v>
      </c>
      <c r="AB18" s="56">
        <v>2379.0964333540992</v>
      </c>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row>
    <row r="19" spans="1:124" x14ac:dyDescent="0.3">
      <c r="A19" s="148"/>
      <c r="B19" s="39" t="s">
        <v>134</v>
      </c>
      <c r="C19" s="37" t="s">
        <v>135</v>
      </c>
      <c r="D19" s="75"/>
      <c r="E19" s="56">
        <v>6307.8658870776717</v>
      </c>
      <c r="F19" s="56">
        <v>7915.8942575441342</v>
      </c>
      <c r="G19" s="56">
        <v>14223.76014462181</v>
      </c>
      <c r="H19" s="56">
        <v>4121.4879634711824</v>
      </c>
      <c r="I19" s="56">
        <v>5127.330154688555</v>
      </c>
      <c r="J19" s="56">
        <v>9248.8181181597338</v>
      </c>
      <c r="K19" s="56">
        <v>15784.173747438907</v>
      </c>
      <c r="L19" s="56">
        <v>17978.500086610788</v>
      </c>
      <c r="M19" s="56">
        <v>33762.673834049667</v>
      </c>
      <c r="N19" s="56">
        <v>9816.6030745917542</v>
      </c>
      <c r="O19" s="56">
        <v>9873.4182121141512</v>
      </c>
      <c r="P19" s="56">
        <v>19690.021286705916</v>
      </c>
      <c r="Q19" s="56">
        <v>14090.551284028597</v>
      </c>
      <c r="R19" s="56">
        <v>12215.761793445712</v>
      </c>
      <c r="S19" s="56">
        <v>26306.313077474308</v>
      </c>
      <c r="T19" s="56">
        <v>7326.769434641119</v>
      </c>
      <c r="U19" s="56">
        <v>6359.9537919281511</v>
      </c>
      <c r="V19" s="56">
        <v>13686.723226569266</v>
      </c>
      <c r="W19" s="56">
        <v>7937.5231015792033</v>
      </c>
      <c r="X19" s="56">
        <v>7065.9482544062075</v>
      </c>
      <c r="Y19" s="56">
        <v>15003.471355985408</v>
      </c>
      <c r="Z19" s="56">
        <v>8271.4748573486158</v>
      </c>
      <c r="AA19" s="56">
        <v>8138.7636314956453</v>
      </c>
      <c r="AB19" s="56">
        <v>16410.238488844265</v>
      </c>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row>
    <row r="20" spans="1:124" x14ac:dyDescent="0.3">
      <c r="A20" s="148"/>
      <c r="B20" s="39" t="s">
        <v>136</v>
      </c>
      <c r="C20" s="37" t="s">
        <v>137</v>
      </c>
      <c r="D20" s="75"/>
      <c r="E20" s="56">
        <v>0</v>
      </c>
      <c r="F20" s="56">
        <v>0</v>
      </c>
      <c r="G20" s="56">
        <v>0</v>
      </c>
      <c r="H20" s="56">
        <v>0</v>
      </c>
      <c r="I20" s="56">
        <v>0</v>
      </c>
      <c r="J20" s="56">
        <v>0</v>
      </c>
      <c r="K20" s="56">
        <v>0</v>
      </c>
      <c r="L20" s="56">
        <v>0</v>
      </c>
      <c r="M20" s="56">
        <v>0</v>
      </c>
      <c r="N20" s="56">
        <v>0</v>
      </c>
      <c r="O20" s="56">
        <v>0</v>
      </c>
      <c r="P20" s="56">
        <v>0</v>
      </c>
      <c r="Q20" s="56">
        <v>0</v>
      </c>
      <c r="R20" s="56">
        <v>0</v>
      </c>
      <c r="S20" s="56">
        <v>0</v>
      </c>
      <c r="T20" s="56">
        <v>0</v>
      </c>
      <c r="U20" s="56">
        <v>0</v>
      </c>
      <c r="V20" s="56">
        <v>0</v>
      </c>
      <c r="W20" s="56">
        <v>0</v>
      </c>
      <c r="X20" s="56">
        <v>0</v>
      </c>
      <c r="Y20" s="56">
        <v>0</v>
      </c>
      <c r="Z20" s="56">
        <v>0</v>
      </c>
      <c r="AA20" s="56">
        <v>0</v>
      </c>
      <c r="AB20" s="56">
        <v>0</v>
      </c>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row>
    <row r="21" spans="1:124" x14ac:dyDescent="0.3">
      <c r="A21" s="148"/>
      <c r="B21" s="33" t="s">
        <v>138</v>
      </c>
      <c r="C21" s="33" t="s">
        <v>139</v>
      </c>
      <c r="D21" s="73"/>
      <c r="E21" s="57">
        <v>5634.8135958656294</v>
      </c>
      <c r="F21" s="57">
        <v>10986.416678045007</v>
      </c>
      <c r="G21" s="57">
        <v>16621.230273910634</v>
      </c>
      <c r="H21" s="57">
        <v>5315.2458425065279</v>
      </c>
      <c r="I21" s="57">
        <v>10368.125358521513</v>
      </c>
      <c r="J21" s="57">
        <v>15683.371201028036</v>
      </c>
      <c r="K21" s="57">
        <v>5452.864544445265</v>
      </c>
      <c r="L21" s="57">
        <v>10543.414047901699</v>
      </c>
      <c r="M21" s="57">
        <v>15996.278592346964</v>
      </c>
      <c r="N21" s="57">
        <v>5541.385503409756</v>
      </c>
      <c r="O21" s="57">
        <v>10080.231717777895</v>
      </c>
      <c r="P21" s="57">
        <v>15621.617221187647</v>
      </c>
      <c r="Q21" s="57">
        <v>6367.0139830250528</v>
      </c>
      <c r="R21" s="57">
        <v>11510.186755184659</v>
      </c>
      <c r="S21" s="57">
        <v>17877.200738209707</v>
      </c>
      <c r="T21" s="57">
        <v>6297.2327197384957</v>
      </c>
      <c r="U21" s="57">
        <v>10983.238386244535</v>
      </c>
      <c r="V21" s="57">
        <v>17280.471105983037</v>
      </c>
      <c r="W21" s="57">
        <v>5596.1293571863444</v>
      </c>
      <c r="X21" s="57">
        <v>10691.575942203785</v>
      </c>
      <c r="Y21" s="57">
        <v>16287.705299390123</v>
      </c>
      <c r="Z21" s="57">
        <v>6900.0500491309294</v>
      </c>
      <c r="AA21" s="57">
        <v>12536.509708480418</v>
      </c>
      <c r="AB21" s="57">
        <v>19436.559757611351</v>
      </c>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row>
    <row r="22" spans="1:124" ht="28.8" x14ac:dyDescent="0.3">
      <c r="A22" s="148"/>
      <c r="B22" s="39" t="s">
        <v>140</v>
      </c>
      <c r="C22" s="37" t="s">
        <v>141</v>
      </c>
      <c r="D22" s="75"/>
      <c r="E22" s="56">
        <f>'COMEXT Exports'!E22</f>
        <v>4891.3003691361118</v>
      </c>
      <c r="F22" s="56">
        <f>'COMEXT Exports'!F22</f>
        <v>1168.6386308638801</v>
      </c>
      <c r="G22" s="56">
        <f>'COMEXT Exports'!G22</f>
        <v>6059.9389999999921</v>
      </c>
      <c r="H22" s="56">
        <f>'COMEXT Exports'!H22</f>
        <v>4353.5648594344202</v>
      </c>
      <c r="I22" s="56">
        <f>'COMEXT Exports'!I22</f>
        <v>1187.59014056558</v>
      </c>
      <c r="J22" s="56">
        <f>'COMEXT Exports'!J22</f>
        <v>5541.1550000000007</v>
      </c>
      <c r="K22" s="56">
        <f>'COMEXT Exports'!K22</f>
        <v>4299.3693414399795</v>
      </c>
      <c r="L22" s="56">
        <f>'COMEXT Exports'!L22</f>
        <v>1446.62065856002</v>
      </c>
      <c r="M22" s="56">
        <f>'COMEXT Exports'!M22</f>
        <v>5745.99</v>
      </c>
      <c r="N22" s="56">
        <f>'COMEXT Exports'!N22</f>
        <v>4370.8423244305877</v>
      </c>
      <c r="O22" s="56">
        <f>'COMEXT Exports'!O22</f>
        <v>1976.5476755694101</v>
      </c>
      <c r="P22" s="56">
        <f>'COMEXT Exports'!P22</f>
        <v>6347.3899999999976</v>
      </c>
      <c r="Q22" s="56">
        <f>'COMEXT Exports'!Q22</f>
        <v>3545.1911771794807</v>
      </c>
      <c r="R22" s="56">
        <f>'COMEXT Exports'!R22</f>
        <v>2052.1698228205137</v>
      </c>
      <c r="S22" s="56">
        <f>'COMEXT Exports'!S22</f>
        <v>5597.3609999999944</v>
      </c>
      <c r="T22" s="56">
        <f>'COMEXT Exports'!T22</f>
        <v>3415.692212731441</v>
      </c>
      <c r="U22" s="56">
        <f>'COMEXT Exports'!U22</f>
        <v>2071.0687872685589</v>
      </c>
      <c r="V22" s="56">
        <f>'COMEXT Exports'!V22</f>
        <v>5486.7610000000004</v>
      </c>
      <c r="W22" s="56">
        <f>'COMEXT Exports'!W22</f>
        <v>3849.2530000000002</v>
      </c>
      <c r="X22" s="56">
        <f>'COMEXT Exports'!X22</f>
        <v>2288.8200000000002</v>
      </c>
      <c r="Y22" s="56">
        <f>'COMEXT Exports'!Y22</f>
        <v>6138.0730000000003</v>
      </c>
      <c r="Z22" s="56">
        <v>636.68326230838602</v>
      </c>
      <c r="AA22" s="56">
        <v>1231.1663048029332</v>
      </c>
      <c r="AB22" s="56">
        <v>1867.8495671113201</v>
      </c>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row>
    <row r="23" spans="1:124" x14ac:dyDescent="0.3">
      <c r="A23" s="148"/>
      <c r="B23" s="39" t="s">
        <v>142</v>
      </c>
      <c r="C23" s="37" t="s">
        <v>143</v>
      </c>
      <c r="D23" s="75"/>
      <c r="E23" s="56">
        <v>158.16709234063634</v>
      </c>
      <c r="F23" s="56">
        <v>260.81838630285006</v>
      </c>
      <c r="G23" s="56">
        <v>418.98547864348654</v>
      </c>
      <c r="H23" s="56">
        <v>143.69854337879622</v>
      </c>
      <c r="I23" s="56">
        <v>237.00054654992104</v>
      </c>
      <c r="J23" s="56">
        <v>380.69908992871746</v>
      </c>
      <c r="K23" s="56">
        <v>175.88093332806883</v>
      </c>
      <c r="L23" s="56">
        <v>273.17782000969004</v>
      </c>
      <c r="M23" s="56">
        <v>449.05875333775867</v>
      </c>
      <c r="N23" s="56">
        <v>179.95255806462188</v>
      </c>
      <c r="O23" s="56">
        <v>264.45244049869507</v>
      </c>
      <c r="P23" s="56">
        <v>444.40499856331701</v>
      </c>
      <c r="Q23" s="56">
        <v>218.11741048546833</v>
      </c>
      <c r="R23" s="56">
        <v>306.97912650972336</v>
      </c>
      <c r="S23" s="56">
        <v>525.0965369951914</v>
      </c>
      <c r="T23" s="56">
        <v>207.87195429359369</v>
      </c>
      <c r="U23" s="56">
        <v>278.4057897180993</v>
      </c>
      <c r="V23" s="56">
        <v>486.27774401169279</v>
      </c>
      <c r="W23" s="56">
        <v>199.94148632506651</v>
      </c>
      <c r="X23" s="56">
        <v>295.49686223057739</v>
      </c>
      <c r="Y23" s="56">
        <v>495.43834855564376</v>
      </c>
      <c r="Z23" s="56">
        <v>221.99610194046267</v>
      </c>
      <c r="AA23" s="56">
        <v>334.32335233059359</v>
      </c>
      <c r="AB23" s="56">
        <v>556.31945427105586</v>
      </c>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row>
    <row r="24" spans="1:124" x14ac:dyDescent="0.3">
      <c r="A24" s="148"/>
      <c r="B24" s="39" t="s">
        <v>144</v>
      </c>
      <c r="C24" s="37" t="s">
        <v>145</v>
      </c>
      <c r="D24" s="75"/>
      <c r="E24" s="56">
        <v>2.8251595526975009</v>
      </c>
      <c r="F24" s="56">
        <v>6.2641102495554701</v>
      </c>
      <c r="G24" s="56">
        <v>9.089269802252975</v>
      </c>
      <c r="H24" s="56">
        <v>3.2365793977113264</v>
      </c>
      <c r="I24" s="56">
        <v>6.6914572986881273</v>
      </c>
      <c r="J24" s="56">
        <v>9.9280366963994542</v>
      </c>
      <c r="K24" s="56">
        <v>3.6078505865914878</v>
      </c>
      <c r="L24" s="56">
        <v>8.1084683851111681</v>
      </c>
      <c r="M24" s="56">
        <v>11.716318971702654</v>
      </c>
      <c r="N24" s="56">
        <v>4.2288790295963601</v>
      </c>
      <c r="O24" s="56">
        <v>8.6193196364183802</v>
      </c>
      <c r="P24" s="56">
        <v>12.848198666014737</v>
      </c>
      <c r="Q24" s="56">
        <v>4.6084677949694646</v>
      </c>
      <c r="R24" s="56">
        <v>9.2630339062051057</v>
      </c>
      <c r="S24" s="56">
        <v>13.871501701174573</v>
      </c>
      <c r="T24" s="56">
        <v>4.2138451882132211</v>
      </c>
      <c r="U24" s="56">
        <v>8.5165107450759372</v>
      </c>
      <c r="V24" s="56">
        <v>12.730355933289154</v>
      </c>
      <c r="W24" s="56">
        <v>3.8858770000567362</v>
      </c>
      <c r="X24" s="56">
        <v>8.4702485161045438</v>
      </c>
      <c r="Y24" s="56">
        <v>12.35612551616128</v>
      </c>
      <c r="Z24" s="56">
        <v>3.0881790094185257</v>
      </c>
      <c r="AA24" s="56">
        <v>6.3594878952256231</v>
      </c>
      <c r="AB24" s="56">
        <v>9.4476669046441479</v>
      </c>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row>
    <row r="25" spans="1:124" x14ac:dyDescent="0.3">
      <c r="A25" s="148"/>
      <c r="B25" s="39" t="s">
        <v>146</v>
      </c>
      <c r="C25" s="37" t="s">
        <v>147</v>
      </c>
      <c r="D25" s="75"/>
      <c r="E25" s="56">
        <v>130.97365203045854</v>
      </c>
      <c r="F25" s="56">
        <v>218.89645806383567</v>
      </c>
      <c r="G25" s="56">
        <v>349.87011009429449</v>
      </c>
      <c r="H25" s="56">
        <v>138.438287997142</v>
      </c>
      <c r="I25" s="56">
        <v>221.56103953997783</v>
      </c>
      <c r="J25" s="56">
        <v>359.99932753711965</v>
      </c>
      <c r="K25" s="56">
        <v>144.73168656866565</v>
      </c>
      <c r="L25" s="56">
        <v>243.34416975163643</v>
      </c>
      <c r="M25" s="56">
        <v>388.07585632030185</v>
      </c>
      <c r="N25" s="56">
        <v>167.16978133390307</v>
      </c>
      <c r="O25" s="56">
        <v>274.45497999303666</v>
      </c>
      <c r="P25" s="56">
        <v>441.62476132693951</v>
      </c>
      <c r="Q25" s="56">
        <v>189.13299741700169</v>
      </c>
      <c r="R25" s="56">
        <v>304.55908404618486</v>
      </c>
      <c r="S25" s="56">
        <v>493.69208146318675</v>
      </c>
      <c r="T25" s="56">
        <v>179.90517686926597</v>
      </c>
      <c r="U25" s="56">
        <v>269.44197326253743</v>
      </c>
      <c r="V25" s="56">
        <v>449.34715013180357</v>
      </c>
      <c r="W25" s="56">
        <v>176.37354802599916</v>
      </c>
      <c r="X25" s="56">
        <v>267.54563806648656</v>
      </c>
      <c r="Y25" s="56">
        <v>443.91918609248575</v>
      </c>
      <c r="Z25" s="56">
        <v>177.33431519136735</v>
      </c>
      <c r="AA25" s="56">
        <v>239.84362315678956</v>
      </c>
      <c r="AB25" s="56">
        <v>417.17793834815689</v>
      </c>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row>
    <row r="26" spans="1:124" x14ac:dyDescent="0.3">
      <c r="A26" s="148"/>
      <c r="B26" s="39" t="s">
        <v>148</v>
      </c>
      <c r="C26" s="37" t="s">
        <v>149</v>
      </c>
      <c r="D26" s="75"/>
      <c r="E26" s="56">
        <v>195.70480358448236</v>
      </c>
      <c r="F26" s="56">
        <v>386.01067304218367</v>
      </c>
      <c r="G26" s="56">
        <v>581.71547662666546</v>
      </c>
      <c r="H26" s="56">
        <v>176.96185796685191</v>
      </c>
      <c r="I26" s="56">
        <v>339.74213764616292</v>
      </c>
      <c r="J26" s="56">
        <v>516.70399561301497</v>
      </c>
      <c r="K26" s="56">
        <v>206.81355081828931</v>
      </c>
      <c r="L26" s="56">
        <v>412.33120844340181</v>
      </c>
      <c r="M26" s="56">
        <v>619.14475926169109</v>
      </c>
      <c r="N26" s="56">
        <v>182.81270705639821</v>
      </c>
      <c r="O26" s="56">
        <v>359.17165480964314</v>
      </c>
      <c r="P26" s="56">
        <v>541.98436186604135</v>
      </c>
      <c r="Q26" s="56">
        <v>210.81596145638909</v>
      </c>
      <c r="R26" s="56">
        <v>397.2433956568857</v>
      </c>
      <c r="S26" s="56">
        <v>608.05935711327493</v>
      </c>
      <c r="T26" s="56">
        <v>203.19727217873006</v>
      </c>
      <c r="U26" s="56">
        <v>377.97216485515685</v>
      </c>
      <c r="V26" s="56">
        <v>581.16943703388665</v>
      </c>
      <c r="W26" s="56">
        <v>214.67563654052103</v>
      </c>
      <c r="X26" s="56">
        <v>390.6716654588277</v>
      </c>
      <c r="Y26" s="56">
        <v>605.34730199934893</v>
      </c>
      <c r="Z26" s="56">
        <v>202.02545493449838</v>
      </c>
      <c r="AA26" s="56">
        <v>355.51481968173005</v>
      </c>
      <c r="AB26" s="56">
        <v>557.54027461622832</v>
      </c>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row>
    <row r="27" spans="1:124" x14ac:dyDescent="0.3">
      <c r="A27" s="148"/>
      <c r="B27" s="39" t="s">
        <v>150</v>
      </c>
      <c r="C27" s="37" t="s">
        <v>151</v>
      </c>
      <c r="D27" s="75"/>
      <c r="E27" s="56">
        <v>1311.1165374225204</v>
      </c>
      <c r="F27" s="56">
        <v>2609.4893742861877</v>
      </c>
      <c r="G27" s="56">
        <v>3920.6059117087075</v>
      </c>
      <c r="H27" s="56">
        <v>1134.2850280228588</v>
      </c>
      <c r="I27" s="56">
        <v>2254.0390079847134</v>
      </c>
      <c r="J27" s="56">
        <v>3388.324036007572</v>
      </c>
      <c r="K27" s="56">
        <v>1113.7921526508323</v>
      </c>
      <c r="L27" s="56">
        <v>2100.4213782535044</v>
      </c>
      <c r="M27" s="56">
        <v>3214.213530904336</v>
      </c>
      <c r="N27" s="56">
        <v>1166.710833142901</v>
      </c>
      <c r="O27" s="56">
        <v>2014.9334161177871</v>
      </c>
      <c r="P27" s="56">
        <v>3181.6442492606866</v>
      </c>
      <c r="Q27" s="56">
        <v>1320.512633116351</v>
      </c>
      <c r="R27" s="56">
        <v>2288.1372343391258</v>
      </c>
      <c r="S27" s="56">
        <v>3608.6498674554732</v>
      </c>
      <c r="T27" s="56">
        <v>1385.346248887663</v>
      </c>
      <c r="U27" s="56">
        <v>2226.0259593012861</v>
      </c>
      <c r="V27" s="56">
        <v>3611.3722081889505</v>
      </c>
      <c r="W27" s="56">
        <v>1233.153792604413</v>
      </c>
      <c r="X27" s="56">
        <v>2176.2121488642842</v>
      </c>
      <c r="Y27" s="56">
        <v>3409.3659414686936</v>
      </c>
      <c r="Z27" s="56">
        <v>1352.8336676348135</v>
      </c>
      <c r="AA27" s="56">
        <v>2196.5848421888782</v>
      </c>
      <c r="AB27" s="56">
        <v>3549.4185098236931</v>
      </c>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row>
    <row r="28" spans="1:124" x14ac:dyDescent="0.3">
      <c r="A28" s="148"/>
      <c r="B28" s="39" t="s">
        <v>152</v>
      </c>
      <c r="C28" s="37" t="s">
        <v>153</v>
      </c>
      <c r="D28" s="75"/>
      <c r="E28" s="56">
        <v>124.15939421668456</v>
      </c>
      <c r="F28" s="56">
        <v>246.65112642675453</v>
      </c>
      <c r="G28" s="56">
        <v>370.81052064343919</v>
      </c>
      <c r="H28" s="56">
        <v>115.75682953913112</v>
      </c>
      <c r="I28" s="56">
        <v>232.4612183443719</v>
      </c>
      <c r="J28" s="56">
        <v>348.21804788350312</v>
      </c>
      <c r="K28" s="56">
        <v>136.11516596135084</v>
      </c>
      <c r="L28" s="56">
        <v>255.68006230423737</v>
      </c>
      <c r="M28" s="56">
        <v>391.79522826558826</v>
      </c>
      <c r="N28" s="56">
        <v>138.29885600964798</v>
      </c>
      <c r="O28" s="56">
        <v>247.61764504587771</v>
      </c>
      <c r="P28" s="56">
        <v>385.9165010555256</v>
      </c>
      <c r="Q28" s="56">
        <v>160.10758315366547</v>
      </c>
      <c r="R28" s="56">
        <v>273.52283864475862</v>
      </c>
      <c r="S28" s="56">
        <v>433.63042179842415</v>
      </c>
      <c r="T28" s="56">
        <v>174.62299327118293</v>
      </c>
      <c r="U28" s="56">
        <v>274.61219577929273</v>
      </c>
      <c r="V28" s="56">
        <v>449.23518905047541</v>
      </c>
      <c r="W28" s="56">
        <v>119.70612163659072</v>
      </c>
      <c r="X28" s="56">
        <v>231.9978374586747</v>
      </c>
      <c r="Y28" s="56">
        <v>351.70395909526536</v>
      </c>
      <c r="Z28" s="56">
        <v>169.35628687849263</v>
      </c>
      <c r="AA28" s="56">
        <v>285.5987239481409</v>
      </c>
      <c r="AB28" s="56">
        <v>454.95501082663361</v>
      </c>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6"/>
      <c r="BM28" s="56"/>
      <c r="BN28" s="56"/>
      <c r="BO28" s="56"/>
      <c r="BP28" s="56"/>
      <c r="BQ28" s="56"/>
      <c r="BR28" s="56"/>
      <c r="BS28" s="56"/>
      <c r="BT28" s="56"/>
      <c r="BU28" s="56"/>
      <c r="BV28" s="56"/>
      <c r="BW28" s="56"/>
      <c r="BX28" s="56"/>
      <c r="BY28" s="56"/>
      <c r="BZ28" s="56"/>
      <c r="CA28" s="56"/>
      <c r="CB28" s="56"/>
      <c r="CC28" s="56"/>
      <c r="CD28" s="56"/>
      <c r="CE28" s="56"/>
      <c r="CF28" s="56"/>
      <c r="CG28" s="56"/>
      <c r="CH28" s="56"/>
      <c r="CI28" s="56"/>
      <c r="CJ28" s="56"/>
      <c r="CK28" s="56"/>
      <c r="CL28" s="56"/>
      <c r="CM28" s="56"/>
      <c r="CN28" s="56"/>
      <c r="CO28" s="56"/>
      <c r="CP28" s="56"/>
      <c r="CQ28" s="56"/>
      <c r="CR28" s="56"/>
      <c r="CS28" s="56"/>
      <c r="CT28" s="56"/>
      <c r="CU28" s="56"/>
      <c r="CV28" s="56"/>
      <c r="CW28" s="56"/>
      <c r="CX28" s="56"/>
      <c r="CY28" s="56"/>
      <c r="CZ28" s="56"/>
      <c r="DA28" s="56"/>
      <c r="DB28" s="56"/>
      <c r="DC28" s="56"/>
      <c r="DD28" s="56"/>
      <c r="DE28" s="56"/>
      <c r="DF28" s="56"/>
      <c r="DG28" s="56"/>
      <c r="DH28" s="56"/>
      <c r="DI28" s="56"/>
      <c r="DJ28" s="56"/>
      <c r="DK28" s="56"/>
      <c r="DL28" s="56"/>
      <c r="DM28" s="56"/>
      <c r="DN28" s="56"/>
      <c r="DO28" s="56"/>
      <c r="DP28" s="56"/>
      <c r="DQ28" s="56"/>
      <c r="DR28" s="56"/>
      <c r="DS28" s="56"/>
      <c r="DT28" s="56"/>
    </row>
    <row r="29" spans="1:124" x14ac:dyDescent="0.3">
      <c r="A29" s="148"/>
      <c r="B29" s="39" t="s">
        <v>154</v>
      </c>
      <c r="C29" s="37" t="s">
        <v>155</v>
      </c>
      <c r="D29" s="75"/>
      <c r="E29" s="56">
        <v>3050.7620914239192</v>
      </c>
      <c r="F29" s="56">
        <v>6039.0365451365515</v>
      </c>
      <c r="G29" s="56">
        <v>9089.798636560472</v>
      </c>
      <c r="H29" s="56">
        <v>2973.5398268108556</v>
      </c>
      <c r="I29" s="56">
        <v>5913.962600584151</v>
      </c>
      <c r="J29" s="56">
        <v>8887.5024273950021</v>
      </c>
      <c r="K29" s="56">
        <v>3030.4619394269621</v>
      </c>
      <c r="L29" s="56">
        <v>6076.8348583382403</v>
      </c>
      <c r="M29" s="56">
        <v>9107.2967977652024</v>
      </c>
      <c r="N29" s="56">
        <v>3064.9423116906355</v>
      </c>
      <c r="O29" s="56">
        <v>5821.8564434565214</v>
      </c>
      <c r="P29" s="56">
        <v>8886.798755147156</v>
      </c>
      <c r="Q29" s="56">
        <v>3451.5709914732738</v>
      </c>
      <c r="R29" s="56">
        <v>6532.4145257089431</v>
      </c>
      <c r="S29" s="56">
        <v>9983.9855171822164</v>
      </c>
      <c r="T29" s="56">
        <v>3384.4554267567682</v>
      </c>
      <c r="U29" s="56">
        <v>6258.9339574054975</v>
      </c>
      <c r="V29" s="56">
        <v>9643.3893841622703</v>
      </c>
      <c r="W29" s="56">
        <v>3024.6015937106527</v>
      </c>
      <c r="X29" s="56">
        <v>6173.3712578155846</v>
      </c>
      <c r="Y29" s="56">
        <v>9197.9728515262341</v>
      </c>
      <c r="Z29" s="56">
        <v>3969.329434066844</v>
      </c>
      <c r="AA29" s="56">
        <v>7648.7681798358935</v>
      </c>
      <c r="AB29" s="56">
        <v>11618.097613902739</v>
      </c>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row>
    <row r="30" spans="1:124" x14ac:dyDescent="0.3">
      <c r="A30" s="148"/>
      <c r="B30" s="39" t="s">
        <v>156</v>
      </c>
      <c r="C30" s="37" t="s">
        <v>157</v>
      </c>
      <c r="D30" s="75"/>
      <c r="E30" s="56">
        <v>175.64357465443919</v>
      </c>
      <c r="F30" s="56">
        <v>316.99282323947415</v>
      </c>
      <c r="G30" s="56">
        <v>492.63639789391323</v>
      </c>
      <c r="H30" s="56">
        <v>156.82110637501577</v>
      </c>
      <c r="I30" s="56">
        <v>278.19482860752379</v>
      </c>
      <c r="J30" s="56">
        <v>435.01593498253965</v>
      </c>
      <c r="K30" s="56">
        <v>141.66668492702757</v>
      </c>
      <c r="L30" s="56">
        <v>222.18404811942176</v>
      </c>
      <c r="M30" s="56">
        <v>363.85073304644914</v>
      </c>
      <c r="N30" s="56">
        <v>145.9971758009799</v>
      </c>
      <c r="O30" s="56">
        <v>210.36983631512592</v>
      </c>
      <c r="P30" s="56">
        <v>356.36701211610574</v>
      </c>
      <c r="Q30" s="56">
        <v>165.12662272346199</v>
      </c>
      <c r="R30" s="56">
        <v>236.3736558319915</v>
      </c>
      <c r="S30" s="56">
        <v>401.50027855545363</v>
      </c>
      <c r="T30" s="56">
        <v>172.3432470602591</v>
      </c>
      <c r="U30" s="56">
        <v>240.9636581714627</v>
      </c>
      <c r="V30" s="56">
        <v>413.306905231722</v>
      </c>
      <c r="W30" s="56">
        <v>153.94519006484404</v>
      </c>
      <c r="X30" s="56">
        <v>234.70355913388707</v>
      </c>
      <c r="Y30" s="56">
        <v>388.64874919873125</v>
      </c>
      <c r="Z30" s="56">
        <v>167.40334716664577</v>
      </c>
      <c r="AA30" s="56">
        <v>238.35037464023392</v>
      </c>
      <c r="AB30" s="56">
        <v>405.7537218068797</v>
      </c>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row>
    <row r="31" spans="1:124" x14ac:dyDescent="0.3">
      <c r="A31" s="148"/>
      <c r="B31" s="39" t="s">
        <v>158</v>
      </c>
      <c r="C31" s="37" t="s">
        <v>159</v>
      </c>
      <c r="D31" s="75"/>
      <c r="E31" s="56">
        <v>0</v>
      </c>
      <c r="F31" s="56">
        <v>0</v>
      </c>
      <c r="G31" s="56">
        <v>0</v>
      </c>
      <c r="H31" s="56">
        <v>0</v>
      </c>
      <c r="I31" s="56">
        <v>0</v>
      </c>
      <c r="J31" s="56">
        <v>0</v>
      </c>
      <c r="K31" s="56">
        <v>0</v>
      </c>
      <c r="L31" s="56">
        <v>0</v>
      </c>
      <c r="M31" s="56">
        <v>0</v>
      </c>
      <c r="N31" s="56">
        <v>0</v>
      </c>
      <c r="O31" s="56">
        <v>0</v>
      </c>
      <c r="P31" s="56">
        <v>0</v>
      </c>
      <c r="Q31" s="56">
        <v>0</v>
      </c>
      <c r="R31" s="56">
        <v>0</v>
      </c>
      <c r="S31" s="56">
        <v>0</v>
      </c>
      <c r="T31" s="56">
        <v>0</v>
      </c>
      <c r="U31" s="56">
        <v>0</v>
      </c>
      <c r="V31" s="56">
        <v>0</v>
      </c>
      <c r="W31" s="56">
        <v>0</v>
      </c>
      <c r="X31" s="56">
        <v>0</v>
      </c>
      <c r="Y31" s="56">
        <v>0</v>
      </c>
      <c r="Z31" s="56">
        <v>0</v>
      </c>
      <c r="AA31" s="56">
        <v>0</v>
      </c>
      <c r="AB31" s="56">
        <v>0</v>
      </c>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row>
    <row r="32" spans="1:124" x14ac:dyDescent="0.3">
      <c r="A32" s="148"/>
      <c r="B32" s="33" t="s">
        <v>160</v>
      </c>
      <c r="C32" s="33" t="s">
        <v>161</v>
      </c>
      <c r="D32" s="73"/>
      <c r="E32" s="57">
        <v>32232.083583979871</v>
      </c>
      <c r="F32" s="57">
        <v>56098.89847504739</v>
      </c>
      <c r="G32" s="57">
        <v>88330.982059027257</v>
      </c>
      <c r="H32" s="57">
        <v>32842.766662229587</v>
      </c>
      <c r="I32" s="57">
        <v>47648.875549086486</v>
      </c>
      <c r="J32" s="57">
        <v>80491.642211316066</v>
      </c>
      <c r="K32" s="57">
        <v>30257.344168011434</v>
      </c>
      <c r="L32" s="57">
        <v>48150.624931302169</v>
      </c>
      <c r="M32" s="57">
        <v>78407.969099313676</v>
      </c>
      <c r="N32" s="57">
        <v>33902.07929830582</v>
      </c>
      <c r="O32" s="57">
        <v>42556.404330886871</v>
      </c>
      <c r="P32" s="57">
        <v>76458.483629192735</v>
      </c>
      <c r="Q32" s="57">
        <v>34436.287429225682</v>
      </c>
      <c r="R32" s="57">
        <v>55757.599844652112</v>
      </c>
      <c r="S32" s="57">
        <v>90193.88727387783</v>
      </c>
      <c r="T32" s="57">
        <v>33985.502476127309</v>
      </c>
      <c r="U32" s="57">
        <v>59046.703609429591</v>
      </c>
      <c r="V32" s="57">
        <v>93032.206085556885</v>
      </c>
      <c r="W32" s="57">
        <v>33812.726561999298</v>
      </c>
      <c r="X32" s="57">
        <v>61865.145304422629</v>
      </c>
      <c r="Y32" s="57">
        <v>95677.871866421963</v>
      </c>
      <c r="Z32" s="57">
        <v>35416.584343114104</v>
      </c>
      <c r="AA32" s="57">
        <v>61925.738749242046</v>
      </c>
      <c r="AB32" s="57">
        <v>97342.32309235612</v>
      </c>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row>
    <row r="33" spans="1:124" x14ac:dyDescent="0.3">
      <c r="A33" s="148"/>
      <c r="B33" s="39" t="s">
        <v>162</v>
      </c>
      <c r="C33" s="37" t="s">
        <v>163</v>
      </c>
      <c r="D33" s="75"/>
      <c r="E33" s="56">
        <v>2619.264445749156</v>
      </c>
      <c r="F33" s="56">
        <v>8412.1771910713778</v>
      </c>
      <c r="G33" s="56">
        <v>11031.441636820531</v>
      </c>
      <c r="H33" s="56">
        <v>2802.2876139367104</v>
      </c>
      <c r="I33" s="56">
        <v>8874.4834703093329</v>
      </c>
      <c r="J33" s="56">
        <v>11676.771084246044</v>
      </c>
      <c r="K33" s="56">
        <v>2846.1939828339105</v>
      </c>
      <c r="L33" s="56">
        <v>7541.5017326151283</v>
      </c>
      <c r="M33" s="56">
        <v>10387.695715449037</v>
      </c>
      <c r="N33" s="56">
        <v>2861.8374834611045</v>
      </c>
      <c r="O33" s="56">
        <v>6526.8102567314454</v>
      </c>
      <c r="P33" s="56">
        <v>9388.6477401925513</v>
      </c>
      <c r="Q33" s="56">
        <v>3132.7529198952184</v>
      </c>
      <c r="R33" s="56">
        <v>7182.8995159124488</v>
      </c>
      <c r="S33" s="56">
        <v>10315.652435807669</v>
      </c>
      <c r="T33" s="56">
        <v>2868.5923808852435</v>
      </c>
      <c r="U33" s="56">
        <v>5873.3557936201632</v>
      </c>
      <c r="V33" s="56">
        <v>8741.9481745054072</v>
      </c>
      <c r="W33" s="56">
        <v>2681.3313535234229</v>
      </c>
      <c r="X33" s="56">
        <v>6194.3998393808297</v>
      </c>
      <c r="Y33" s="56">
        <v>8875.7311929042517</v>
      </c>
      <c r="Z33" s="56">
        <v>3412.5286832307643</v>
      </c>
      <c r="AA33" s="56">
        <v>6627.1986647238746</v>
      </c>
      <c r="AB33" s="56">
        <v>10039.727347954646</v>
      </c>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row>
    <row r="34" spans="1:124" x14ac:dyDescent="0.3">
      <c r="A34" s="148"/>
      <c r="B34" s="39" t="s">
        <v>164</v>
      </c>
      <c r="C34" s="37" t="s">
        <v>165</v>
      </c>
      <c r="D34" s="75"/>
      <c r="E34" s="56">
        <v>22238.457664486865</v>
      </c>
      <c r="F34" s="56">
        <v>27565.047113988403</v>
      </c>
      <c r="G34" s="56">
        <v>49803.504778475268</v>
      </c>
      <c r="H34" s="56">
        <v>22732.597706284334</v>
      </c>
      <c r="I34" s="56">
        <v>22414.628608730123</v>
      </c>
      <c r="J34" s="56">
        <v>45147.226315014457</v>
      </c>
      <c r="K34" s="56">
        <v>20598.981109596749</v>
      </c>
      <c r="L34" s="56">
        <v>21563.307964349013</v>
      </c>
      <c r="M34" s="56">
        <v>42162.289073945838</v>
      </c>
      <c r="N34" s="56">
        <v>24495.607385012539</v>
      </c>
      <c r="O34" s="56">
        <v>17094.322350757539</v>
      </c>
      <c r="P34" s="56">
        <v>41589.929735770114</v>
      </c>
      <c r="Q34" s="56">
        <v>24799.479513713915</v>
      </c>
      <c r="R34" s="56">
        <v>22905.203490083102</v>
      </c>
      <c r="S34" s="56">
        <v>47704.683003797072</v>
      </c>
      <c r="T34" s="56">
        <v>26677.105380650915</v>
      </c>
      <c r="U34" s="56">
        <v>20594.113859748446</v>
      </c>
      <c r="V34" s="56">
        <v>47271.219240399332</v>
      </c>
      <c r="W34" s="56">
        <v>26622.010170022288</v>
      </c>
      <c r="X34" s="56">
        <v>21318.940304847536</v>
      </c>
      <c r="Y34" s="56">
        <v>47940.950474869853</v>
      </c>
      <c r="Z34" s="56">
        <v>26847.56779545543</v>
      </c>
      <c r="AA34" s="56">
        <v>25288.458915536889</v>
      </c>
      <c r="AB34" s="56">
        <v>52136.026710992308</v>
      </c>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row>
    <row r="35" spans="1:124" x14ac:dyDescent="0.3">
      <c r="A35" s="148"/>
      <c r="B35" s="39" t="s">
        <v>166</v>
      </c>
      <c r="C35" s="37" t="s">
        <v>167</v>
      </c>
      <c r="D35" s="75"/>
      <c r="E35" s="56">
        <v>7374.361473743852</v>
      </c>
      <c r="F35" s="56">
        <v>20121.674169987604</v>
      </c>
      <c r="G35" s="56">
        <v>27496.035643731459</v>
      </c>
      <c r="H35" s="56">
        <v>7307.8813420085453</v>
      </c>
      <c r="I35" s="56">
        <v>16359.763470047033</v>
      </c>
      <c r="J35" s="56">
        <v>23667.644812055558</v>
      </c>
      <c r="K35" s="56">
        <v>6812.169075580774</v>
      </c>
      <c r="L35" s="56">
        <v>19045.815234338028</v>
      </c>
      <c r="M35" s="56">
        <v>25857.984309918804</v>
      </c>
      <c r="N35" s="56">
        <v>6544.634429832171</v>
      </c>
      <c r="O35" s="56">
        <v>18935.271723397887</v>
      </c>
      <c r="P35" s="56">
        <v>25479.906153230069</v>
      </c>
      <c r="Q35" s="56">
        <v>6504.0549956165505</v>
      </c>
      <c r="R35" s="56">
        <v>25669.496838656556</v>
      </c>
      <c r="S35" s="56">
        <v>32173.551834273087</v>
      </c>
      <c r="T35" s="56">
        <v>4439.8047145911551</v>
      </c>
      <c r="U35" s="56">
        <v>32579.23395606098</v>
      </c>
      <c r="V35" s="56">
        <v>37019.038670652139</v>
      </c>
      <c r="W35" s="56">
        <v>4509.385038453589</v>
      </c>
      <c r="X35" s="56">
        <v>34351.805160194264</v>
      </c>
      <c r="Y35" s="56">
        <v>38861.190198647862</v>
      </c>
      <c r="Z35" s="56">
        <v>5156.4878644279061</v>
      </c>
      <c r="AA35" s="56">
        <v>30010.081168981284</v>
      </c>
      <c r="AB35" s="56">
        <v>35166.569033409156</v>
      </c>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row>
    <row r="36" spans="1:124" ht="28.8" x14ac:dyDescent="0.3">
      <c r="A36" s="148"/>
      <c r="B36" s="39" t="s">
        <v>168</v>
      </c>
      <c r="C36" s="37" t="s">
        <v>706</v>
      </c>
      <c r="D36" s="75"/>
      <c r="E36" s="56">
        <v>0</v>
      </c>
      <c r="F36" s="56">
        <v>0</v>
      </c>
      <c r="G36" s="56">
        <v>0</v>
      </c>
      <c r="H36" s="56">
        <v>0</v>
      </c>
      <c r="I36" s="56">
        <v>0</v>
      </c>
      <c r="J36" s="56">
        <v>0</v>
      </c>
      <c r="K36" s="56">
        <v>0</v>
      </c>
      <c r="L36" s="56">
        <v>0</v>
      </c>
      <c r="M36" s="56">
        <v>0</v>
      </c>
      <c r="N36" s="56">
        <v>0</v>
      </c>
      <c r="O36" s="56">
        <v>0</v>
      </c>
      <c r="P36" s="56">
        <v>0</v>
      </c>
      <c r="Q36" s="56">
        <v>0</v>
      </c>
      <c r="R36" s="56">
        <v>0</v>
      </c>
      <c r="S36" s="56">
        <v>0</v>
      </c>
      <c r="T36" s="56">
        <v>0</v>
      </c>
      <c r="U36" s="56">
        <v>0</v>
      </c>
      <c r="V36" s="56">
        <v>0</v>
      </c>
      <c r="W36" s="56">
        <v>0</v>
      </c>
      <c r="X36" s="56">
        <v>0</v>
      </c>
      <c r="Y36" s="56">
        <v>0</v>
      </c>
      <c r="Z36" s="56">
        <v>0</v>
      </c>
      <c r="AA36" s="56">
        <v>0</v>
      </c>
      <c r="AB36" s="56">
        <v>0</v>
      </c>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row>
    <row r="37" spans="1:124" x14ac:dyDescent="0.3">
      <c r="A37" s="148"/>
      <c r="B37" s="39" t="s">
        <v>170</v>
      </c>
      <c r="C37" s="37" t="s">
        <v>171</v>
      </c>
      <c r="D37" s="75"/>
      <c r="E37" s="56">
        <v>0</v>
      </c>
      <c r="F37" s="56">
        <v>0</v>
      </c>
      <c r="G37" s="56">
        <v>0</v>
      </c>
      <c r="H37" s="56">
        <v>0</v>
      </c>
      <c r="I37" s="56">
        <v>0</v>
      </c>
      <c r="J37" s="56">
        <v>0</v>
      </c>
      <c r="K37" s="56">
        <v>0</v>
      </c>
      <c r="L37" s="56">
        <v>0</v>
      </c>
      <c r="M37" s="56">
        <v>0</v>
      </c>
      <c r="N37" s="56">
        <v>0</v>
      </c>
      <c r="O37" s="56">
        <v>0</v>
      </c>
      <c r="P37" s="56">
        <v>0</v>
      </c>
      <c r="Q37" s="56">
        <v>0</v>
      </c>
      <c r="R37" s="56">
        <v>0</v>
      </c>
      <c r="S37" s="56">
        <v>0</v>
      </c>
      <c r="T37" s="56">
        <v>0</v>
      </c>
      <c r="U37" s="56">
        <v>0</v>
      </c>
      <c r="V37" s="56">
        <v>0</v>
      </c>
      <c r="W37" s="56">
        <v>0</v>
      </c>
      <c r="X37" s="56">
        <v>0</v>
      </c>
      <c r="Y37" s="56">
        <v>0</v>
      </c>
      <c r="Z37" s="56">
        <v>0</v>
      </c>
      <c r="AA37" s="56">
        <v>0</v>
      </c>
      <c r="AB37" s="56">
        <v>0</v>
      </c>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row>
    <row r="38" spans="1:124" x14ac:dyDescent="0.3">
      <c r="A38" s="148"/>
      <c r="B38" s="33" t="s">
        <v>172</v>
      </c>
      <c r="C38" s="33" t="s">
        <v>173</v>
      </c>
      <c r="D38" s="73"/>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57">
        <v>0</v>
      </c>
      <c r="W38" s="57">
        <v>0</v>
      </c>
      <c r="X38" s="57">
        <v>0</v>
      </c>
      <c r="Y38" s="57">
        <v>0</v>
      </c>
      <c r="Z38" s="57">
        <v>0</v>
      </c>
      <c r="AA38" s="57">
        <v>0</v>
      </c>
      <c r="AB38" s="57">
        <v>0</v>
      </c>
      <c r="AC38" s="57"/>
      <c r="AD38" s="57"/>
      <c r="AE38" s="57"/>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57"/>
      <c r="BU38" s="57"/>
      <c r="BV38" s="57"/>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row>
    <row r="39" spans="1:124" x14ac:dyDescent="0.3">
      <c r="A39" s="148"/>
      <c r="B39" s="33" t="s">
        <v>174</v>
      </c>
      <c r="C39" s="33" t="s">
        <v>707</v>
      </c>
      <c r="D39" s="73"/>
      <c r="E39" s="57">
        <v>0</v>
      </c>
      <c r="F39" s="57">
        <v>0</v>
      </c>
      <c r="G39" s="57">
        <v>0</v>
      </c>
      <c r="H39" s="57">
        <v>0</v>
      </c>
      <c r="I39" s="57">
        <v>0</v>
      </c>
      <c r="J39" s="57">
        <v>0</v>
      </c>
      <c r="K39" s="57">
        <v>0</v>
      </c>
      <c r="L39" s="57">
        <v>0</v>
      </c>
      <c r="M39" s="57">
        <v>0</v>
      </c>
      <c r="N39" s="57">
        <v>0</v>
      </c>
      <c r="O39" s="57">
        <v>0</v>
      </c>
      <c r="P39" s="57">
        <v>0</v>
      </c>
      <c r="Q39" s="57">
        <v>0</v>
      </c>
      <c r="R39" s="57">
        <v>0</v>
      </c>
      <c r="S39" s="57">
        <v>0</v>
      </c>
      <c r="T39" s="57">
        <v>0</v>
      </c>
      <c r="U39" s="57">
        <v>0</v>
      </c>
      <c r="V39" s="57">
        <v>0</v>
      </c>
      <c r="W39" s="57">
        <v>0</v>
      </c>
      <c r="X39" s="57">
        <v>0</v>
      </c>
      <c r="Y39" s="57">
        <v>0</v>
      </c>
      <c r="Z39" s="57">
        <v>0</v>
      </c>
      <c r="AA39" s="57">
        <v>0</v>
      </c>
      <c r="AB39" s="57">
        <v>0</v>
      </c>
      <c r="AC39" s="57"/>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57"/>
      <c r="BK39" s="57"/>
      <c r="BL39" s="57"/>
      <c r="BM39" s="57"/>
      <c r="BN39" s="57"/>
      <c r="BO39" s="57"/>
      <c r="BP39" s="57"/>
      <c r="BQ39" s="57"/>
      <c r="BR39" s="57"/>
      <c r="BS39" s="57"/>
      <c r="BT39" s="57"/>
      <c r="BU39" s="57"/>
      <c r="BV39" s="57"/>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row>
    <row r="40" spans="1:124" x14ac:dyDescent="0.3">
      <c r="A40" s="148"/>
    </row>
    <row r="41" spans="1:124" x14ac:dyDescent="0.3">
      <c r="A41" s="149" t="s">
        <v>99</v>
      </c>
    </row>
    <row r="42" spans="1:124" x14ac:dyDescent="0.3">
      <c r="A42" s="148"/>
    </row>
    <row r="43" spans="1:124" x14ac:dyDescent="0.3">
      <c r="A43" s="148"/>
    </row>
    <row r="44" spans="1:124" x14ac:dyDescent="0.3">
      <c r="A44" s="148"/>
    </row>
    <row r="45" spans="1:124" x14ac:dyDescent="0.3">
      <c r="A45" s="148"/>
    </row>
    <row r="46" spans="1:124" x14ac:dyDescent="0.3">
      <c r="A46" s="148"/>
    </row>
    <row r="47" spans="1:124" x14ac:dyDescent="0.3">
      <c r="A47" s="148"/>
    </row>
    <row r="48" spans="1:124" x14ac:dyDescent="0.3">
      <c r="A48" s="148"/>
    </row>
    <row r="49" spans="1:1" x14ac:dyDescent="0.3">
      <c r="A49" s="148"/>
    </row>
    <row r="50" spans="1:1" x14ac:dyDescent="0.3">
      <c r="A50" s="148"/>
    </row>
    <row r="51" spans="1:1" x14ac:dyDescent="0.3">
      <c r="A51" s="148"/>
    </row>
    <row r="52" spans="1:1" x14ac:dyDescent="0.3">
      <c r="A52" s="148"/>
    </row>
    <row r="53" spans="1:1" x14ac:dyDescent="0.3">
      <c r="A53" s="148"/>
    </row>
    <row r="54" spans="1:1" x14ac:dyDescent="0.3">
      <c r="A54" s="148"/>
    </row>
    <row r="55" spans="1:1" x14ac:dyDescent="0.3">
      <c r="A55" s="148"/>
    </row>
    <row r="56" spans="1:1" x14ac:dyDescent="0.3">
      <c r="A56" s="148"/>
    </row>
    <row r="57" spans="1:1" x14ac:dyDescent="0.3">
      <c r="A57" s="148"/>
    </row>
    <row r="58" spans="1:1" x14ac:dyDescent="0.3">
      <c r="A58" s="148"/>
    </row>
    <row r="59" spans="1:1" x14ac:dyDescent="0.3">
      <c r="A59" s="148"/>
    </row>
    <row r="60" spans="1:1" x14ac:dyDescent="0.3">
      <c r="A60" s="148"/>
    </row>
    <row r="61" spans="1:1" x14ac:dyDescent="0.3">
      <c r="A61" s="148"/>
    </row>
    <row r="62" spans="1:1" x14ac:dyDescent="0.3">
      <c r="A62" s="148"/>
    </row>
    <row r="63" spans="1:1" x14ac:dyDescent="0.3">
      <c r="A63" s="148"/>
    </row>
    <row r="64" spans="1:1" x14ac:dyDescent="0.3">
      <c r="A64" s="148"/>
    </row>
    <row r="65" spans="1:1" x14ac:dyDescent="0.3">
      <c r="A65" s="148"/>
    </row>
    <row r="66" spans="1:1" x14ac:dyDescent="0.3">
      <c r="A66" s="148"/>
    </row>
    <row r="67" spans="1:1" x14ac:dyDescent="0.3">
      <c r="A67" s="148"/>
    </row>
    <row r="68" spans="1:1" x14ac:dyDescent="0.3">
      <c r="A68" s="148"/>
    </row>
    <row r="69" spans="1:1" x14ac:dyDescent="0.3">
      <c r="A69" s="148"/>
    </row>
    <row r="70" spans="1:1" x14ac:dyDescent="0.3">
      <c r="A70" s="148"/>
    </row>
    <row r="71" spans="1:1" x14ac:dyDescent="0.3">
      <c r="A71" s="148"/>
    </row>
    <row r="72" spans="1:1" x14ac:dyDescent="0.3">
      <c r="A72" s="148"/>
    </row>
    <row r="73" spans="1:1" x14ac:dyDescent="0.3">
      <c r="A73" s="148"/>
    </row>
    <row r="74" spans="1:1" x14ac:dyDescent="0.3">
      <c r="A74" s="148"/>
    </row>
    <row r="75" spans="1:1" x14ac:dyDescent="0.3">
      <c r="A75" s="148"/>
    </row>
    <row r="76" spans="1:1" x14ac:dyDescent="0.3">
      <c r="A76" s="148"/>
    </row>
    <row r="77" spans="1:1" x14ac:dyDescent="0.3">
      <c r="A77" s="148"/>
    </row>
    <row r="78" spans="1:1" x14ac:dyDescent="0.3">
      <c r="A78" s="148"/>
    </row>
    <row r="79" spans="1:1" x14ac:dyDescent="0.3">
      <c r="A79" s="148"/>
    </row>
    <row r="80" spans="1:1" x14ac:dyDescent="0.3">
      <c r="A80" s="148"/>
    </row>
    <row r="81" spans="1:1" x14ac:dyDescent="0.3">
      <c r="A81" s="148"/>
    </row>
    <row r="82" spans="1:1" x14ac:dyDescent="0.3">
      <c r="A82" s="148"/>
    </row>
    <row r="83" spans="1:1" x14ac:dyDescent="0.3">
      <c r="A83" s="148"/>
    </row>
    <row r="84" spans="1:1" x14ac:dyDescent="0.3">
      <c r="A84" s="148"/>
    </row>
    <row r="85" spans="1:1" x14ac:dyDescent="0.3">
      <c r="A85" s="148"/>
    </row>
    <row r="86" spans="1:1" x14ac:dyDescent="0.3">
      <c r="A86" s="148"/>
    </row>
    <row r="87" spans="1:1" x14ac:dyDescent="0.3">
      <c r="A87" s="148"/>
    </row>
    <row r="88" spans="1:1" x14ac:dyDescent="0.3">
      <c r="A88" s="148"/>
    </row>
  </sheetData>
  <hyperlinks>
    <hyperlink ref="D5" r:id="rId1" xr:uid="{E931A208-8581-42C5-8042-9A8BC0346BC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theme="9"/>
  </sheetPr>
  <dimension ref="A1:DT56"/>
  <sheetViews>
    <sheetView topLeftCell="A40" zoomScale="80" zoomScaleNormal="80" workbookViewId="0">
      <selection activeCell="C54" sqref="C54:J54"/>
    </sheetView>
  </sheetViews>
  <sheetFormatPr defaultRowHeight="15.6" x14ac:dyDescent="0.3"/>
  <cols>
    <col min="2" max="2" width="36.59765625" customWidth="1"/>
    <col min="3" max="3" width="23.19921875" customWidth="1"/>
    <col min="4" max="4" width="34.19921875" customWidth="1"/>
    <col min="5" max="44" width="13.19921875" customWidth="1"/>
  </cols>
  <sheetData>
    <row r="1" spans="1:44" x14ac:dyDescent="0.3">
      <c r="A1" s="148"/>
    </row>
    <row r="2" spans="1:44" ht="16.2" thickBot="1" x14ac:dyDescent="0.35">
      <c r="A2" s="146" t="str">
        <f>"@"&amp;COUNTIF(A$1:A1,"@*")+1</f>
        <v>@1</v>
      </c>
      <c r="B2" s="1" t="s">
        <v>730</v>
      </c>
      <c r="C2" s="1"/>
      <c r="D2" s="1"/>
      <c r="E2" s="1"/>
      <c r="F2" s="1"/>
      <c r="G2" s="1"/>
      <c r="H2" s="1"/>
    </row>
    <row r="3" spans="1:44" ht="14.25" customHeight="1" thickTop="1" x14ac:dyDescent="0.3">
      <c r="A3" s="148"/>
      <c r="B3" s="8" t="s">
        <v>731</v>
      </c>
      <c r="C3" s="8" t="s">
        <v>732</v>
      </c>
    </row>
    <row r="4" spans="1:44" x14ac:dyDescent="0.3">
      <c r="A4" s="148"/>
      <c r="B4" s="8" t="s">
        <v>733</v>
      </c>
      <c r="C4" s="154" t="s">
        <v>734</v>
      </c>
      <c r="D4" s="101" t="s">
        <v>735</v>
      </c>
    </row>
    <row r="5" spans="1:44" x14ac:dyDescent="0.3">
      <c r="A5" s="148"/>
      <c r="B5" s="8" t="s">
        <v>89</v>
      </c>
      <c r="C5" s="8" t="s">
        <v>736</v>
      </c>
    </row>
    <row r="6" spans="1:44" x14ac:dyDescent="0.3">
      <c r="A6" s="148"/>
      <c r="B6" s="8"/>
      <c r="C6" s="8"/>
    </row>
    <row r="7" spans="1:44" ht="16.2" thickBot="1" x14ac:dyDescent="0.35">
      <c r="A7" s="146" t="str">
        <f>"@"&amp;COUNTIF(A$1:A6,"@*")+1</f>
        <v>@2</v>
      </c>
      <c r="B7" s="54" t="s">
        <v>737</v>
      </c>
      <c r="C7" s="54"/>
      <c r="D7" s="54"/>
      <c r="E7" s="54"/>
      <c r="F7" s="54"/>
      <c r="G7" s="54"/>
      <c r="H7" s="54"/>
    </row>
    <row r="8" spans="1:44" x14ac:dyDescent="0.3">
      <c r="A8" s="148"/>
      <c r="B8" s="8"/>
      <c r="C8" s="8"/>
    </row>
    <row r="9" spans="1:44" x14ac:dyDescent="0.3">
      <c r="A9" s="148"/>
      <c r="B9" s="33" t="s">
        <v>269</v>
      </c>
      <c r="C9" s="168" t="s">
        <v>393</v>
      </c>
    </row>
    <row r="10" spans="1:44" ht="30.6" x14ac:dyDescent="0.3">
      <c r="A10" s="148"/>
      <c r="D10" s="72" t="s">
        <v>271</v>
      </c>
    </row>
    <row r="11" spans="1:44" x14ac:dyDescent="0.3">
      <c r="A11" s="148"/>
      <c r="B11" s="33" t="s">
        <v>738</v>
      </c>
      <c r="C11" s="33" t="s">
        <v>429</v>
      </c>
      <c r="D11" s="34" t="s">
        <v>275</v>
      </c>
      <c r="E11" s="55">
        <v>2011</v>
      </c>
      <c r="F11" s="55">
        <v>2012</v>
      </c>
      <c r="G11" s="55">
        <v>2013</v>
      </c>
      <c r="H11" s="55">
        <v>2014</v>
      </c>
      <c r="I11" s="55">
        <v>2015</v>
      </c>
      <c r="J11" s="55">
        <v>2016</v>
      </c>
      <c r="K11" s="55">
        <v>2017</v>
      </c>
      <c r="L11" s="55">
        <v>2018</v>
      </c>
      <c r="M11" s="55">
        <v>2019</v>
      </c>
      <c r="N11" s="55">
        <v>2020</v>
      </c>
      <c r="O11" s="55">
        <v>2021</v>
      </c>
      <c r="P11" s="55">
        <v>2022</v>
      </c>
      <c r="Q11" s="55">
        <v>2023</v>
      </c>
      <c r="R11" s="55">
        <v>2024</v>
      </c>
      <c r="S11" s="55">
        <v>2025</v>
      </c>
      <c r="T11" s="55">
        <v>2026</v>
      </c>
      <c r="U11" s="55">
        <v>2027</v>
      </c>
      <c r="V11" s="55">
        <v>2028</v>
      </c>
      <c r="W11" s="55">
        <v>2029</v>
      </c>
      <c r="X11" s="55">
        <v>2030</v>
      </c>
      <c r="Y11" s="55">
        <v>2031</v>
      </c>
      <c r="Z11" s="55">
        <v>2032</v>
      </c>
      <c r="AA11" s="55">
        <v>2033</v>
      </c>
      <c r="AB11" s="55">
        <v>2034</v>
      </c>
      <c r="AC11" s="55">
        <v>2035</v>
      </c>
      <c r="AD11" s="55">
        <v>2036</v>
      </c>
      <c r="AE11" s="55">
        <v>2037</v>
      </c>
      <c r="AF11" s="55">
        <v>2038</v>
      </c>
      <c r="AG11" s="55">
        <v>2039</v>
      </c>
      <c r="AH11" s="55">
        <v>2040</v>
      </c>
      <c r="AI11" s="55">
        <v>2041</v>
      </c>
      <c r="AJ11" s="55">
        <v>2042</v>
      </c>
      <c r="AK11" s="55">
        <v>2043</v>
      </c>
      <c r="AL11" s="55">
        <v>2044</v>
      </c>
      <c r="AM11" s="55">
        <v>2045</v>
      </c>
      <c r="AN11" s="55">
        <v>2046</v>
      </c>
      <c r="AO11" s="55">
        <v>2047</v>
      </c>
      <c r="AP11" s="55">
        <v>2048</v>
      </c>
      <c r="AQ11" s="55">
        <v>2049</v>
      </c>
      <c r="AR11" s="55">
        <v>2050</v>
      </c>
    </row>
    <row r="12" spans="1:44" x14ac:dyDescent="0.3">
      <c r="A12" s="148"/>
      <c r="B12" s="33" t="s">
        <v>739</v>
      </c>
      <c r="C12" s="111" t="s">
        <v>740</v>
      </c>
      <c r="D12" s="80"/>
      <c r="E12" s="98">
        <v>4646713</v>
      </c>
      <c r="F12" s="98">
        <v>4465030</v>
      </c>
      <c r="G12" s="98">
        <v>4048044</v>
      </c>
      <c r="H12" s="98">
        <v>4022697</v>
      </c>
      <c r="I12" s="98">
        <v>4126964</v>
      </c>
      <c r="J12" s="98">
        <v>3691369</v>
      </c>
      <c r="K12" s="98">
        <v>3801065</v>
      </c>
      <c r="L12" s="98">
        <v>3701663</v>
      </c>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c r="AL12" s="98"/>
      <c r="AM12" s="98"/>
      <c r="AN12" s="98"/>
      <c r="AO12" s="98"/>
      <c r="AP12" s="98"/>
      <c r="AQ12" s="98"/>
      <c r="AR12" s="98"/>
    </row>
    <row r="13" spans="1:44" x14ac:dyDescent="0.3">
      <c r="A13" s="148"/>
      <c r="B13" s="33" t="s">
        <v>741</v>
      </c>
      <c r="C13" s="111" t="s">
        <v>742</v>
      </c>
      <c r="D13" s="80"/>
      <c r="E13" s="98">
        <v>24078</v>
      </c>
      <c r="F13" s="98">
        <v>16050</v>
      </c>
      <c r="G13" s="98">
        <v>22316</v>
      </c>
      <c r="H13" s="98">
        <v>87773</v>
      </c>
      <c r="I13" s="98">
        <v>53938</v>
      </c>
      <c r="J13" s="98">
        <v>24628</v>
      </c>
      <c r="K13" s="98">
        <v>27000</v>
      </c>
      <c r="L13" s="98">
        <v>38817</v>
      </c>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row>
    <row r="14" spans="1:44" ht="28.8" x14ac:dyDescent="0.3">
      <c r="A14" s="148"/>
      <c r="B14" s="33" t="s">
        <v>743</v>
      </c>
      <c r="C14" s="111" t="s">
        <v>744</v>
      </c>
      <c r="D14" s="80"/>
      <c r="E14" s="98">
        <v>119748</v>
      </c>
      <c r="F14" s="98">
        <v>81588</v>
      </c>
      <c r="G14" s="98">
        <v>80140</v>
      </c>
      <c r="H14" s="98">
        <v>120689</v>
      </c>
      <c r="I14" s="98">
        <v>125494</v>
      </c>
      <c r="J14" s="98">
        <v>111218</v>
      </c>
      <c r="K14" s="98">
        <v>109180</v>
      </c>
      <c r="L14" s="98">
        <v>177113</v>
      </c>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row>
    <row r="15" spans="1:44" ht="28.8" x14ac:dyDescent="0.3">
      <c r="A15" s="148"/>
      <c r="B15" s="33" t="s">
        <v>745</v>
      </c>
      <c r="C15" s="111" t="s">
        <v>746</v>
      </c>
      <c r="D15" s="80"/>
      <c r="E15" s="98">
        <v>41265</v>
      </c>
      <c r="F15" s="98">
        <v>1646</v>
      </c>
      <c r="G15" s="98">
        <v>2710</v>
      </c>
      <c r="H15" s="98">
        <v>0</v>
      </c>
      <c r="I15" s="98">
        <v>1.0200000000000001E-3</v>
      </c>
      <c r="J15" s="98">
        <v>0</v>
      </c>
      <c r="K15" s="98">
        <v>40</v>
      </c>
      <c r="L15" s="98">
        <v>34</v>
      </c>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row>
    <row r="16" spans="1:44" ht="28.8" x14ac:dyDescent="0.3">
      <c r="A16" s="148"/>
      <c r="B16" s="33" t="s">
        <v>747</v>
      </c>
      <c r="C16" s="111" t="s">
        <v>748</v>
      </c>
      <c r="D16" s="80"/>
      <c r="E16" s="98">
        <v>276869</v>
      </c>
      <c r="F16" s="98">
        <v>276898.90000000002</v>
      </c>
      <c r="G16" s="98">
        <v>268295.07</v>
      </c>
      <c r="H16" s="98">
        <v>537816.63</v>
      </c>
      <c r="I16" s="98">
        <v>529303.42799999996</v>
      </c>
      <c r="J16" s="98">
        <v>572008</v>
      </c>
      <c r="K16" s="98">
        <v>657353</v>
      </c>
      <c r="L16" s="98">
        <v>534357</v>
      </c>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row>
    <row r="17" spans="1:124" ht="28.8" x14ac:dyDescent="0.3">
      <c r="A17" s="148"/>
      <c r="B17" s="33" t="s">
        <v>749</v>
      </c>
      <c r="C17" s="111" t="s">
        <v>750</v>
      </c>
      <c r="D17" s="80"/>
      <c r="E17" s="98">
        <v>4411588.4047903605</v>
      </c>
      <c r="F17" s="98">
        <v>3705825.5742903594</v>
      </c>
      <c r="G17" s="98">
        <v>4705596.5992903607</v>
      </c>
      <c r="H17" s="98">
        <v>4474164.6996799996</v>
      </c>
      <c r="I17" s="98">
        <v>5448638.4404999996</v>
      </c>
      <c r="J17" s="98">
        <v>5831699.2530000005</v>
      </c>
      <c r="K17" s="98">
        <v>5872260.6699999999</v>
      </c>
      <c r="L17" s="98">
        <v>5834132</v>
      </c>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row>
    <row r="18" spans="1:124" x14ac:dyDescent="0.3">
      <c r="A18" s="148"/>
      <c r="B18" s="33" t="s">
        <v>751</v>
      </c>
      <c r="C18" s="111" t="s">
        <v>752</v>
      </c>
      <c r="D18" s="80"/>
      <c r="E18" s="98">
        <v>479813</v>
      </c>
      <c r="F18" s="98">
        <v>551514</v>
      </c>
      <c r="G18" s="98">
        <v>512513</v>
      </c>
      <c r="H18" s="98">
        <v>493239</v>
      </c>
      <c r="I18" s="98">
        <v>493239</v>
      </c>
      <c r="J18" s="98">
        <v>588364.61</v>
      </c>
      <c r="K18" s="98">
        <v>629339.9</v>
      </c>
      <c r="L18" s="98">
        <v>625889</v>
      </c>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row>
    <row r="19" spans="1:124" x14ac:dyDescent="0.3">
      <c r="A19" s="148"/>
    </row>
    <row r="20" spans="1:124" x14ac:dyDescent="0.3">
      <c r="A20" s="148"/>
    </row>
    <row r="21" spans="1:124" ht="16.2" thickBot="1" x14ac:dyDescent="0.35">
      <c r="A21" s="146" t="str">
        <f>"@"&amp;COUNTIF(A$1:A20,"@*")+1</f>
        <v>@3</v>
      </c>
      <c r="B21" s="54" t="s">
        <v>753</v>
      </c>
      <c r="C21" s="54"/>
      <c r="D21" s="54"/>
      <c r="E21" s="54"/>
      <c r="F21" s="54"/>
      <c r="G21" s="54"/>
      <c r="H21" s="54"/>
    </row>
    <row r="22" spans="1:124" x14ac:dyDescent="0.3">
      <c r="A22" s="148"/>
      <c r="B22" s="8"/>
      <c r="C22" s="8"/>
    </row>
    <row r="23" spans="1:124" x14ac:dyDescent="0.3">
      <c r="A23" s="148"/>
      <c r="B23" s="33" t="s">
        <v>269</v>
      </c>
      <c r="C23" s="168" t="s">
        <v>393</v>
      </c>
    </row>
    <row r="24" spans="1:124" ht="30.6" x14ac:dyDescent="0.3">
      <c r="A24" s="148"/>
      <c r="D24" s="72" t="s">
        <v>271</v>
      </c>
    </row>
    <row r="25" spans="1:124" x14ac:dyDescent="0.3">
      <c r="A25" s="148"/>
      <c r="B25" s="33" t="s">
        <v>754</v>
      </c>
      <c r="C25" s="33" t="s">
        <v>429</v>
      </c>
      <c r="D25" s="34" t="s">
        <v>275</v>
      </c>
      <c r="E25" s="34">
        <v>2011</v>
      </c>
      <c r="F25" s="34">
        <v>2011</v>
      </c>
      <c r="G25" s="34">
        <v>2011</v>
      </c>
      <c r="H25" s="34">
        <f>E25+1</f>
        <v>2012</v>
      </c>
      <c r="I25" s="34">
        <f t="shared" ref="I25:BT25" si="0">F25+1</f>
        <v>2012</v>
      </c>
      <c r="J25" s="34">
        <f t="shared" si="0"/>
        <v>2012</v>
      </c>
      <c r="K25" s="34">
        <f t="shared" si="0"/>
        <v>2013</v>
      </c>
      <c r="L25" s="34">
        <f t="shared" si="0"/>
        <v>2013</v>
      </c>
      <c r="M25" s="34">
        <f t="shared" si="0"/>
        <v>2013</v>
      </c>
      <c r="N25" s="34">
        <f t="shared" si="0"/>
        <v>2014</v>
      </c>
      <c r="O25" s="34">
        <f t="shared" si="0"/>
        <v>2014</v>
      </c>
      <c r="P25" s="34">
        <f t="shared" si="0"/>
        <v>2014</v>
      </c>
      <c r="Q25" s="34">
        <f t="shared" si="0"/>
        <v>2015</v>
      </c>
      <c r="R25" s="34">
        <f t="shared" si="0"/>
        <v>2015</v>
      </c>
      <c r="S25" s="34">
        <f t="shared" si="0"/>
        <v>2015</v>
      </c>
      <c r="T25" s="34">
        <f t="shared" si="0"/>
        <v>2016</v>
      </c>
      <c r="U25" s="34">
        <f t="shared" si="0"/>
        <v>2016</v>
      </c>
      <c r="V25" s="34">
        <f t="shared" si="0"/>
        <v>2016</v>
      </c>
      <c r="W25" s="34">
        <f t="shared" si="0"/>
        <v>2017</v>
      </c>
      <c r="X25" s="34">
        <f t="shared" si="0"/>
        <v>2017</v>
      </c>
      <c r="Y25" s="34">
        <f t="shared" si="0"/>
        <v>2017</v>
      </c>
      <c r="Z25" s="34">
        <f t="shared" si="0"/>
        <v>2018</v>
      </c>
      <c r="AA25" s="34">
        <f t="shared" si="0"/>
        <v>2018</v>
      </c>
      <c r="AB25" s="34">
        <f t="shared" si="0"/>
        <v>2018</v>
      </c>
      <c r="AC25" s="34">
        <f t="shared" si="0"/>
        <v>2019</v>
      </c>
      <c r="AD25" s="34">
        <f t="shared" si="0"/>
        <v>2019</v>
      </c>
      <c r="AE25" s="34">
        <f t="shared" si="0"/>
        <v>2019</v>
      </c>
      <c r="AF25" s="34">
        <f t="shared" si="0"/>
        <v>2020</v>
      </c>
      <c r="AG25" s="34">
        <f t="shared" si="0"/>
        <v>2020</v>
      </c>
      <c r="AH25" s="34">
        <f t="shared" si="0"/>
        <v>2020</v>
      </c>
      <c r="AI25" s="34">
        <f t="shared" si="0"/>
        <v>2021</v>
      </c>
      <c r="AJ25" s="34">
        <f t="shared" si="0"/>
        <v>2021</v>
      </c>
      <c r="AK25" s="34">
        <f t="shared" si="0"/>
        <v>2021</v>
      </c>
      <c r="AL25" s="34">
        <f t="shared" si="0"/>
        <v>2022</v>
      </c>
      <c r="AM25" s="34">
        <f t="shared" si="0"/>
        <v>2022</v>
      </c>
      <c r="AN25" s="34">
        <f t="shared" si="0"/>
        <v>2022</v>
      </c>
      <c r="AO25" s="34">
        <f t="shared" si="0"/>
        <v>2023</v>
      </c>
      <c r="AP25" s="34">
        <f t="shared" si="0"/>
        <v>2023</v>
      </c>
      <c r="AQ25" s="34">
        <f t="shared" si="0"/>
        <v>2023</v>
      </c>
      <c r="AR25" s="34">
        <f t="shared" si="0"/>
        <v>2024</v>
      </c>
      <c r="AS25" s="34">
        <f t="shared" si="0"/>
        <v>2024</v>
      </c>
      <c r="AT25" s="34">
        <f t="shared" si="0"/>
        <v>2024</v>
      </c>
      <c r="AU25" s="34">
        <f t="shared" si="0"/>
        <v>2025</v>
      </c>
      <c r="AV25" s="34">
        <f t="shared" si="0"/>
        <v>2025</v>
      </c>
      <c r="AW25" s="34">
        <f t="shared" si="0"/>
        <v>2025</v>
      </c>
      <c r="AX25" s="34">
        <f t="shared" si="0"/>
        <v>2026</v>
      </c>
      <c r="AY25" s="34">
        <f t="shared" si="0"/>
        <v>2026</v>
      </c>
      <c r="AZ25" s="34">
        <f t="shared" si="0"/>
        <v>2026</v>
      </c>
      <c r="BA25" s="34">
        <f t="shared" si="0"/>
        <v>2027</v>
      </c>
      <c r="BB25" s="34">
        <f t="shared" si="0"/>
        <v>2027</v>
      </c>
      <c r="BC25" s="34">
        <f t="shared" si="0"/>
        <v>2027</v>
      </c>
      <c r="BD25" s="34">
        <f t="shared" si="0"/>
        <v>2028</v>
      </c>
      <c r="BE25" s="34">
        <f t="shared" si="0"/>
        <v>2028</v>
      </c>
      <c r="BF25" s="34">
        <f t="shared" si="0"/>
        <v>2028</v>
      </c>
      <c r="BG25" s="34">
        <f t="shared" si="0"/>
        <v>2029</v>
      </c>
      <c r="BH25" s="34">
        <f t="shared" si="0"/>
        <v>2029</v>
      </c>
      <c r="BI25" s="34">
        <f t="shared" si="0"/>
        <v>2029</v>
      </c>
      <c r="BJ25" s="34">
        <f t="shared" si="0"/>
        <v>2030</v>
      </c>
      <c r="BK25" s="34">
        <f t="shared" si="0"/>
        <v>2030</v>
      </c>
      <c r="BL25" s="34">
        <f t="shared" si="0"/>
        <v>2030</v>
      </c>
      <c r="BM25" s="34">
        <f t="shared" si="0"/>
        <v>2031</v>
      </c>
      <c r="BN25" s="34">
        <f t="shared" si="0"/>
        <v>2031</v>
      </c>
      <c r="BO25" s="34">
        <f t="shared" si="0"/>
        <v>2031</v>
      </c>
      <c r="BP25" s="34">
        <f t="shared" si="0"/>
        <v>2032</v>
      </c>
      <c r="BQ25" s="34">
        <f t="shared" si="0"/>
        <v>2032</v>
      </c>
      <c r="BR25" s="34">
        <f t="shared" si="0"/>
        <v>2032</v>
      </c>
      <c r="BS25" s="34">
        <f t="shared" si="0"/>
        <v>2033</v>
      </c>
      <c r="BT25" s="34">
        <f t="shared" si="0"/>
        <v>2033</v>
      </c>
      <c r="BU25" s="34">
        <f t="shared" ref="BU25:DT25" si="1">BR25+1</f>
        <v>2033</v>
      </c>
      <c r="BV25" s="34">
        <f t="shared" si="1"/>
        <v>2034</v>
      </c>
      <c r="BW25" s="34">
        <f t="shared" si="1"/>
        <v>2034</v>
      </c>
      <c r="BX25" s="34">
        <f t="shared" si="1"/>
        <v>2034</v>
      </c>
      <c r="BY25" s="34">
        <f t="shared" si="1"/>
        <v>2035</v>
      </c>
      <c r="BZ25" s="34">
        <f t="shared" si="1"/>
        <v>2035</v>
      </c>
      <c r="CA25" s="34">
        <f t="shared" si="1"/>
        <v>2035</v>
      </c>
      <c r="CB25" s="34">
        <f t="shared" si="1"/>
        <v>2036</v>
      </c>
      <c r="CC25" s="34">
        <f t="shared" si="1"/>
        <v>2036</v>
      </c>
      <c r="CD25" s="34">
        <f t="shared" si="1"/>
        <v>2036</v>
      </c>
      <c r="CE25" s="34">
        <f t="shared" si="1"/>
        <v>2037</v>
      </c>
      <c r="CF25" s="34">
        <f t="shared" si="1"/>
        <v>2037</v>
      </c>
      <c r="CG25" s="34">
        <f t="shared" si="1"/>
        <v>2037</v>
      </c>
      <c r="CH25" s="34">
        <f t="shared" si="1"/>
        <v>2038</v>
      </c>
      <c r="CI25" s="34">
        <f t="shared" si="1"/>
        <v>2038</v>
      </c>
      <c r="CJ25" s="34">
        <f t="shared" si="1"/>
        <v>2038</v>
      </c>
      <c r="CK25" s="34">
        <f t="shared" si="1"/>
        <v>2039</v>
      </c>
      <c r="CL25" s="34">
        <f t="shared" si="1"/>
        <v>2039</v>
      </c>
      <c r="CM25" s="34">
        <f t="shared" si="1"/>
        <v>2039</v>
      </c>
      <c r="CN25" s="34">
        <f t="shared" si="1"/>
        <v>2040</v>
      </c>
      <c r="CO25" s="34">
        <f t="shared" si="1"/>
        <v>2040</v>
      </c>
      <c r="CP25" s="34">
        <f t="shared" si="1"/>
        <v>2040</v>
      </c>
      <c r="CQ25" s="34">
        <f t="shared" si="1"/>
        <v>2041</v>
      </c>
      <c r="CR25" s="34">
        <f t="shared" si="1"/>
        <v>2041</v>
      </c>
      <c r="CS25" s="34">
        <f t="shared" si="1"/>
        <v>2041</v>
      </c>
      <c r="CT25" s="34">
        <f t="shared" si="1"/>
        <v>2042</v>
      </c>
      <c r="CU25" s="34">
        <f t="shared" si="1"/>
        <v>2042</v>
      </c>
      <c r="CV25" s="34">
        <f t="shared" si="1"/>
        <v>2042</v>
      </c>
      <c r="CW25" s="34">
        <f t="shared" si="1"/>
        <v>2043</v>
      </c>
      <c r="CX25" s="34">
        <f t="shared" si="1"/>
        <v>2043</v>
      </c>
      <c r="CY25" s="34">
        <f t="shared" si="1"/>
        <v>2043</v>
      </c>
      <c r="CZ25" s="34">
        <f t="shared" si="1"/>
        <v>2044</v>
      </c>
      <c r="DA25" s="34">
        <f t="shared" si="1"/>
        <v>2044</v>
      </c>
      <c r="DB25" s="34">
        <f t="shared" si="1"/>
        <v>2044</v>
      </c>
      <c r="DC25" s="34">
        <f t="shared" si="1"/>
        <v>2045</v>
      </c>
      <c r="DD25" s="34">
        <f t="shared" si="1"/>
        <v>2045</v>
      </c>
      <c r="DE25" s="34">
        <f t="shared" si="1"/>
        <v>2045</v>
      </c>
      <c r="DF25" s="34">
        <f t="shared" si="1"/>
        <v>2046</v>
      </c>
      <c r="DG25" s="34">
        <f t="shared" si="1"/>
        <v>2046</v>
      </c>
      <c r="DH25" s="34">
        <f t="shared" si="1"/>
        <v>2046</v>
      </c>
      <c r="DI25" s="34">
        <f t="shared" si="1"/>
        <v>2047</v>
      </c>
      <c r="DJ25" s="34">
        <f t="shared" si="1"/>
        <v>2047</v>
      </c>
      <c r="DK25" s="34">
        <f t="shared" si="1"/>
        <v>2047</v>
      </c>
      <c r="DL25" s="34">
        <f t="shared" si="1"/>
        <v>2048</v>
      </c>
      <c r="DM25" s="34">
        <f t="shared" si="1"/>
        <v>2048</v>
      </c>
      <c r="DN25" s="34">
        <f t="shared" si="1"/>
        <v>2048</v>
      </c>
      <c r="DO25" s="34">
        <f t="shared" si="1"/>
        <v>2049</v>
      </c>
      <c r="DP25" s="34">
        <f t="shared" si="1"/>
        <v>2049</v>
      </c>
      <c r="DQ25" s="34">
        <f t="shared" si="1"/>
        <v>2049</v>
      </c>
      <c r="DR25" s="34">
        <f t="shared" si="1"/>
        <v>2050</v>
      </c>
      <c r="DS25" s="34">
        <f t="shared" si="1"/>
        <v>2050</v>
      </c>
      <c r="DT25" s="34">
        <f t="shared" si="1"/>
        <v>2050</v>
      </c>
    </row>
    <row r="26" spans="1:124" x14ac:dyDescent="0.3">
      <c r="A26" s="148"/>
      <c r="B26" s="33"/>
      <c r="C26" s="33"/>
      <c r="D26" s="33"/>
      <c r="E26" s="34" t="s">
        <v>755</v>
      </c>
      <c r="F26" s="34" t="s">
        <v>756</v>
      </c>
      <c r="G26" s="34" t="s">
        <v>757</v>
      </c>
      <c r="H26" s="34" t="s">
        <v>755</v>
      </c>
      <c r="I26" s="34" t="s">
        <v>756</v>
      </c>
      <c r="J26" s="34" t="s">
        <v>757</v>
      </c>
      <c r="K26" s="34" t="s">
        <v>755</v>
      </c>
      <c r="L26" s="34" t="s">
        <v>756</v>
      </c>
      <c r="M26" s="34" t="s">
        <v>757</v>
      </c>
      <c r="N26" s="34" t="s">
        <v>755</v>
      </c>
      <c r="O26" s="34" t="s">
        <v>756</v>
      </c>
      <c r="P26" s="34" t="s">
        <v>757</v>
      </c>
      <c r="Q26" s="34" t="s">
        <v>755</v>
      </c>
      <c r="R26" s="34" t="s">
        <v>756</v>
      </c>
      <c r="S26" s="34" t="s">
        <v>757</v>
      </c>
      <c r="T26" s="34" t="s">
        <v>755</v>
      </c>
      <c r="U26" s="34" t="s">
        <v>756</v>
      </c>
      <c r="V26" s="34" t="s">
        <v>757</v>
      </c>
      <c r="W26" s="34" t="s">
        <v>755</v>
      </c>
      <c r="X26" s="34" t="s">
        <v>756</v>
      </c>
      <c r="Y26" s="34" t="s">
        <v>757</v>
      </c>
      <c r="Z26" s="34" t="s">
        <v>755</v>
      </c>
      <c r="AA26" s="34" t="s">
        <v>756</v>
      </c>
      <c r="AB26" s="34" t="s">
        <v>757</v>
      </c>
      <c r="AC26" s="34" t="s">
        <v>755</v>
      </c>
      <c r="AD26" s="34" t="s">
        <v>756</v>
      </c>
      <c r="AE26" s="34" t="s">
        <v>757</v>
      </c>
      <c r="AF26" s="34" t="s">
        <v>755</v>
      </c>
      <c r="AG26" s="34" t="s">
        <v>756</v>
      </c>
      <c r="AH26" s="34" t="s">
        <v>757</v>
      </c>
      <c r="AI26" s="34" t="s">
        <v>755</v>
      </c>
      <c r="AJ26" s="34" t="s">
        <v>756</v>
      </c>
      <c r="AK26" s="34" t="s">
        <v>757</v>
      </c>
      <c r="AL26" s="34" t="s">
        <v>755</v>
      </c>
      <c r="AM26" s="34" t="s">
        <v>756</v>
      </c>
      <c r="AN26" s="34" t="s">
        <v>757</v>
      </c>
      <c r="AO26" s="34" t="s">
        <v>755</v>
      </c>
      <c r="AP26" s="34" t="s">
        <v>756</v>
      </c>
      <c r="AQ26" s="34" t="s">
        <v>757</v>
      </c>
      <c r="AR26" s="34" t="s">
        <v>755</v>
      </c>
      <c r="AS26" s="34" t="s">
        <v>756</v>
      </c>
      <c r="AT26" s="34" t="s">
        <v>757</v>
      </c>
      <c r="AU26" s="34" t="s">
        <v>755</v>
      </c>
      <c r="AV26" s="34" t="s">
        <v>756</v>
      </c>
      <c r="AW26" s="34" t="s">
        <v>757</v>
      </c>
      <c r="AX26" s="34" t="s">
        <v>755</v>
      </c>
      <c r="AY26" s="34" t="s">
        <v>756</v>
      </c>
      <c r="AZ26" s="34" t="s">
        <v>757</v>
      </c>
      <c r="BA26" s="34" t="s">
        <v>755</v>
      </c>
      <c r="BB26" s="34" t="s">
        <v>756</v>
      </c>
      <c r="BC26" s="34" t="s">
        <v>757</v>
      </c>
      <c r="BD26" s="34" t="s">
        <v>755</v>
      </c>
      <c r="BE26" s="34" t="s">
        <v>756</v>
      </c>
      <c r="BF26" s="34" t="s">
        <v>757</v>
      </c>
      <c r="BG26" s="34" t="s">
        <v>755</v>
      </c>
      <c r="BH26" s="34" t="s">
        <v>756</v>
      </c>
      <c r="BI26" s="34" t="s">
        <v>757</v>
      </c>
      <c r="BJ26" s="34" t="s">
        <v>755</v>
      </c>
      <c r="BK26" s="34" t="s">
        <v>756</v>
      </c>
      <c r="BL26" s="34" t="s">
        <v>757</v>
      </c>
      <c r="BM26" s="34" t="s">
        <v>755</v>
      </c>
      <c r="BN26" s="34" t="s">
        <v>756</v>
      </c>
      <c r="BO26" s="34" t="s">
        <v>757</v>
      </c>
      <c r="BP26" s="34" t="s">
        <v>755</v>
      </c>
      <c r="BQ26" s="34" t="s">
        <v>756</v>
      </c>
      <c r="BR26" s="34" t="s">
        <v>757</v>
      </c>
      <c r="BS26" s="34" t="s">
        <v>755</v>
      </c>
      <c r="BT26" s="34" t="s">
        <v>756</v>
      </c>
      <c r="BU26" s="34" t="s">
        <v>757</v>
      </c>
      <c r="BV26" s="34" t="s">
        <v>755</v>
      </c>
      <c r="BW26" s="34" t="s">
        <v>756</v>
      </c>
      <c r="BX26" s="34" t="s">
        <v>757</v>
      </c>
      <c r="BY26" s="34" t="s">
        <v>755</v>
      </c>
      <c r="BZ26" s="34" t="s">
        <v>756</v>
      </c>
      <c r="CA26" s="34" t="s">
        <v>757</v>
      </c>
      <c r="CB26" s="34" t="s">
        <v>755</v>
      </c>
      <c r="CC26" s="34" t="s">
        <v>756</v>
      </c>
      <c r="CD26" s="34" t="s">
        <v>757</v>
      </c>
      <c r="CE26" s="34" t="s">
        <v>755</v>
      </c>
      <c r="CF26" s="34" t="s">
        <v>756</v>
      </c>
      <c r="CG26" s="34" t="s">
        <v>757</v>
      </c>
      <c r="CH26" s="34" t="s">
        <v>755</v>
      </c>
      <c r="CI26" s="34" t="s">
        <v>756</v>
      </c>
      <c r="CJ26" s="34" t="s">
        <v>757</v>
      </c>
      <c r="CK26" s="34" t="s">
        <v>755</v>
      </c>
      <c r="CL26" s="34" t="s">
        <v>756</v>
      </c>
      <c r="CM26" s="34" t="s">
        <v>757</v>
      </c>
      <c r="CN26" s="34" t="s">
        <v>755</v>
      </c>
      <c r="CO26" s="34" t="s">
        <v>756</v>
      </c>
      <c r="CP26" s="34" t="s">
        <v>757</v>
      </c>
      <c r="CQ26" s="34" t="s">
        <v>755</v>
      </c>
      <c r="CR26" s="34" t="s">
        <v>756</v>
      </c>
      <c r="CS26" s="34" t="s">
        <v>757</v>
      </c>
      <c r="CT26" s="34" t="s">
        <v>755</v>
      </c>
      <c r="CU26" s="34" t="s">
        <v>756</v>
      </c>
      <c r="CV26" s="34" t="s">
        <v>757</v>
      </c>
      <c r="CW26" s="34" t="s">
        <v>755</v>
      </c>
      <c r="CX26" s="34" t="s">
        <v>756</v>
      </c>
      <c r="CY26" s="34" t="s">
        <v>757</v>
      </c>
      <c r="CZ26" s="34" t="s">
        <v>755</v>
      </c>
      <c r="DA26" s="34" t="s">
        <v>756</v>
      </c>
      <c r="DB26" s="34" t="s">
        <v>757</v>
      </c>
      <c r="DC26" s="34" t="s">
        <v>755</v>
      </c>
      <c r="DD26" s="34" t="s">
        <v>756</v>
      </c>
      <c r="DE26" s="34" t="s">
        <v>757</v>
      </c>
      <c r="DF26" s="34" t="s">
        <v>755</v>
      </c>
      <c r="DG26" s="34" t="s">
        <v>756</v>
      </c>
      <c r="DH26" s="34" t="s">
        <v>757</v>
      </c>
      <c r="DI26" s="34" t="s">
        <v>755</v>
      </c>
      <c r="DJ26" s="34" t="s">
        <v>756</v>
      </c>
      <c r="DK26" s="34" t="s">
        <v>757</v>
      </c>
      <c r="DL26" s="34" t="s">
        <v>755</v>
      </c>
      <c r="DM26" s="34" t="s">
        <v>756</v>
      </c>
      <c r="DN26" s="34" t="s">
        <v>757</v>
      </c>
      <c r="DO26" s="34" t="s">
        <v>755</v>
      </c>
      <c r="DP26" s="34" t="s">
        <v>756</v>
      </c>
      <c r="DQ26" s="34" t="s">
        <v>757</v>
      </c>
      <c r="DR26" s="34" t="s">
        <v>755</v>
      </c>
      <c r="DS26" s="34" t="s">
        <v>756</v>
      </c>
      <c r="DT26" s="34" t="s">
        <v>757</v>
      </c>
    </row>
    <row r="27" spans="1:124" x14ac:dyDescent="0.3">
      <c r="A27" s="148"/>
      <c r="B27" s="33" t="s">
        <v>758</v>
      </c>
      <c r="C27" s="111" t="s">
        <v>759</v>
      </c>
      <c r="D27" s="80"/>
      <c r="E27" s="58">
        <f>G27-F27</f>
        <v>3884.3999999999651</v>
      </c>
      <c r="F27" s="56">
        <v>119734.70750000002</v>
      </c>
      <c r="G27" s="56">
        <v>123619.10749999998</v>
      </c>
      <c r="H27" s="58">
        <f>J27-I27</f>
        <v>5296.8297360000142</v>
      </c>
      <c r="I27" s="56">
        <v>252621.00504799996</v>
      </c>
      <c r="J27" s="56">
        <v>257917.83478399998</v>
      </c>
      <c r="K27" s="58">
        <f>M27-L27</f>
        <v>8680.5063110000337</v>
      </c>
      <c r="L27" s="56">
        <v>153904.69272599995</v>
      </c>
      <c r="M27" s="56">
        <v>162585.19903699998</v>
      </c>
      <c r="N27" s="58">
        <f>P27-O27</f>
        <v>8730.4099999999744</v>
      </c>
      <c r="O27" s="56">
        <v>451300.14302699995</v>
      </c>
      <c r="P27" s="56">
        <v>460030.55302699993</v>
      </c>
      <c r="Q27" s="58">
        <f>S27-R27</f>
        <v>7221.9490000000224</v>
      </c>
      <c r="R27" s="56">
        <v>491449.25913799991</v>
      </c>
      <c r="S27" s="56">
        <v>498671.20813799993</v>
      </c>
      <c r="T27" s="58">
        <f>V27-U27</f>
        <v>7953.2800000000279</v>
      </c>
      <c r="U27" s="56">
        <v>551653.18999999994</v>
      </c>
      <c r="V27" s="56">
        <v>559606.47</v>
      </c>
      <c r="W27" s="58">
        <f>Y27-X27</f>
        <v>10664</v>
      </c>
      <c r="X27" s="56">
        <v>603567</v>
      </c>
      <c r="Y27" s="56">
        <v>614231</v>
      </c>
      <c r="Z27" s="58">
        <f>AB27-AA27</f>
        <v>16324</v>
      </c>
      <c r="AA27" s="56">
        <v>590550</v>
      </c>
      <c r="AB27" s="56">
        <v>606874</v>
      </c>
      <c r="AC27" s="58">
        <f>AE27-AD27</f>
        <v>0</v>
      </c>
      <c r="AD27" s="56"/>
      <c r="AE27" s="56"/>
      <c r="AF27" s="58">
        <f>AH27-AG27</f>
        <v>0</v>
      </c>
      <c r="AG27" s="56"/>
      <c r="AH27" s="56"/>
      <c r="AI27" s="58">
        <f>AK27-AJ27</f>
        <v>0</v>
      </c>
      <c r="AJ27" s="56"/>
      <c r="AK27" s="56"/>
      <c r="AL27" s="58">
        <f>AN27-AM27</f>
        <v>0</v>
      </c>
      <c r="AM27" s="56"/>
      <c r="AN27" s="56"/>
      <c r="AO27" s="58">
        <f>AQ27-AP27</f>
        <v>0</v>
      </c>
      <c r="AP27" s="56"/>
      <c r="AQ27" s="56"/>
      <c r="AR27" s="58">
        <f>AT27-AS27</f>
        <v>0</v>
      </c>
      <c r="AS27" s="56"/>
      <c r="AT27" s="56"/>
      <c r="AU27" s="58">
        <f>AW27-AV27</f>
        <v>0</v>
      </c>
      <c r="AV27" s="56"/>
      <c r="AW27" s="56"/>
      <c r="AX27" s="58">
        <f>AZ27-AY27</f>
        <v>0</v>
      </c>
      <c r="AY27" s="56"/>
      <c r="AZ27" s="56"/>
      <c r="BA27" s="58">
        <f>BC27-BB27</f>
        <v>0</v>
      </c>
      <c r="BB27" s="56"/>
      <c r="BC27" s="56"/>
      <c r="BD27" s="58">
        <f>BF27-BE27</f>
        <v>0</v>
      </c>
      <c r="BE27" s="56"/>
      <c r="BF27" s="56"/>
      <c r="BG27" s="58">
        <f>BI27-BH27</f>
        <v>0</v>
      </c>
      <c r="BH27" s="56"/>
      <c r="BI27" s="56"/>
      <c r="BJ27" s="58">
        <f>BL27-BK27</f>
        <v>0</v>
      </c>
      <c r="BK27" s="56"/>
      <c r="BL27" s="56"/>
      <c r="BM27" s="58">
        <f>BO27-BN27</f>
        <v>0</v>
      </c>
      <c r="BN27" s="56"/>
      <c r="BO27" s="56"/>
      <c r="BP27" s="58">
        <f>BR27-BQ27</f>
        <v>0</v>
      </c>
      <c r="BQ27" s="56"/>
      <c r="BR27" s="56"/>
      <c r="BS27" s="58">
        <f>BU27-BT27</f>
        <v>0</v>
      </c>
      <c r="BT27" s="56"/>
      <c r="BU27" s="56"/>
      <c r="BV27" s="58">
        <f>BX27-BW27</f>
        <v>0</v>
      </c>
      <c r="BW27" s="56"/>
      <c r="BX27" s="56"/>
      <c r="BY27" s="58">
        <f>CA27-BZ27</f>
        <v>0</v>
      </c>
      <c r="BZ27" s="56"/>
      <c r="CA27" s="56"/>
      <c r="CB27" s="58">
        <f>CD27-CC27</f>
        <v>0</v>
      </c>
      <c r="CC27" s="56"/>
      <c r="CD27" s="56"/>
      <c r="CE27" s="58">
        <f>CG27-CF27</f>
        <v>0</v>
      </c>
      <c r="CF27" s="56"/>
      <c r="CG27" s="56"/>
      <c r="CH27" s="58">
        <f>CJ27-CI27</f>
        <v>0</v>
      </c>
      <c r="CI27" s="56"/>
      <c r="CJ27" s="56"/>
      <c r="CK27" s="58">
        <f>CM27-CL27</f>
        <v>0</v>
      </c>
      <c r="CL27" s="56"/>
      <c r="CM27" s="56"/>
      <c r="CN27" s="58">
        <f>CP27-CO27</f>
        <v>0</v>
      </c>
      <c r="CO27" s="56"/>
      <c r="CP27" s="56"/>
      <c r="CQ27" s="58">
        <f>CS27-CR27</f>
        <v>0</v>
      </c>
      <c r="CR27" s="56"/>
      <c r="CS27" s="56"/>
      <c r="CT27" s="58">
        <f>CV27-CU27</f>
        <v>0</v>
      </c>
      <c r="CU27" s="56"/>
      <c r="CV27" s="56"/>
      <c r="CW27" s="58">
        <f>CY27-CX27</f>
        <v>0</v>
      </c>
      <c r="CX27" s="56"/>
      <c r="CY27" s="56"/>
      <c r="CZ27" s="58">
        <f>DB27-DA27</f>
        <v>0</v>
      </c>
      <c r="DA27" s="56"/>
      <c r="DB27" s="56"/>
      <c r="DC27" s="58">
        <f>DE27-DD27</f>
        <v>0</v>
      </c>
      <c r="DD27" s="56"/>
      <c r="DE27" s="56"/>
      <c r="DF27" s="58">
        <f>DH27-DG27</f>
        <v>0</v>
      </c>
      <c r="DG27" s="56"/>
      <c r="DH27" s="56"/>
      <c r="DI27" s="58">
        <f>DK27-DJ27</f>
        <v>0</v>
      </c>
      <c r="DJ27" s="56"/>
      <c r="DK27" s="56"/>
      <c r="DL27" s="58">
        <f>DN27-DM27</f>
        <v>0</v>
      </c>
      <c r="DM27" s="56"/>
      <c r="DN27" s="56"/>
      <c r="DO27" s="58">
        <f>DQ27-DP27</f>
        <v>0</v>
      </c>
      <c r="DP27" s="56"/>
      <c r="DQ27" s="56"/>
      <c r="DR27" s="58">
        <f>DT27-DS27</f>
        <v>0</v>
      </c>
      <c r="DS27" s="56"/>
      <c r="DT27" s="56"/>
    </row>
    <row r="28" spans="1:124" x14ac:dyDescent="0.3">
      <c r="A28" s="148"/>
      <c r="B28" s="33" t="s">
        <v>760</v>
      </c>
      <c r="C28" s="111" t="s">
        <v>761</v>
      </c>
      <c r="D28" s="80"/>
      <c r="E28" s="58">
        <f>G28-F28</f>
        <v>494464.28500000015</v>
      </c>
      <c r="F28" s="56">
        <v>542463.13822400011</v>
      </c>
      <c r="G28" s="56">
        <v>1036927.4232240003</v>
      </c>
      <c r="H28" s="58">
        <f>J28-I28</f>
        <v>495791.5131000001</v>
      </c>
      <c r="I28" s="56">
        <v>538239.40931100002</v>
      </c>
      <c r="J28" s="56">
        <v>1034030.9224110001</v>
      </c>
      <c r="K28" s="58">
        <f>M28-L28</f>
        <v>603915.42549999943</v>
      </c>
      <c r="L28" s="56">
        <v>519992.68987500021</v>
      </c>
      <c r="M28" s="56">
        <v>1123908.1153749996</v>
      </c>
      <c r="N28" s="58">
        <f>P28-O28</f>
        <v>758262.6719999999</v>
      </c>
      <c r="O28" s="56">
        <v>582418.03541299992</v>
      </c>
      <c r="P28" s="56">
        <v>1340680.7074129998</v>
      </c>
      <c r="Q28" s="58">
        <f>S28-R28</f>
        <v>594732.83257999981</v>
      </c>
      <c r="R28" s="56">
        <v>740553.40253700002</v>
      </c>
      <c r="S28" s="56">
        <v>1335286.2351169998</v>
      </c>
      <c r="T28" s="58">
        <f>V28-U28</f>
        <v>751608.63</v>
      </c>
      <c r="U28" s="56">
        <v>805727.57</v>
      </c>
      <c r="V28" s="56">
        <v>1557336.2</v>
      </c>
      <c r="W28" s="58">
        <f>Y28-X28</f>
        <v>710045</v>
      </c>
      <c r="X28" s="56">
        <v>865562</v>
      </c>
      <c r="Y28" s="56">
        <v>1575607</v>
      </c>
      <c r="Z28" s="58">
        <f>AB28-AA28</f>
        <v>752500</v>
      </c>
      <c r="AA28" s="56">
        <v>910403</v>
      </c>
      <c r="AB28" s="56">
        <v>1662903</v>
      </c>
      <c r="AC28" s="58">
        <f>AE28-AD28</f>
        <v>0</v>
      </c>
      <c r="AD28" s="56"/>
      <c r="AE28" s="56"/>
      <c r="AF28" s="58">
        <f>AH28-AG28</f>
        <v>0</v>
      </c>
      <c r="AG28" s="56"/>
      <c r="AH28" s="56"/>
      <c r="AI28" s="58">
        <f>AK28-AJ28</f>
        <v>0</v>
      </c>
      <c r="AJ28" s="56"/>
      <c r="AK28" s="56"/>
      <c r="AL28" s="58">
        <f>AN28-AM28</f>
        <v>0</v>
      </c>
      <c r="AM28" s="56"/>
      <c r="AN28" s="56"/>
      <c r="AO28" s="58">
        <f>AQ28-AP28</f>
        <v>0</v>
      </c>
      <c r="AP28" s="56"/>
      <c r="AQ28" s="56"/>
      <c r="AR28" s="58">
        <f>AT28-AS28</f>
        <v>0</v>
      </c>
      <c r="AS28" s="56"/>
      <c r="AT28" s="56"/>
      <c r="AU28" s="58">
        <f>AW28-AV28</f>
        <v>0</v>
      </c>
      <c r="AV28" s="56"/>
      <c r="AW28" s="56"/>
      <c r="AX28" s="58">
        <f>AZ28-AY28</f>
        <v>0</v>
      </c>
      <c r="AY28" s="56"/>
      <c r="AZ28" s="56"/>
      <c r="BA28" s="58">
        <f>BC28-BB28</f>
        <v>0</v>
      </c>
      <c r="BB28" s="56"/>
      <c r="BC28" s="56"/>
      <c r="BD28" s="58">
        <f>BF28-BE28</f>
        <v>0</v>
      </c>
      <c r="BE28" s="56"/>
      <c r="BF28" s="56"/>
      <c r="BG28" s="58">
        <f>BI28-BH28</f>
        <v>0</v>
      </c>
      <c r="BH28" s="56"/>
      <c r="BI28" s="56"/>
      <c r="BJ28" s="58">
        <f>BL28-BK28</f>
        <v>0</v>
      </c>
      <c r="BK28" s="56"/>
      <c r="BL28" s="56"/>
      <c r="BM28" s="58">
        <f>BO28-BN28</f>
        <v>0</v>
      </c>
      <c r="BN28" s="56"/>
      <c r="BO28" s="56"/>
      <c r="BP28" s="58">
        <f>BR28-BQ28</f>
        <v>0</v>
      </c>
      <c r="BQ28" s="56"/>
      <c r="BR28" s="56"/>
      <c r="BS28" s="58">
        <f>BU28-BT28</f>
        <v>0</v>
      </c>
      <c r="BT28" s="56"/>
      <c r="BU28" s="56"/>
      <c r="BV28" s="58">
        <f>BX28-BW28</f>
        <v>0</v>
      </c>
      <c r="BW28" s="56"/>
      <c r="BX28" s="56"/>
      <c r="BY28" s="58">
        <f>CA28-BZ28</f>
        <v>0</v>
      </c>
      <c r="BZ28" s="56"/>
      <c r="CA28" s="56"/>
      <c r="CB28" s="58">
        <f>CD28-CC28</f>
        <v>0</v>
      </c>
      <c r="CC28" s="56"/>
      <c r="CD28" s="56"/>
      <c r="CE28" s="58">
        <f>CG28-CF28</f>
        <v>0</v>
      </c>
      <c r="CF28" s="56"/>
      <c r="CG28" s="56"/>
      <c r="CH28" s="58">
        <f>CJ28-CI28</f>
        <v>0</v>
      </c>
      <c r="CI28" s="56"/>
      <c r="CJ28" s="56"/>
      <c r="CK28" s="58">
        <f>CM28-CL28</f>
        <v>0</v>
      </c>
      <c r="CL28" s="56"/>
      <c r="CM28" s="56"/>
      <c r="CN28" s="58">
        <f>CP28-CO28</f>
        <v>0</v>
      </c>
      <c r="CO28" s="56"/>
      <c r="CP28" s="56"/>
      <c r="CQ28" s="58">
        <f>CS28-CR28</f>
        <v>0</v>
      </c>
      <c r="CR28" s="56"/>
      <c r="CS28" s="56"/>
      <c r="CT28" s="58">
        <f>CV28-CU28</f>
        <v>0</v>
      </c>
      <c r="CU28" s="56"/>
      <c r="CV28" s="56"/>
      <c r="CW28" s="58">
        <f>CY28-CX28</f>
        <v>0</v>
      </c>
      <c r="CX28" s="56"/>
      <c r="CY28" s="56"/>
      <c r="CZ28" s="58">
        <f>DB28-DA28</f>
        <v>0</v>
      </c>
      <c r="DA28" s="56"/>
      <c r="DB28" s="56"/>
      <c r="DC28" s="58">
        <f>DE28-DD28</f>
        <v>0</v>
      </c>
      <c r="DD28" s="56"/>
      <c r="DE28" s="56"/>
      <c r="DF28" s="58">
        <f>DH28-DG28</f>
        <v>0</v>
      </c>
      <c r="DG28" s="56"/>
      <c r="DH28" s="56"/>
      <c r="DI28" s="58">
        <f>DK28-DJ28</f>
        <v>0</v>
      </c>
      <c r="DJ28" s="56"/>
      <c r="DK28" s="56"/>
      <c r="DL28" s="58">
        <f>DN28-DM28</f>
        <v>0</v>
      </c>
      <c r="DM28" s="56"/>
      <c r="DN28" s="56"/>
      <c r="DO28" s="58">
        <f>DQ28-DP28</f>
        <v>0</v>
      </c>
      <c r="DP28" s="56"/>
      <c r="DQ28" s="56"/>
      <c r="DR28" s="58">
        <f>DT28-DS28</f>
        <v>0</v>
      </c>
      <c r="DS28" s="56"/>
      <c r="DT28" s="56"/>
    </row>
    <row r="29" spans="1:124" x14ac:dyDescent="0.3">
      <c r="A29" s="148"/>
    </row>
    <row r="30" spans="1:124" x14ac:dyDescent="0.3">
      <c r="A30" s="148"/>
    </row>
    <row r="31" spans="1:124" x14ac:dyDescent="0.3">
      <c r="A31" s="148"/>
    </row>
    <row r="32" spans="1:124" ht="16.2" thickBot="1" x14ac:dyDescent="0.35">
      <c r="A32" s="146" t="str">
        <f>"@"&amp;COUNTIF(A$1:A31,"@*")+1</f>
        <v>@4</v>
      </c>
      <c r="B32" s="54" t="s">
        <v>762</v>
      </c>
      <c r="C32" s="54"/>
      <c r="D32" s="54"/>
      <c r="E32" s="54"/>
      <c r="F32" s="54"/>
      <c r="G32" s="54"/>
      <c r="H32" s="54"/>
    </row>
    <row r="33" spans="1:44" x14ac:dyDescent="0.3">
      <c r="A33" s="148"/>
      <c r="B33" s="8" t="s">
        <v>89</v>
      </c>
      <c r="C33" s="8" t="s">
        <v>763</v>
      </c>
    </row>
    <row r="34" spans="1:44" x14ac:dyDescent="0.3">
      <c r="A34" s="148"/>
      <c r="B34" s="8"/>
      <c r="C34" s="8"/>
    </row>
    <row r="35" spans="1:44" ht="30.6" x14ac:dyDescent="0.3">
      <c r="A35" s="148"/>
      <c r="D35" s="72" t="s">
        <v>271</v>
      </c>
    </row>
    <row r="36" spans="1:44" x14ac:dyDescent="0.3">
      <c r="A36" s="148"/>
      <c r="B36" s="33" t="s">
        <v>754</v>
      </c>
      <c r="C36" s="33"/>
      <c r="D36" s="34" t="s">
        <v>275</v>
      </c>
      <c r="E36" s="55">
        <v>2011</v>
      </c>
      <c r="F36" s="55">
        <v>2012</v>
      </c>
      <c r="G36" s="55">
        <v>2013</v>
      </c>
      <c r="H36" s="55">
        <v>2014</v>
      </c>
      <c r="I36" s="55">
        <v>2015</v>
      </c>
      <c r="J36" s="55">
        <v>2016</v>
      </c>
      <c r="K36" s="55">
        <v>2017</v>
      </c>
      <c r="L36" s="55">
        <v>2018</v>
      </c>
      <c r="M36" s="55">
        <v>2019</v>
      </c>
      <c r="N36" s="55">
        <v>2020</v>
      </c>
      <c r="O36" s="55">
        <v>2021</v>
      </c>
      <c r="P36" s="55">
        <v>2022</v>
      </c>
      <c r="Q36" s="55">
        <v>2023</v>
      </c>
      <c r="R36" s="55">
        <v>2024</v>
      </c>
      <c r="S36" s="55">
        <v>2025</v>
      </c>
      <c r="T36" s="55">
        <v>2026</v>
      </c>
      <c r="U36" s="55">
        <v>2027</v>
      </c>
      <c r="V36" s="55">
        <v>2028</v>
      </c>
      <c r="W36" s="55">
        <v>2029</v>
      </c>
      <c r="X36" s="55">
        <v>2030</v>
      </c>
      <c r="Y36" s="55">
        <v>2031</v>
      </c>
      <c r="Z36" s="55">
        <v>2032</v>
      </c>
      <c r="AA36" s="55">
        <v>2033</v>
      </c>
      <c r="AB36" s="55">
        <v>2034</v>
      </c>
      <c r="AC36" s="55">
        <v>2035</v>
      </c>
      <c r="AD36" s="55">
        <v>2036</v>
      </c>
      <c r="AE36" s="55">
        <v>2037</v>
      </c>
      <c r="AF36" s="55">
        <v>2038</v>
      </c>
      <c r="AG36" s="55">
        <v>2039</v>
      </c>
      <c r="AH36" s="55">
        <v>2040</v>
      </c>
      <c r="AI36" s="55">
        <v>2041</v>
      </c>
      <c r="AJ36" s="55">
        <v>2042</v>
      </c>
      <c r="AK36" s="55">
        <v>2043</v>
      </c>
      <c r="AL36" s="55">
        <v>2044</v>
      </c>
      <c r="AM36" s="55">
        <v>2045</v>
      </c>
      <c r="AN36" s="55">
        <v>2046</v>
      </c>
      <c r="AO36" s="55">
        <v>2047</v>
      </c>
      <c r="AP36" s="55">
        <v>2048</v>
      </c>
      <c r="AQ36" s="55">
        <v>2049</v>
      </c>
      <c r="AR36" s="55">
        <v>2050</v>
      </c>
    </row>
    <row r="37" spans="1:44" ht="28.8" x14ac:dyDescent="0.3">
      <c r="A37" s="148"/>
      <c r="B37" s="33" t="s">
        <v>764</v>
      </c>
      <c r="C37" s="20"/>
      <c r="D37" s="92"/>
      <c r="E37" s="173">
        <v>0.01</v>
      </c>
      <c r="F37" s="173">
        <v>0.01</v>
      </c>
      <c r="G37" s="173">
        <v>0.01</v>
      </c>
      <c r="H37" s="173">
        <v>0.01</v>
      </c>
      <c r="I37" s="173">
        <v>0.01</v>
      </c>
      <c r="J37" s="173">
        <v>0.01</v>
      </c>
      <c r="K37" s="173">
        <v>0.01</v>
      </c>
      <c r="L37" s="173">
        <v>0.01</v>
      </c>
      <c r="M37" s="173">
        <v>0.01</v>
      </c>
      <c r="N37" s="173">
        <v>0.01</v>
      </c>
      <c r="O37" s="173">
        <v>0.01</v>
      </c>
      <c r="P37" s="173">
        <v>0.01</v>
      </c>
      <c r="Q37" s="173">
        <v>0.01</v>
      </c>
      <c r="R37" s="173">
        <v>0.01</v>
      </c>
      <c r="S37" s="173">
        <v>0.01</v>
      </c>
      <c r="T37" s="173">
        <v>0.01</v>
      </c>
      <c r="U37" s="173">
        <v>0.01</v>
      </c>
      <c r="V37" s="173">
        <v>0.01</v>
      </c>
      <c r="W37" s="173">
        <v>0.01</v>
      </c>
      <c r="X37" s="173">
        <v>0.01</v>
      </c>
      <c r="Y37" s="173">
        <v>0.01</v>
      </c>
      <c r="Z37" s="173">
        <v>0.01</v>
      </c>
      <c r="AA37" s="173">
        <v>0.01</v>
      </c>
      <c r="AB37" s="173">
        <v>0.01</v>
      </c>
      <c r="AC37" s="173">
        <v>0.01</v>
      </c>
      <c r="AD37" s="173">
        <v>0.01</v>
      </c>
      <c r="AE37" s="173">
        <v>0.01</v>
      </c>
      <c r="AF37" s="173">
        <v>0.01</v>
      </c>
      <c r="AG37" s="173">
        <v>0.01</v>
      </c>
      <c r="AH37" s="173">
        <v>0.01</v>
      </c>
      <c r="AI37" s="173">
        <v>0.01</v>
      </c>
      <c r="AJ37" s="173">
        <v>0.01</v>
      </c>
      <c r="AK37" s="173">
        <v>0.01</v>
      </c>
      <c r="AL37" s="173">
        <v>0.01</v>
      </c>
      <c r="AM37" s="173">
        <v>0.01</v>
      </c>
      <c r="AN37" s="173">
        <v>0.01</v>
      </c>
      <c r="AO37" s="173">
        <v>0.01</v>
      </c>
      <c r="AP37" s="173">
        <v>0.01</v>
      </c>
      <c r="AQ37" s="173">
        <v>0.01</v>
      </c>
      <c r="AR37" s="173">
        <v>0.01</v>
      </c>
    </row>
    <row r="38" spans="1:44" x14ac:dyDescent="0.3">
      <c r="A38" s="148"/>
    </row>
    <row r="39" spans="1:44" x14ac:dyDescent="0.3">
      <c r="A39" s="148"/>
    </row>
    <row r="40" spans="1:44" x14ac:dyDescent="0.3">
      <c r="A40" s="148"/>
    </row>
    <row r="41" spans="1:44" ht="16.2" thickBot="1" x14ac:dyDescent="0.35">
      <c r="A41" s="146" t="str">
        <f>"@"&amp;COUNTIF(A$1:A40,"@*")+1</f>
        <v>@5</v>
      </c>
      <c r="B41" s="54" t="s">
        <v>765</v>
      </c>
      <c r="C41" s="54"/>
      <c r="D41" s="54"/>
      <c r="E41" s="54"/>
      <c r="F41" s="54"/>
      <c r="G41" s="54"/>
      <c r="H41" s="54"/>
    </row>
    <row r="42" spans="1:44" x14ac:dyDescent="0.3">
      <c r="A42" s="146"/>
    </row>
    <row r="43" spans="1:44" x14ac:dyDescent="0.3">
      <c r="A43" s="148"/>
      <c r="B43" s="33" t="s">
        <v>269</v>
      </c>
      <c r="C43" s="168" t="s">
        <v>393</v>
      </c>
    </row>
    <row r="44" spans="1:44" ht="30.6" x14ac:dyDescent="0.3">
      <c r="A44" s="148"/>
      <c r="D44" s="72" t="s">
        <v>271</v>
      </c>
    </row>
    <row r="45" spans="1:44" x14ac:dyDescent="0.3">
      <c r="A45" s="148"/>
      <c r="B45" s="33" t="s">
        <v>754</v>
      </c>
      <c r="C45" s="33"/>
      <c r="D45" s="34" t="s">
        <v>275</v>
      </c>
      <c r="E45" s="55">
        <v>2011</v>
      </c>
      <c r="F45" s="55">
        <v>2012</v>
      </c>
      <c r="G45" s="55">
        <v>2013</v>
      </c>
      <c r="H45" s="55">
        <v>2014</v>
      </c>
      <c r="I45" s="55">
        <v>2015</v>
      </c>
      <c r="J45" s="55">
        <v>2016</v>
      </c>
      <c r="K45" s="55">
        <v>2017</v>
      </c>
      <c r="L45" s="55">
        <v>2018</v>
      </c>
      <c r="M45" s="55">
        <v>2019</v>
      </c>
      <c r="N45" s="55">
        <v>2020</v>
      </c>
      <c r="O45" s="55">
        <v>2021</v>
      </c>
      <c r="P45" s="55">
        <v>2022</v>
      </c>
      <c r="Q45" s="55">
        <v>2023</v>
      </c>
      <c r="R45" s="55">
        <v>2024</v>
      </c>
      <c r="S45" s="55">
        <v>2025</v>
      </c>
      <c r="T45" s="55">
        <v>2026</v>
      </c>
      <c r="U45" s="55">
        <v>2027</v>
      </c>
      <c r="V45" s="55">
        <v>2028</v>
      </c>
      <c r="W45" s="55">
        <v>2029</v>
      </c>
      <c r="X45" s="55">
        <v>2030</v>
      </c>
      <c r="Y45" s="55">
        <v>2031</v>
      </c>
      <c r="Z45" s="55">
        <v>2032</v>
      </c>
      <c r="AA45" s="55">
        <v>2033</v>
      </c>
      <c r="AB45" s="55">
        <v>2034</v>
      </c>
      <c r="AC45" s="55">
        <v>2035</v>
      </c>
      <c r="AD45" s="55">
        <v>2036</v>
      </c>
      <c r="AE45" s="55">
        <v>2037</v>
      </c>
      <c r="AF45" s="55">
        <v>2038</v>
      </c>
      <c r="AG45" s="55">
        <v>2039</v>
      </c>
      <c r="AH45" s="55">
        <v>2040</v>
      </c>
      <c r="AI45" s="55">
        <v>2041</v>
      </c>
      <c r="AJ45" s="55">
        <v>2042</v>
      </c>
      <c r="AK45" s="55">
        <v>2043</v>
      </c>
      <c r="AL45" s="55">
        <v>2044</v>
      </c>
      <c r="AM45" s="55">
        <v>2045</v>
      </c>
      <c r="AN45" s="55">
        <v>2046</v>
      </c>
      <c r="AO45" s="55">
        <v>2047</v>
      </c>
      <c r="AP45" s="55">
        <v>2048</v>
      </c>
      <c r="AQ45" s="55">
        <v>2049</v>
      </c>
      <c r="AR45" s="55">
        <v>2050</v>
      </c>
    </row>
    <row r="46" spans="1:44" x14ac:dyDescent="0.3">
      <c r="A46" s="148"/>
      <c r="B46" s="33" t="s">
        <v>766</v>
      </c>
      <c r="C46" s="20"/>
      <c r="D46" s="80"/>
      <c r="E46" s="58">
        <f>SUM(E12:E13)</f>
        <v>4670791</v>
      </c>
      <c r="F46" s="58">
        <f t="shared" ref="F46:AR46" si="2">SUM(F12:F13)</f>
        <v>4481080</v>
      </c>
      <c r="G46" s="58">
        <f t="shared" si="2"/>
        <v>4070360</v>
      </c>
      <c r="H46" s="58">
        <f t="shared" si="2"/>
        <v>4110470</v>
      </c>
      <c r="I46" s="58">
        <f t="shared" si="2"/>
        <v>4180902</v>
      </c>
      <c r="J46" s="58">
        <f t="shared" si="2"/>
        <v>3715997</v>
      </c>
      <c r="K46" s="58">
        <f t="shared" si="2"/>
        <v>3828065</v>
      </c>
      <c r="L46" s="58">
        <f t="shared" si="2"/>
        <v>3740480</v>
      </c>
      <c r="M46" s="58">
        <f t="shared" si="2"/>
        <v>0</v>
      </c>
      <c r="N46" s="58">
        <f t="shared" si="2"/>
        <v>0</v>
      </c>
      <c r="O46" s="58">
        <f t="shared" si="2"/>
        <v>0</v>
      </c>
      <c r="P46" s="58">
        <f t="shared" si="2"/>
        <v>0</v>
      </c>
      <c r="Q46" s="58">
        <f t="shared" si="2"/>
        <v>0</v>
      </c>
      <c r="R46" s="58">
        <f t="shared" si="2"/>
        <v>0</v>
      </c>
      <c r="S46" s="58">
        <f t="shared" si="2"/>
        <v>0</v>
      </c>
      <c r="T46" s="58">
        <f t="shared" si="2"/>
        <v>0</v>
      </c>
      <c r="U46" s="58">
        <f t="shared" si="2"/>
        <v>0</v>
      </c>
      <c r="V46" s="58">
        <f t="shared" si="2"/>
        <v>0</v>
      </c>
      <c r="W46" s="58">
        <f t="shared" si="2"/>
        <v>0</v>
      </c>
      <c r="X46" s="58">
        <f t="shared" si="2"/>
        <v>0</v>
      </c>
      <c r="Y46" s="58">
        <f t="shared" si="2"/>
        <v>0</v>
      </c>
      <c r="Z46" s="58">
        <f t="shared" si="2"/>
        <v>0</v>
      </c>
      <c r="AA46" s="58">
        <f t="shared" si="2"/>
        <v>0</v>
      </c>
      <c r="AB46" s="58">
        <f t="shared" si="2"/>
        <v>0</v>
      </c>
      <c r="AC46" s="58">
        <f t="shared" si="2"/>
        <v>0</v>
      </c>
      <c r="AD46" s="58">
        <f t="shared" si="2"/>
        <v>0</v>
      </c>
      <c r="AE46" s="58">
        <f t="shared" si="2"/>
        <v>0</v>
      </c>
      <c r="AF46" s="58">
        <f t="shared" si="2"/>
        <v>0</v>
      </c>
      <c r="AG46" s="58">
        <f t="shared" si="2"/>
        <v>0</v>
      </c>
      <c r="AH46" s="58">
        <f t="shared" si="2"/>
        <v>0</v>
      </c>
      <c r="AI46" s="58">
        <f t="shared" si="2"/>
        <v>0</v>
      </c>
      <c r="AJ46" s="58">
        <f t="shared" si="2"/>
        <v>0</v>
      </c>
      <c r="AK46" s="58">
        <f t="shared" si="2"/>
        <v>0</v>
      </c>
      <c r="AL46" s="58">
        <f t="shared" si="2"/>
        <v>0</v>
      </c>
      <c r="AM46" s="58">
        <f t="shared" si="2"/>
        <v>0</v>
      </c>
      <c r="AN46" s="58">
        <f t="shared" si="2"/>
        <v>0</v>
      </c>
      <c r="AO46" s="58">
        <f t="shared" si="2"/>
        <v>0</v>
      </c>
      <c r="AP46" s="58">
        <f t="shared" si="2"/>
        <v>0</v>
      </c>
      <c r="AQ46" s="58">
        <f t="shared" si="2"/>
        <v>0</v>
      </c>
      <c r="AR46" s="58">
        <f t="shared" si="2"/>
        <v>0</v>
      </c>
    </row>
    <row r="47" spans="1:44" x14ac:dyDescent="0.3">
      <c r="A47" s="148"/>
      <c r="B47" s="33" t="s">
        <v>767</v>
      </c>
      <c r="C47" s="20"/>
      <c r="D47" s="80"/>
      <c r="E47" s="58">
        <f>SUM(E14:E15)</f>
        <v>161013</v>
      </c>
      <c r="F47" s="58">
        <f t="shared" ref="F47:AR47" si="3">SUM(F14:F15)</f>
        <v>83234</v>
      </c>
      <c r="G47" s="58">
        <f t="shared" si="3"/>
        <v>82850</v>
      </c>
      <c r="H47" s="58">
        <f t="shared" si="3"/>
        <v>120689</v>
      </c>
      <c r="I47" s="58">
        <f t="shared" si="3"/>
        <v>125494.00102</v>
      </c>
      <c r="J47" s="58">
        <f t="shared" si="3"/>
        <v>111218</v>
      </c>
      <c r="K47" s="58">
        <f t="shared" si="3"/>
        <v>109220</v>
      </c>
      <c r="L47" s="58">
        <f t="shared" si="3"/>
        <v>177147</v>
      </c>
      <c r="M47" s="58">
        <f t="shared" si="3"/>
        <v>0</v>
      </c>
      <c r="N47" s="58">
        <f t="shared" si="3"/>
        <v>0</v>
      </c>
      <c r="O47" s="58">
        <f t="shared" si="3"/>
        <v>0</v>
      </c>
      <c r="P47" s="58">
        <f t="shared" si="3"/>
        <v>0</v>
      </c>
      <c r="Q47" s="58">
        <f t="shared" si="3"/>
        <v>0</v>
      </c>
      <c r="R47" s="58">
        <f t="shared" si="3"/>
        <v>0</v>
      </c>
      <c r="S47" s="58">
        <f t="shared" si="3"/>
        <v>0</v>
      </c>
      <c r="T47" s="58">
        <f t="shared" si="3"/>
        <v>0</v>
      </c>
      <c r="U47" s="58">
        <f t="shared" si="3"/>
        <v>0</v>
      </c>
      <c r="V47" s="58">
        <f t="shared" si="3"/>
        <v>0</v>
      </c>
      <c r="W47" s="58">
        <f t="shared" si="3"/>
        <v>0</v>
      </c>
      <c r="X47" s="58">
        <f t="shared" si="3"/>
        <v>0</v>
      </c>
      <c r="Y47" s="58">
        <f t="shared" si="3"/>
        <v>0</v>
      </c>
      <c r="Z47" s="58">
        <f t="shared" si="3"/>
        <v>0</v>
      </c>
      <c r="AA47" s="58">
        <f t="shared" si="3"/>
        <v>0</v>
      </c>
      <c r="AB47" s="58">
        <f t="shared" si="3"/>
        <v>0</v>
      </c>
      <c r="AC47" s="58">
        <f t="shared" si="3"/>
        <v>0</v>
      </c>
      <c r="AD47" s="58">
        <f t="shared" si="3"/>
        <v>0</v>
      </c>
      <c r="AE47" s="58">
        <f t="shared" si="3"/>
        <v>0</v>
      </c>
      <c r="AF47" s="58">
        <f t="shared" si="3"/>
        <v>0</v>
      </c>
      <c r="AG47" s="58">
        <f t="shared" si="3"/>
        <v>0</v>
      </c>
      <c r="AH47" s="58">
        <f t="shared" si="3"/>
        <v>0</v>
      </c>
      <c r="AI47" s="58">
        <f t="shared" si="3"/>
        <v>0</v>
      </c>
      <c r="AJ47" s="58">
        <f t="shared" si="3"/>
        <v>0</v>
      </c>
      <c r="AK47" s="58">
        <f t="shared" si="3"/>
        <v>0</v>
      </c>
      <c r="AL47" s="58">
        <f t="shared" si="3"/>
        <v>0</v>
      </c>
      <c r="AM47" s="58">
        <f t="shared" si="3"/>
        <v>0</v>
      </c>
      <c r="AN47" s="58">
        <f t="shared" si="3"/>
        <v>0</v>
      </c>
      <c r="AO47" s="58">
        <f t="shared" si="3"/>
        <v>0</v>
      </c>
      <c r="AP47" s="58">
        <f t="shared" si="3"/>
        <v>0</v>
      </c>
      <c r="AQ47" s="58">
        <f t="shared" si="3"/>
        <v>0</v>
      </c>
      <c r="AR47" s="58">
        <f t="shared" si="3"/>
        <v>0</v>
      </c>
    </row>
    <row r="48" spans="1:44" x14ac:dyDescent="0.3">
      <c r="A48" s="148"/>
      <c r="B48" s="33" t="s">
        <v>768</v>
      </c>
      <c r="C48" s="20"/>
      <c r="D48" s="80"/>
      <c r="E48" s="64">
        <f>E16</f>
        <v>276869</v>
      </c>
      <c r="F48" s="64">
        <f t="shared" ref="F48:AR48" si="4">F16</f>
        <v>276898.90000000002</v>
      </c>
      <c r="G48" s="64">
        <f t="shared" si="4"/>
        <v>268295.07</v>
      </c>
      <c r="H48" s="64">
        <f t="shared" si="4"/>
        <v>537816.63</v>
      </c>
      <c r="I48" s="64">
        <f t="shared" si="4"/>
        <v>529303.42799999996</v>
      </c>
      <c r="J48" s="64">
        <f t="shared" si="4"/>
        <v>572008</v>
      </c>
      <c r="K48" s="64">
        <f t="shared" si="4"/>
        <v>657353</v>
      </c>
      <c r="L48" s="64">
        <f t="shared" si="4"/>
        <v>534357</v>
      </c>
      <c r="M48" s="64">
        <f t="shared" si="4"/>
        <v>0</v>
      </c>
      <c r="N48" s="64">
        <f t="shared" si="4"/>
        <v>0</v>
      </c>
      <c r="O48" s="64">
        <f t="shared" si="4"/>
        <v>0</v>
      </c>
      <c r="P48" s="64">
        <f t="shared" si="4"/>
        <v>0</v>
      </c>
      <c r="Q48" s="64">
        <f t="shared" si="4"/>
        <v>0</v>
      </c>
      <c r="R48" s="64">
        <f t="shared" si="4"/>
        <v>0</v>
      </c>
      <c r="S48" s="64">
        <f t="shared" si="4"/>
        <v>0</v>
      </c>
      <c r="T48" s="64">
        <f t="shared" si="4"/>
        <v>0</v>
      </c>
      <c r="U48" s="64">
        <f t="shared" si="4"/>
        <v>0</v>
      </c>
      <c r="V48" s="64">
        <f t="shared" si="4"/>
        <v>0</v>
      </c>
      <c r="W48" s="64">
        <f t="shared" si="4"/>
        <v>0</v>
      </c>
      <c r="X48" s="64">
        <f t="shared" si="4"/>
        <v>0</v>
      </c>
      <c r="Y48" s="64">
        <f t="shared" si="4"/>
        <v>0</v>
      </c>
      <c r="Z48" s="64">
        <f t="shared" si="4"/>
        <v>0</v>
      </c>
      <c r="AA48" s="64">
        <f t="shared" si="4"/>
        <v>0</v>
      </c>
      <c r="AB48" s="64">
        <f t="shared" si="4"/>
        <v>0</v>
      </c>
      <c r="AC48" s="64">
        <f t="shared" si="4"/>
        <v>0</v>
      </c>
      <c r="AD48" s="64">
        <f t="shared" si="4"/>
        <v>0</v>
      </c>
      <c r="AE48" s="64">
        <f t="shared" si="4"/>
        <v>0</v>
      </c>
      <c r="AF48" s="64">
        <f t="shared" si="4"/>
        <v>0</v>
      </c>
      <c r="AG48" s="64">
        <f t="shared" si="4"/>
        <v>0</v>
      </c>
      <c r="AH48" s="64">
        <f t="shared" si="4"/>
        <v>0</v>
      </c>
      <c r="AI48" s="64">
        <f t="shared" si="4"/>
        <v>0</v>
      </c>
      <c r="AJ48" s="64">
        <f t="shared" si="4"/>
        <v>0</v>
      </c>
      <c r="AK48" s="64">
        <f t="shared" si="4"/>
        <v>0</v>
      </c>
      <c r="AL48" s="64">
        <f t="shared" si="4"/>
        <v>0</v>
      </c>
      <c r="AM48" s="64">
        <f t="shared" si="4"/>
        <v>0</v>
      </c>
      <c r="AN48" s="64">
        <f t="shared" si="4"/>
        <v>0</v>
      </c>
      <c r="AO48" s="64">
        <f t="shared" si="4"/>
        <v>0</v>
      </c>
      <c r="AP48" s="64">
        <f t="shared" si="4"/>
        <v>0</v>
      </c>
      <c r="AQ48" s="64">
        <f t="shared" si="4"/>
        <v>0</v>
      </c>
      <c r="AR48" s="64">
        <f t="shared" si="4"/>
        <v>0</v>
      </c>
    </row>
    <row r="49" spans="1:44" x14ac:dyDescent="0.3">
      <c r="A49" s="148"/>
      <c r="B49" s="33" t="s">
        <v>769</v>
      </c>
      <c r="C49" s="20"/>
      <c r="D49" s="80"/>
      <c r="E49" s="64">
        <f t="shared" ref="E49:AR49" si="5">E17</f>
        <v>4411588.4047903605</v>
      </c>
      <c r="F49" s="64">
        <f t="shared" si="5"/>
        <v>3705825.5742903594</v>
      </c>
      <c r="G49" s="64">
        <f t="shared" si="5"/>
        <v>4705596.5992903607</v>
      </c>
      <c r="H49" s="64">
        <f t="shared" si="5"/>
        <v>4474164.6996799996</v>
      </c>
      <c r="I49" s="64">
        <f t="shared" si="5"/>
        <v>5448638.4404999996</v>
      </c>
      <c r="J49" s="64">
        <f t="shared" si="5"/>
        <v>5831699.2530000005</v>
      </c>
      <c r="K49" s="64">
        <f t="shared" si="5"/>
        <v>5872260.6699999999</v>
      </c>
      <c r="L49" s="64">
        <f t="shared" si="5"/>
        <v>5834132</v>
      </c>
      <c r="M49" s="64">
        <f t="shared" si="5"/>
        <v>0</v>
      </c>
      <c r="N49" s="64">
        <f t="shared" si="5"/>
        <v>0</v>
      </c>
      <c r="O49" s="64">
        <f t="shared" si="5"/>
        <v>0</v>
      </c>
      <c r="P49" s="64">
        <f t="shared" si="5"/>
        <v>0</v>
      </c>
      <c r="Q49" s="64">
        <f t="shared" si="5"/>
        <v>0</v>
      </c>
      <c r="R49" s="64">
        <f t="shared" si="5"/>
        <v>0</v>
      </c>
      <c r="S49" s="64">
        <f t="shared" si="5"/>
        <v>0</v>
      </c>
      <c r="T49" s="64">
        <f t="shared" si="5"/>
        <v>0</v>
      </c>
      <c r="U49" s="64">
        <f t="shared" si="5"/>
        <v>0</v>
      </c>
      <c r="V49" s="64">
        <f t="shared" si="5"/>
        <v>0</v>
      </c>
      <c r="W49" s="64">
        <f t="shared" si="5"/>
        <v>0</v>
      </c>
      <c r="X49" s="64">
        <f t="shared" si="5"/>
        <v>0</v>
      </c>
      <c r="Y49" s="64">
        <f t="shared" si="5"/>
        <v>0</v>
      </c>
      <c r="Z49" s="64">
        <f t="shared" si="5"/>
        <v>0</v>
      </c>
      <c r="AA49" s="64">
        <f t="shared" si="5"/>
        <v>0</v>
      </c>
      <c r="AB49" s="64">
        <f t="shared" si="5"/>
        <v>0</v>
      </c>
      <c r="AC49" s="64">
        <f t="shared" si="5"/>
        <v>0</v>
      </c>
      <c r="AD49" s="64">
        <f t="shared" si="5"/>
        <v>0</v>
      </c>
      <c r="AE49" s="64">
        <f t="shared" si="5"/>
        <v>0</v>
      </c>
      <c r="AF49" s="64">
        <f t="shared" si="5"/>
        <v>0</v>
      </c>
      <c r="AG49" s="64">
        <f t="shared" si="5"/>
        <v>0</v>
      </c>
      <c r="AH49" s="64">
        <f t="shared" si="5"/>
        <v>0</v>
      </c>
      <c r="AI49" s="64">
        <f t="shared" si="5"/>
        <v>0</v>
      </c>
      <c r="AJ49" s="64">
        <f t="shared" si="5"/>
        <v>0</v>
      </c>
      <c r="AK49" s="64">
        <f t="shared" si="5"/>
        <v>0</v>
      </c>
      <c r="AL49" s="64">
        <f t="shared" si="5"/>
        <v>0</v>
      </c>
      <c r="AM49" s="64">
        <f t="shared" si="5"/>
        <v>0</v>
      </c>
      <c r="AN49" s="64">
        <f t="shared" si="5"/>
        <v>0</v>
      </c>
      <c r="AO49" s="64">
        <f t="shared" si="5"/>
        <v>0</v>
      </c>
      <c r="AP49" s="64">
        <f t="shared" si="5"/>
        <v>0</v>
      </c>
      <c r="AQ49" s="64">
        <f t="shared" si="5"/>
        <v>0</v>
      </c>
      <c r="AR49" s="64">
        <f t="shared" si="5"/>
        <v>0</v>
      </c>
    </row>
    <row r="50" spans="1:44" x14ac:dyDescent="0.3">
      <c r="A50" s="148"/>
      <c r="B50" s="33" t="s">
        <v>770</v>
      </c>
      <c r="C50" s="20"/>
      <c r="D50" s="80"/>
      <c r="E50" s="58">
        <f>E46*E$37</f>
        <v>46707.91</v>
      </c>
      <c r="F50" s="58">
        <f t="shared" ref="F50:AR50" si="6">F46*F$37</f>
        <v>44810.8</v>
      </c>
      <c r="G50" s="58">
        <f t="shared" si="6"/>
        <v>40703.599999999999</v>
      </c>
      <c r="H50" s="58">
        <f t="shared" si="6"/>
        <v>41104.700000000004</v>
      </c>
      <c r="I50" s="58">
        <f t="shared" si="6"/>
        <v>41809.020000000004</v>
      </c>
      <c r="J50" s="58">
        <f t="shared" si="6"/>
        <v>37159.97</v>
      </c>
      <c r="K50" s="58">
        <f t="shared" si="6"/>
        <v>38280.65</v>
      </c>
      <c r="L50" s="58">
        <f t="shared" si="6"/>
        <v>37404.800000000003</v>
      </c>
      <c r="M50" s="58">
        <f t="shared" si="6"/>
        <v>0</v>
      </c>
      <c r="N50" s="58">
        <f t="shared" si="6"/>
        <v>0</v>
      </c>
      <c r="O50" s="58">
        <f t="shared" si="6"/>
        <v>0</v>
      </c>
      <c r="P50" s="58">
        <f t="shared" si="6"/>
        <v>0</v>
      </c>
      <c r="Q50" s="58">
        <f t="shared" si="6"/>
        <v>0</v>
      </c>
      <c r="R50" s="58">
        <f t="shared" si="6"/>
        <v>0</v>
      </c>
      <c r="S50" s="58">
        <f t="shared" si="6"/>
        <v>0</v>
      </c>
      <c r="T50" s="58">
        <f t="shared" si="6"/>
        <v>0</v>
      </c>
      <c r="U50" s="58">
        <f t="shared" si="6"/>
        <v>0</v>
      </c>
      <c r="V50" s="58">
        <f t="shared" si="6"/>
        <v>0</v>
      </c>
      <c r="W50" s="58">
        <f t="shared" si="6"/>
        <v>0</v>
      </c>
      <c r="X50" s="58">
        <f t="shared" si="6"/>
        <v>0</v>
      </c>
      <c r="Y50" s="58">
        <f t="shared" si="6"/>
        <v>0</v>
      </c>
      <c r="Z50" s="58">
        <f t="shared" si="6"/>
        <v>0</v>
      </c>
      <c r="AA50" s="58">
        <f t="shared" si="6"/>
        <v>0</v>
      </c>
      <c r="AB50" s="58">
        <f t="shared" si="6"/>
        <v>0</v>
      </c>
      <c r="AC50" s="58">
        <f t="shared" si="6"/>
        <v>0</v>
      </c>
      <c r="AD50" s="58">
        <f t="shared" si="6"/>
        <v>0</v>
      </c>
      <c r="AE50" s="58">
        <f t="shared" si="6"/>
        <v>0</v>
      </c>
      <c r="AF50" s="58">
        <f t="shared" si="6"/>
        <v>0</v>
      </c>
      <c r="AG50" s="58">
        <f t="shared" si="6"/>
        <v>0</v>
      </c>
      <c r="AH50" s="58">
        <f t="shared" si="6"/>
        <v>0</v>
      </c>
      <c r="AI50" s="58">
        <f t="shared" si="6"/>
        <v>0</v>
      </c>
      <c r="AJ50" s="58">
        <f t="shared" si="6"/>
        <v>0</v>
      </c>
      <c r="AK50" s="58">
        <f t="shared" si="6"/>
        <v>0</v>
      </c>
      <c r="AL50" s="58">
        <f t="shared" si="6"/>
        <v>0</v>
      </c>
      <c r="AM50" s="58">
        <f t="shared" si="6"/>
        <v>0</v>
      </c>
      <c r="AN50" s="58">
        <f t="shared" si="6"/>
        <v>0</v>
      </c>
      <c r="AO50" s="58">
        <f t="shared" si="6"/>
        <v>0</v>
      </c>
      <c r="AP50" s="58">
        <f t="shared" si="6"/>
        <v>0</v>
      </c>
      <c r="AQ50" s="58">
        <f t="shared" si="6"/>
        <v>0</v>
      </c>
      <c r="AR50" s="58">
        <f t="shared" si="6"/>
        <v>0</v>
      </c>
    </row>
    <row r="51" spans="1:44" x14ac:dyDescent="0.3">
      <c r="A51" s="148"/>
    </row>
    <row r="52" spans="1:44" x14ac:dyDescent="0.3">
      <c r="A52" s="148"/>
      <c r="D52" s="109" t="s">
        <v>771</v>
      </c>
      <c r="E52" s="102">
        <f>SUM(E12:E17)-SUM(E46:E49)</f>
        <v>0</v>
      </c>
      <c r="F52" s="102">
        <f t="shared" ref="F52:AR52" si="7">SUM(F12:F17)-SUM(F46:F49)</f>
        <v>0</v>
      </c>
      <c r="G52" s="102">
        <f t="shared" si="7"/>
        <v>0</v>
      </c>
      <c r="H52" s="102">
        <f t="shared" si="7"/>
        <v>0</v>
      </c>
      <c r="I52" s="102">
        <f t="shared" si="7"/>
        <v>0</v>
      </c>
      <c r="J52" s="102">
        <f t="shared" si="7"/>
        <v>0</v>
      </c>
      <c r="K52" s="102">
        <f t="shared" si="7"/>
        <v>0</v>
      </c>
      <c r="L52" s="102">
        <f t="shared" si="7"/>
        <v>0</v>
      </c>
      <c r="M52" s="102">
        <f t="shared" si="7"/>
        <v>0</v>
      </c>
      <c r="N52" s="102">
        <f t="shared" si="7"/>
        <v>0</v>
      </c>
      <c r="O52" s="102">
        <f t="shared" si="7"/>
        <v>0</v>
      </c>
      <c r="P52" s="102">
        <f t="shared" si="7"/>
        <v>0</v>
      </c>
      <c r="Q52" s="102">
        <f t="shared" si="7"/>
        <v>0</v>
      </c>
      <c r="R52" s="102">
        <f t="shared" si="7"/>
        <v>0</v>
      </c>
      <c r="S52" s="102">
        <f t="shared" si="7"/>
        <v>0</v>
      </c>
      <c r="T52" s="102">
        <f t="shared" si="7"/>
        <v>0</v>
      </c>
      <c r="U52" s="102">
        <f t="shared" si="7"/>
        <v>0</v>
      </c>
      <c r="V52" s="102">
        <f t="shared" si="7"/>
        <v>0</v>
      </c>
      <c r="W52" s="102">
        <f t="shared" si="7"/>
        <v>0</v>
      </c>
      <c r="X52" s="102">
        <f t="shared" si="7"/>
        <v>0</v>
      </c>
      <c r="Y52" s="102">
        <f t="shared" si="7"/>
        <v>0</v>
      </c>
      <c r="Z52" s="102">
        <f t="shared" si="7"/>
        <v>0</v>
      </c>
      <c r="AA52" s="102">
        <f t="shared" si="7"/>
        <v>0</v>
      </c>
      <c r="AB52" s="102">
        <f t="shared" si="7"/>
        <v>0</v>
      </c>
      <c r="AC52" s="102">
        <f t="shared" si="7"/>
        <v>0</v>
      </c>
      <c r="AD52" s="102">
        <f t="shared" si="7"/>
        <v>0</v>
      </c>
      <c r="AE52" s="102">
        <f t="shared" si="7"/>
        <v>0</v>
      </c>
      <c r="AF52" s="102">
        <f t="shared" si="7"/>
        <v>0</v>
      </c>
      <c r="AG52" s="102">
        <f t="shared" si="7"/>
        <v>0</v>
      </c>
      <c r="AH52" s="102">
        <f t="shared" si="7"/>
        <v>0</v>
      </c>
      <c r="AI52" s="102">
        <f t="shared" si="7"/>
        <v>0</v>
      </c>
      <c r="AJ52" s="102">
        <f t="shared" si="7"/>
        <v>0</v>
      </c>
      <c r="AK52" s="102">
        <f t="shared" si="7"/>
        <v>0</v>
      </c>
      <c r="AL52" s="102">
        <f t="shared" si="7"/>
        <v>0</v>
      </c>
      <c r="AM52" s="102">
        <f t="shared" si="7"/>
        <v>0</v>
      </c>
      <c r="AN52" s="102">
        <f t="shared" si="7"/>
        <v>0</v>
      </c>
      <c r="AO52" s="102">
        <f t="shared" si="7"/>
        <v>0</v>
      </c>
      <c r="AP52" s="102">
        <f t="shared" si="7"/>
        <v>0</v>
      </c>
      <c r="AQ52" s="102">
        <f t="shared" si="7"/>
        <v>0</v>
      </c>
      <c r="AR52" s="102">
        <f t="shared" si="7"/>
        <v>0</v>
      </c>
    </row>
    <row r="53" spans="1:44" x14ac:dyDescent="0.3">
      <c r="A53" s="148"/>
      <c r="C53" s="55">
        <v>2011</v>
      </c>
      <c r="D53" s="55">
        <v>2012</v>
      </c>
      <c r="E53" s="55">
        <v>2013</v>
      </c>
      <c r="F53" s="55">
        <v>2014</v>
      </c>
      <c r="G53" s="55">
        <v>2015</v>
      </c>
      <c r="H53" s="55">
        <v>2016</v>
      </c>
      <c r="I53" s="55">
        <v>2017</v>
      </c>
      <c r="J53" s="55">
        <v>2018</v>
      </c>
    </row>
    <row r="54" spans="1:44" x14ac:dyDescent="0.3">
      <c r="A54" s="148"/>
      <c r="B54" s="211" t="s">
        <v>1375</v>
      </c>
      <c r="C54">
        <f>SUM(E18,E49)</f>
        <v>4891401.4047903605</v>
      </c>
      <c r="D54">
        <f t="shared" ref="D54:J54" si="8">SUM(F18,F49)</f>
        <v>4257339.5742903594</v>
      </c>
      <c r="E54">
        <f t="shared" si="8"/>
        <v>5218109.5992903607</v>
      </c>
      <c r="F54">
        <f t="shared" si="8"/>
        <v>4967403.6996799996</v>
      </c>
      <c r="G54">
        <f t="shared" si="8"/>
        <v>5941877.4404999996</v>
      </c>
      <c r="H54">
        <f t="shared" si="8"/>
        <v>6420063.8630000008</v>
      </c>
      <c r="I54">
        <f t="shared" si="8"/>
        <v>6501600.5700000003</v>
      </c>
      <c r="J54">
        <f t="shared" si="8"/>
        <v>6460021</v>
      </c>
    </row>
    <row r="55" spans="1:44" x14ac:dyDescent="0.3">
      <c r="A55" s="146" t="s">
        <v>99</v>
      </c>
    </row>
    <row r="56" spans="1:44" x14ac:dyDescent="0.3">
      <c r="A56" s="148"/>
    </row>
  </sheetData>
  <hyperlinks>
    <hyperlink ref="D4" r:id="rId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sheetPr>
  <dimension ref="A1:AS274"/>
  <sheetViews>
    <sheetView zoomScale="80" zoomScaleNormal="80" workbookViewId="0">
      <selection activeCell="D136" sqref="D136"/>
    </sheetView>
  </sheetViews>
  <sheetFormatPr defaultColWidth="8.69921875" defaultRowHeight="15.6" x14ac:dyDescent="0.3"/>
  <cols>
    <col min="1" max="1" width="10.19921875" customWidth="1"/>
    <col min="2" max="2" width="26.69921875" customWidth="1"/>
    <col min="3" max="3" width="23.5" customWidth="1"/>
    <col min="4" max="4" width="34.5" customWidth="1"/>
    <col min="5" max="5" width="22.19921875" customWidth="1"/>
    <col min="6" max="11" width="10.19921875" customWidth="1"/>
    <col min="15" max="15" width="11.19921875" bestFit="1" customWidth="1"/>
  </cols>
  <sheetData>
    <row r="1" spans="1:45" x14ac:dyDescent="0.3">
      <c r="A1" s="148"/>
    </row>
    <row r="2" spans="1:45" ht="16.2" thickBot="1" x14ac:dyDescent="0.35">
      <c r="A2" s="146" t="str">
        <f>"@"&amp;COUNTIF(A$1:A1,"@*")+1</f>
        <v>@1</v>
      </c>
      <c r="B2" s="1" t="s">
        <v>772</v>
      </c>
      <c r="C2" s="1"/>
      <c r="D2" s="1"/>
      <c r="E2" s="1"/>
      <c r="F2" s="1"/>
      <c r="G2" s="1"/>
      <c r="H2" s="1"/>
      <c r="I2" s="1"/>
    </row>
    <row r="3" spans="1:45" ht="16.2" thickTop="1" x14ac:dyDescent="0.3">
      <c r="A3" s="148"/>
      <c r="B3" s="8" t="s">
        <v>85</v>
      </c>
      <c r="C3" s="8" t="s">
        <v>773</v>
      </c>
      <c r="D3" s="8"/>
    </row>
    <row r="4" spans="1:45" x14ac:dyDescent="0.3">
      <c r="A4" s="148"/>
      <c r="B4" s="8" t="s">
        <v>268</v>
      </c>
      <c r="C4" s="8" t="s">
        <v>1358</v>
      </c>
      <c r="D4" s="8"/>
    </row>
    <row r="5" spans="1:45" x14ac:dyDescent="0.3">
      <c r="A5" s="148"/>
      <c r="B5" s="8" t="s">
        <v>89</v>
      </c>
      <c r="C5" s="8"/>
      <c r="D5" s="8"/>
    </row>
    <row r="6" spans="1:45" x14ac:dyDescent="0.3">
      <c r="A6" s="148"/>
    </row>
    <row r="7" spans="1:45" x14ac:dyDescent="0.3">
      <c r="A7" s="148"/>
    </row>
    <row r="8" spans="1:45" ht="16.2" thickBot="1" x14ac:dyDescent="0.35">
      <c r="A8" s="146" t="str">
        <f>"@"&amp;COUNTIF(A$1:A7,"@*")+1</f>
        <v>@2</v>
      </c>
      <c r="B8" s="1" t="s">
        <v>774</v>
      </c>
      <c r="C8" s="1"/>
      <c r="D8" s="1"/>
      <c r="E8" s="1"/>
      <c r="F8" s="1"/>
      <c r="G8" s="1"/>
      <c r="H8" s="1"/>
      <c r="I8" s="1"/>
      <c r="J8" s="1"/>
      <c r="K8" s="1"/>
    </row>
    <row r="9" spans="1:45" ht="16.2" thickTop="1" x14ac:dyDescent="0.3">
      <c r="A9" s="148"/>
    </row>
    <row r="10" spans="1:45" x14ac:dyDescent="0.3">
      <c r="A10" s="148"/>
      <c r="B10" s="8" t="s">
        <v>775</v>
      </c>
      <c r="C10" s="113" t="s">
        <v>776</v>
      </c>
      <c r="D10" s="101" t="s">
        <v>777</v>
      </c>
    </row>
    <row r="11" spans="1:45" x14ac:dyDescent="0.3">
      <c r="A11" s="148"/>
      <c r="E11" s="72"/>
      <c r="K11" s="8"/>
    </row>
    <row r="12" spans="1:45" ht="16.2" thickBot="1" x14ac:dyDescent="0.35">
      <c r="A12" s="146" t="str">
        <f>"@"&amp;COUNTIF(A$1:A11,"@*")+1</f>
        <v>@3</v>
      </c>
      <c r="B12" s="54" t="s">
        <v>778</v>
      </c>
      <c r="C12" s="54"/>
      <c r="D12" s="54"/>
      <c r="E12" s="54"/>
      <c r="F12" s="54"/>
      <c r="G12" s="54"/>
      <c r="H12" s="54"/>
      <c r="I12" s="54"/>
      <c r="J12" s="54"/>
      <c r="K12" s="54"/>
    </row>
    <row r="13" spans="1:45" x14ac:dyDescent="0.3">
      <c r="A13" s="148"/>
      <c r="K13" s="8"/>
    </row>
    <row r="14" spans="1:45" x14ac:dyDescent="0.3">
      <c r="A14" s="148"/>
      <c r="B14" s="33" t="s">
        <v>269</v>
      </c>
      <c r="C14" s="168" t="s">
        <v>270</v>
      </c>
      <c r="E14" s="72"/>
      <c r="K14" s="8"/>
    </row>
    <row r="15" spans="1:45" ht="40.799999999999997" x14ac:dyDescent="0.3">
      <c r="A15" s="148"/>
      <c r="E15" s="72" t="s">
        <v>271</v>
      </c>
      <c r="K15" s="8"/>
    </row>
    <row r="16" spans="1:45" x14ac:dyDescent="0.3">
      <c r="A16" s="148"/>
      <c r="B16" s="33" t="s">
        <v>109</v>
      </c>
      <c r="C16" s="33" t="s">
        <v>779</v>
      </c>
      <c r="D16" s="33" t="s">
        <v>429</v>
      </c>
      <c r="E16" s="34" t="s">
        <v>275</v>
      </c>
      <c r="F16" s="55">
        <v>2011</v>
      </c>
      <c r="G16" s="55">
        <v>2012</v>
      </c>
      <c r="H16" s="55">
        <v>2013</v>
      </c>
      <c r="I16" s="55">
        <v>2014</v>
      </c>
      <c r="J16" s="55">
        <v>2015</v>
      </c>
      <c r="K16" s="55">
        <v>2016</v>
      </c>
      <c r="L16" s="55">
        <v>2017</v>
      </c>
      <c r="M16" s="55">
        <v>2018</v>
      </c>
      <c r="N16" s="55">
        <v>2019</v>
      </c>
      <c r="O16" s="55">
        <v>2020</v>
      </c>
      <c r="P16" s="55">
        <v>2021</v>
      </c>
      <c r="Q16" s="55">
        <v>2022</v>
      </c>
      <c r="R16" s="55">
        <v>2023</v>
      </c>
      <c r="S16" s="55">
        <v>2024</v>
      </c>
      <c r="T16" s="55">
        <v>2025</v>
      </c>
      <c r="U16" s="55">
        <v>2026</v>
      </c>
      <c r="V16" s="55">
        <v>2027</v>
      </c>
      <c r="W16" s="55">
        <v>2028</v>
      </c>
      <c r="X16" s="55">
        <v>2029</v>
      </c>
      <c r="Y16" s="55">
        <v>2030</v>
      </c>
      <c r="Z16" s="55">
        <v>2031</v>
      </c>
      <c r="AA16" s="55">
        <v>2032</v>
      </c>
      <c r="AB16" s="55">
        <v>2033</v>
      </c>
      <c r="AC16" s="55">
        <v>2034</v>
      </c>
      <c r="AD16" s="55">
        <v>2035</v>
      </c>
      <c r="AE16" s="55">
        <v>2036</v>
      </c>
      <c r="AF16" s="55">
        <v>2037</v>
      </c>
      <c r="AG16" s="55">
        <v>2038</v>
      </c>
      <c r="AH16" s="55">
        <v>2039</v>
      </c>
      <c r="AI16" s="55">
        <v>2040</v>
      </c>
      <c r="AJ16" s="55">
        <v>2041</v>
      </c>
      <c r="AK16" s="55">
        <v>2042</v>
      </c>
      <c r="AL16" s="55">
        <v>2043</v>
      </c>
      <c r="AM16" s="55">
        <v>2044</v>
      </c>
      <c r="AN16" s="55">
        <v>2045</v>
      </c>
      <c r="AO16" s="55">
        <v>2046</v>
      </c>
      <c r="AP16" s="55">
        <v>2047</v>
      </c>
      <c r="AQ16" s="55">
        <v>2048</v>
      </c>
      <c r="AR16" s="55">
        <v>2049</v>
      </c>
      <c r="AS16" s="55">
        <v>2050</v>
      </c>
    </row>
    <row r="17" spans="1:45" x14ac:dyDescent="0.3">
      <c r="A17" s="148"/>
      <c r="B17" s="39" t="s">
        <v>757</v>
      </c>
      <c r="C17" s="69" t="s">
        <v>780</v>
      </c>
      <c r="D17" s="111" t="s">
        <v>1318</v>
      </c>
      <c r="E17" s="80"/>
      <c r="F17" s="81">
        <v>122.56027680981001</v>
      </c>
      <c r="G17" s="81">
        <v>121.30869555576928</v>
      </c>
      <c r="H17" s="81">
        <v>116.13926360223481</v>
      </c>
      <c r="I17" s="81">
        <v>112.02283548091623</v>
      </c>
      <c r="J17" s="81">
        <v>107.83947379655052</v>
      </c>
      <c r="K17" s="81">
        <v>96.227049747249296</v>
      </c>
      <c r="L17" s="77">
        <v>95.774729564111936</v>
      </c>
      <c r="M17" s="77">
        <v>89.770702107793369</v>
      </c>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row>
    <row r="18" spans="1:45" x14ac:dyDescent="0.3">
      <c r="A18" s="148"/>
      <c r="B18" s="39" t="s">
        <v>757</v>
      </c>
      <c r="C18" s="69" t="s">
        <v>781</v>
      </c>
      <c r="D18" s="111" t="s">
        <v>1320</v>
      </c>
      <c r="E18" s="80"/>
      <c r="F18" s="81">
        <v>145.20460288279543</v>
      </c>
      <c r="G18" s="81">
        <v>136.73513048220167</v>
      </c>
      <c r="H18" s="81">
        <v>131.39129875684657</v>
      </c>
      <c r="I18" s="81">
        <v>121.83246579995048</v>
      </c>
      <c r="J18" s="81">
        <v>120.17753954818802</v>
      </c>
      <c r="K18" s="81">
        <v>114.511961630144</v>
      </c>
      <c r="L18" s="77">
        <v>112.8360813029953</v>
      </c>
      <c r="M18" s="77">
        <v>113.08003940160167</v>
      </c>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row>
    <row r="19" spans="1:45" x14ac:dyDescent="0.3">
      <c r="A19" s="148"/>
      <c r="B19" s="39" t="s">
        <v>757</v>
      </c>
      <c r="C19" s="69" t="s">
        <v>782</v>
      </c>
      <c r="D19" s="111" t="s">
        <v>1322</v>
      </c>
      <c r="E19" s="80"/>
      <c r="F19" s="81">
        <v>137.93987308922831</v>
      </c>
      <c r="G19" s="81">
        <v>142.52800465557107</v>
      </c>
      <c r="H19" s="81">
        <v>138.95319942825992</v>
      </c>
      <c r="I19" s="81">
        <v>139.57130646178211</v>
      </c>
      <c r="J19" s="81">
        <v>143.73709374407707</v>
      </c>
      <c r="K19" s="81">
        <v>145.3765721734174</v>
      </c>
      <c r="L19" s="77">
        <v>145.31726552094867</v>
      </c>
      <c r="M19" s="77">
        <v>147.81053212379726</v>
      </c>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1:45" x14ac:dyDescent="0.3">
      <c r="A20" s="148"/>
      <c r="B20" s="39" t="s">
        <v>757</v>
      </c>
      <c r="C20" s="69" t="s">
        <v>783</v>
      </c>
      <c r="D20" s="111" t="s">
        <v>1319</v>
      </c>
      <c r="E20" s="80"/>
      <c r="F20" s="81">
        <v>63.056999488513057</v>
      </c>
      <c r="G20" s="81">
        <v>62.131022600297435</v>
      </c>
      <c r="H20" s="81">
        <v>46.616275766597312</v>
      </c>
      <c r="I20" s="81">
        <v>35.545140070526472</v>
      </c>
      <c r="J20" s="81">
        <v>28.183500508268182</v>
      </c>
      <c r="K20" s="81">
        <v>19.083343688537344</v>
      </c>
      <c r="L20" s="77">
        <v>15.867309209663144</v>
      </c>
      <c r="M20" s="77">
        <v>14.772401789785789</v>
      </c>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1:45" x14ac:dyDescent="0.3">
      <c r="A21" s="148"/>
      <c r="B21" s="39" t="s">
        <v>757</v>
      </c>
      <c r="C21" s="69" t="s">
        <v>784</v>
      </c>
      <c r="D21" s="111" t="s">
        <v>1323</v>
      </c>
      <c r="E21" s="80"/>
      <c r="F21" s="81">
        <v>31.468388348971718</v>
      </c>
      <c r="G21" s="81">
        <v>31.312579790713819</v>
      </c>
      <c r="H21" s="81">
        <v>30.684868900698387</v>
      </c>
      <c r="I21" s="81">
        <v>32.233349615471255</v>
      </c>
      <c r="J21" s="81">
        <v>32.499481618616954</v>
      </c>
      <c r="K21" s="81">
        <v>33.134815780952025</v>
      </c>
      <c r="L21" s="77">
        <v>32.100039918081556</v>
      </c>
      <c r="M21" s="77">
        <v>31.519384177244778</v>
      </c>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row>
    <row r="22" spans="1:45" x14ac:dyDescent="0.3">
      <c r="A22" s="148"/>
      <c r="B22" s="39" t="s">
        <v>757</v>
      </c>
      <c r="C22" s="69" t="s">
        <v>785</v>
      </c>
      <c r="D22" s="111" t="s">
        <v>1324</v>
      </c>
      <c r="E22" s="80"/>
      <c r="F22" s="81">
        <v>6.2406861907357918</v>
      </c>
      <c r="G22" s="81">
        <v>6.5991854264747296</v>
      </c>
      <c r="H22" s="81">
        <v>5.7352521791057063</v>
      </c>
      <c r="I22" s="81">
        <v>5.7801963048573857</v>
      </c>
      <c r="J22" s="81">
        <v>5.8502118825209335</v>
      </c>
      <c r="K22" s="81">
        <v>5.4437130245609575</v>
      </c>
      <c r="L22" s="77">
        <v>5.8549317964640135</v>
      </c>
      <c r="M22" s="77">
        <v>5.4202364953839099</v>
      </c>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row>
    <row r="23" spans="1:45" x14ac:dyDescent="0.3">
      <c r="A23" s="148"/>
      <c r="B23" s="39" t="s">
        <v>757</v>
      </c>
      <c r="C23" s="69" t="s">
        <v>786</v>
      </c>
      <c r="D23" s="111" t="s">
        <v>1321</v>
      </c>
      <c r="E23" s="80"/>
      <c r="F23" s="81">
        <v>15.541567047658647</v>
      </c>
      <c r="G23" s="81">
        <v>14.706627482933609</v>
      </c>
      <c r="H23" s="81">
        <v>14.930873589390943</v>
      </c>
      <c r="I23" s="81">
        <v>14.511991723467332</v>
      </c>
      <c r="J23" s="81">
        <v>13.983926060322785</v>
      </c>
      <c r="K23" s="81">
        <v>14.164372421103925</v>
      </c>
      <c r="L23" s="77">
        <v>14.538975989689712</v>
      </c>
      <c r="M23" s="77">
        <v>14.274821180896225</v>
      </c>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row>
    <row r="24" spans="1:45" x14ac:dyDescent="0.3">
      <c r="A24" s="148"/>
    </row>
    <row r="25" spans="1:45" x14ac:dyDescent="0.3">
      <c r="A25" s="148"/>
    </row>
    <row r="26" spans="1:45" ht="16.2" thickBot="1" x14ac:dyDescent="0.35">
      <c r="A26" s="146" t="str">
        <f>"@"&amp;COUNTIF(A$1:A25,"@*")+1</f>
        <v>@4</v>
      </c>
      <c r="B26" s="54" t="s">
        <v>787</v>
      </c>
      <c r="C26" s="54"/>
      <c r="D26" s="54"/>
      <c r="E26" s="54"/>
      <c r="F26" s="54"/>
      <c r="G26" s="54"/>
      <c r="H26" s="54"/>
      <c r="I26" s="54"/>
      <c r="J26" s="54"/>
      <c r="K26" s="54"/>
    </row>
    <row r="27" spans="1:45" x14ac:dyDescent="0.3">
      <c r="A27" s="148"/>
      <c r="K27" s="8"/>
    </row>
    <row r="28" spans="1:45" x14ac:dyDescent="0.3">
      <c r="A28" s="148"/>
      <c r="B28" s="33" t="s">
        <v>269</v>
      </c>
      <c r="C28" s="168" t="s">
        <v>270</v>
      </c>
      <c r="E28" s="72"/>
      <c r="K28" s="8"/>
    </row>
    <row r="29" spans="1:45" ht="40.799999999999997" x14ac:dyDescent="0.3">
      <c r="A29" s="148"/>
      <c r="E29" s="72" t="s">
        <v>271</v>
      </c>
      <c r="K29" s="8"/>
    </row>
    <row r="30" spans="1:45" x14ac:dyDescent="0.3">
      <c r="A30" s="148"/>
      <c r="B30" s="33" t="s">
        <v>788</v>
      </c>
      <c r="C30" s="33" t="s">
        <v>789</v>
      </c>
      <c r="D30" s="33" t="s">
        <v>429</v>
      </c>
      <c r="E30" s="34" t="s">
        <v>275</v>
      </c>
      <c r="F30" s="55">
        <v>2011</v>
      </c>
      <c r="G30" s="55">
        <v>2012</v>
      </c>
      <c r="H30" s="55">
        <v>2013</v>
      </c>
      <c r="I30" s="55">
        <v>2014</v>
      </c>
      <c r="J30" s="55">
        <v>2015</v>
      </c>
      <c r="K30" s="55">
        <v>2016</v>
      </c>
      <c r="L30" s="55">
        <v>2017</v>
      </c>
      <c r="M30" s="55">
        <v>2018</v>
      </c>
      <c r="N30" s="55">
        <v>2019</v>
      </c>
      <c r="O30" s="55">
        <v>2020</v>
      </c>
      <c r="P30" s="55">
        <v>2021</v>
      </c>
      <c r="Q30" s="55">
        <v>2022</v>
      </c>
      <c r="R30" s="55">
        <v>2023</v>
      </c>
      <c r="S30" s="55">
        <v>2024</v>
      </c>
      <c r="T30" s="55">
        <v>2025</v>
      </c>
      <c r="U30" s="55">
        <v>2026</v>
      </c>
      <c r="V30" s="55">
        <v>2027</v>
      </c>
      <c r="W30" s="55">
        <v>2028</v>
      </c>
      <c r="X30" s="55">
        <v>2029</v>
      </c>
      <c r="Y30" s="55">
        <v>2030</v>
      </c>
      <c r="Z30" s="55">
        <v>2031</v>
      </c>
      <c r="AA30" s="55">
        <v>2032</v>
      </c>
      <c r="AB30" s="55">
        <v>2033</v>
      </c>
      <c r="AC30" s="55">
        <v>2034</v>
      </c>
      <c r="AD30" s="55">
        <v>2035</v>
      </c>
      <c r="AE30" s="55">
        <v>2036</v>
      </c>
      <c r="AF30" s="55">
        <v>2037</v>
      </c>
      <c r="AG30" s="55">
        <v>2038</v>
      </c>
      <c r="AH30" s="55">
        <v>2039</v>
      </c>
      <c r="AI30" s="55">
        <v>2040</v>
      </c>
      <c r="AJ30" s="55">
        <v>2041</v>
      </c>
      <c r="AK30" s="55">
        <v>2042</v>
      </c>
      <c r="AL30" s="55">
        <v>2043</v>
      </c>
      <c r="AM30" s="55">
        <v>2044</v>
      </c>
      <c r="AN30" s="55">
        <v>2045</v>
      </c>
      <c r="AO30" s="55">
        <v>2046</v>
      </c>
      <c r="AP30" s="55">
        <v>2047</v>
      </c>
      <c r="AQ30" s="55">
        <v>2048</v>
      </c>
      <c r="AR30" s="55">
        <v>2049</v>
      </c>
      <c r="AS30" s="55">
        <v>2050</v>
      </c>
    </row>
    <row r="31" spans="1:45" x14ac:dyDescent="0.3">
      <c r="A31" s="148"/>
      <c r="B31" s="39" t="s">
        <v>790</v>
      </c>
      <c r="C31" s="69" t="s">
        <v>784</v>
      </c>
      <c r="D31" s="111" t="s">
        <v>1325</v>
      </c>
      <c r="E31" s="80"/>
      <c r="F31" s="82">
        <v>3.34922382218791</v>
      </c>
      <c r="G31" s="82">
        <v>3.6008040102401502</v>
      </c>
      <c r="H31" s="82">
        <v>3.9916086534621398</v>
      </c>
      <c r="I31" s="82">
        <v>5.1028829187986595</v>
      </c>
      <c r="J31" s="82">
        <v>4.8975933354594199</v>
      </c>
      <c r="K31" s="82">
        <v>5.0685195089084694</v>
      </c>
      <c r="L31" s="123">
        <v>4.2738215056057998</v>
      </c>
      <c r="M31" s="123">
        <v>4.2270574088197197</v>
      </c>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row>
    <row r="32" spans="1:45" x14ac:dyDescent="0.3">
      <c r="A32" s="148"/>
      <c r="B32" s="39" t="s">
        <v>791</v>
      </c>
      <c r="C32" s="69" t="s">
        <v>784</v>
      </c>
      <c r="D32" s="111" t="s">
        <v>1325</v>
      </c>
      <c r="E32" s="80"/>
      <c r="F32" s="82">
        <v>7.7495304735076296</v>
      </c>
      <c r="G32" s="82">
        <v>7.7399987133620503</v>
      </c>
      <c r="H32" s="82">
        <v>7.4239665227962401</v>
      </c>
      <c r="I32" s="82">
        <v>7.4131512831155604</v>
      </c>
      <c r="J32" s="82">
        <v>7.5718186303615598</v>
      </c>
      <c r="K32" s="82">
        <v>7.6879716836744096</v>
      </c>
      <c r="L32" s="123">
        <v>7.6362546739087902</v>
      </c>
      <c r="M32" s="123">
        <v>7.5189981657347804</v>
      </c>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row>
    <row r="33" spans="1:45" x14ac:dyDescent="0.3">
      <c r="A33" s="148"/>
      <c r="B33" s="39" t="s">
        <v>792</v>
      </c>
      <c r="C33" s="69" t="s">
        <v>784</v>
      </c>
      <c r="D33" s="111" t="s">
        <v>1325</v>
      </c>
      <c r="E33" s="80"/>
      <c r="F33" s="82">
        <v>0.17192491812665611</v>
      </c>
      <c r="G33" s="82">
        <v>0.16263162523438879</v>
      </c>
      <c r="H33" s="82">
        <v>0.1648350058172422</v>
      </c>
      <c r="I33" s="82">
        <v>0.17061685068909749</v>
      </c>
      <c r="J33" s="82">
        <v>0.18217037388686289</v>
      </c>
      <c r="K33" s="82">
        <v>0.18364770413673942</v>
      </c>
      <c r="L33" s="123">
        <v>0.18946418241753671</v>
      </c>
      <c r="M33" s="123">
        <v>0.1983244398202397</v>
      </c>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row>
    <row r="34" spans="1:45" x14ac:dyDescent="0.3">
      <c r="A34" s="148"/>
      <c r="B34" s="39" t="s">
        <v>793</v>
      </c>
      <c r="C34" s="69" t="s">
        <v>784</v>
      </c>
      <c r="D34" s="111" t="s">
        <v>1325</v>
      </c>
      <c r="E34" s="80"/>
      <c r="F34" s="82">
        <v>0.33724852192863386</v>
      </c>
      <c r="G34" s="82">
        <v>0.35261493153964424</v>
      </c>
      <c r="H34" s="82">
        <v>0.40804523457535841</v>
      </c>
      <c r="I34" s="82">
        <v>0.59000013203023061</v>
      </c>
      <c r="J34" s="82">
        <v>0.77822884669037762</v>
      </c>
      <c r="K34" s="82">
        <v>1.2742529550405484</v>
      </c>
      <c r="L34" s="123">
        <v>1.3256619457650312</v>
      </c>
      <c r="M34" s="123">
        <v>1.261733335958531</v>
      </c>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row>
    <row r="35" spans="1:45" x14ac:dyDescent="0.3">
      <c r="A35" s="148"/>
      <c r="B35" s="39" t="s">
        <v>794</v>
      </c>
      <c r="C35" s="69" t="s">
        <v>784</v>
      </c>
      <c r="D35" s="111" t="s">
        <v>1325</v>
      </c>
      <c r="E35" s="80"/>
      <c r="F35" s="82">
        <v>3.58714139006553</v>
      </c>
      <c r="G35" s="82">
        <v>3.5144914327240699</v>
      </c>
      <c r="H35" s="82">
        <v>3.2808943539894302</v>
      </c>
      <c r="I35" s="82">
        <v>3.4218495742378598</v>
      </c>
      <c r="J35" s="82">
        <v>3.5122913790135102</v>
      </c>
      <c r="K35" s="82">
        <v>3.44754125711107</v>
      </c>
      <c r="L35" s="123">
        <v>3.4635240556042399</v>
      </c>
      <c r="M35" s="123">
        <v>3.3250783963551398</v>
      </c>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row>
    <row r="36" spans="1:45" x14ac:dyDescent="0.3">
      <c r="A36" s="148"/>
      <c r="B36" s="35"/>
      <c r="C36" s="35"/>
      <c r="D36" s="35"/>
      <c r="E36" s="35"/>
      <c r="F36" s="35"/>
      <c r="G36" s="35"/>
      <c r="H36" s="35"/>
      <c r="I36" s="35"/>
      <c r="J36" s="35"/>
      <c r="K36" s="35"/>
      <c r="L36" s="35"/>
      <c r="M36" s="176"/>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row>
    <row r="37" spans="1:45" x14ac:dyDescent="0.3">
      <c r="A37" s="148"/>
      <c r="B37" s="39" t="s">
        <v>790</v>
      </c>
      <c r="C37" s="69" t="s">
        <v>780</v>
      </c>
      <c r="D37" s="111" t="s">
        <v>1325</v>
      </c>
      <c r="E37" s="80"/>
      <c r="F37" s="82">
        <v>2.6240172977541603</v>
      </c>
      <c r="G37" s="82">
        <v>2.6782300043621996</v>
      </c>
      <c r="H37" s="82">
        <v>2.93913263567199</v>
      </c>
      <c r="I37" s="82">
        <v>2.9716374754463599</v>
      </c>
      <c r="J37" s="82">
        <v>2.7303277727107202</v>
      </c>
      <c r="K37" s="82">
        <v>2.603763722388249</v>
      </c>
      <c r="L37" s="123">
        <v>2.7569042104886492</v>
      </c>
      <c r="M37" s="123">
        <v>2.5050424566856169</v>
      </c>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row>
    <row r="38" spans="1:45" x14ac:dyDescent="0.3">
      <c r="A38" s="148"/>
      <c r="B38" s="39" t="s">
        <v>791</v>
      </c>
      <c r="C38" s="69" t="s">
        <v>780</v>
      </c>
      <c r="D38" s="111" t="s">
        <v>1325</v>
      </c>
      <c r="E38" s="80"/>
      <c r="F38" s="82">
        <v>0.51383432784158622</v>
      </c>
      <c r="G38" s="82">
        <v>0.50739562550186668</v>
      </c>
      <c r="H38" s="82">
        <v>0.49099328916480672</v>
      </c>
      <c r="I38" s="82">
        <v>0.49679409328624902</v>
      </c>
      <c r="J38" s="82">
        <v>0.5005849135564393</v>
      </c>
      <c r="K38" s="82">
        <v>0.4955733781215621</v>
      </c>
      <c r="L38" s="123">
        <v>0.48384423728706172</v>
      </c>
      <c r="M38" s="123">
        <v>0.47781244793613914</v>
      </c>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row>
    <row r="39" spans="1:45" x14ac:dyDescent="0.3">
      <c r="A39" s="148"/>
      <c r="B39" s="39" t="s">
        <v>792</v>
      </c>
      <c r="C39" s="69" t="s">
        <v>780</v>
      </c>
      <c r="D39" s="111" t="s">
        <v>1325</v>
      </c>
      <c r="E39" s="80"/>
      <c r="F39" s="82">
        <v>3.4784552264825477E-2</v>
      </c>
      <c r="G39" s="82">
        <v>3.2904295255860305E-2</v>
      </c>
      <c r="H39" s="82">
        <v>3.3350092222807687E-2</v>
      </c>
      <c r="I39" s="82">
        <v>3.4519898713476112E-2</v>
      </c>
      <c r="J39" s="82">
        <v>3.6857454757675996E-2</v>
      </c>
      <c r="K39" s="82">
        <v>3.7156354253160204E-2</v>
      </c>
      <c r="L39" s="123">
        <v>3.8333167916707052E-2</v>
      </c>
      <c r="M39" s="123">
        <v>4.0125811415173476E-2</v>
      </c>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row>
    <row r="40" spans="1:45" x14ac:dyDescent="0.3">
      <c r="A40" s="148"/>
      <c r="B40" s="39" t="s">
        <v>794</v>
      </c>
      <c r="C40" s="69" t="s">
        <v>780</v>
      </c>
      <c r="D40" s="111" t="s">
        <v>1325</v>
      </c>
      <c r="E40" s="80"/>
      <c r="F40" s="82">
        <v>0.49583569571792357</v>
      </c>
      <c r="G40" s="82">
        <v>0.48583143733253598</v>
      </c>
      <c r="H40" s="82">
        <v>0.45653954508130484</v>
      </c>
      <c r="I40" s="82">
        <v>0.47440605519145046</v>
      </c>
      <c r="J40" s="82">
        <v>0.48578154779982202</v>
      </c>
      <c r="K40" s="82">
        <v>0.4772561854257179</v>
      </c>
      <c r="L40" s="123">
        <v>0.47654321998188903</v>
      </c>
      <c r="M40" s="123">
        <v>0.45888097742476441</v>
      </c>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row>
    <row r="41" spans="1:45" x14ac:dyDescent="0.3">
      <c r="A41" s="148"/>
      <c r="B41" s="35"/>
      <c r="C41" s="35"/>
      <c r="D41" s="35"/>
      <c r="E41" s="35"/>
      <c r="F41" s="35"/>
      <c r="G41" s="35"/>
      <c r="H41" s="35"/>
      <c r="I41" s="35"/>
      <c r="J41" s="35"/>
      <c r="K41" s="35"/>
      <c r="L41" s="35"/>
      <c r="M41" s="176"/>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row>
    <row r="42" spans="1:45" x14ac:dyDescent="0.3">
      <c r="A42" s="148"/>
      <c r="B42" s="39" t="s">
        <v>795</v>
      </c>
      <c r="C42" s="69" t="s">
        <v>786</v>
      </c>
      <c r="D42" s="111" t="s">
        <v>1325</v>
      </c>
      <c r="E42" s="80"/>
      <c r="F42" s="82">
        <v>0.7710872896892228</v>
      </c>
      <c r="G42" s="82">
        <v>0.76612164352357603</v>
      </c>
      <c r="H42" s="82">
        <v>0.77055866104512238</v>
      </c>
      <c r="I42" s="82">
        <v>0.78638913847399483</v>
      </c>
      <c r="J42" s="82">
        <v>0.79612564199778724</v>
      </c>
      <c r="K42" s="82">
        <v>0.81405160342956995</v>
      </c>
      <c r="L42" s="123">
        <v>0.86720314399127807</v>
      </c>
      <c r="M42" s="123">
        <v>0.86086156713851225</v>
      </c>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row>
    <row r="43" spans="1:45" x14ac:dyDescent="0.3">
      <c r="A43" s="148"/>
      <c r="B43" s="39" t="s">
        <v>796</v>
      </c>
      <c r="C43" s="69" t="s">
        <v>786</v>
      </c>
      <c r="D43" s="111" t="s">
        <v>1325</v>
      </c>
      <c r="E43" s="80"/>
      <c r="F43" s="82">
        <v>0.41671566317061404</v>
      </c>
      <c r="G43" s="82">
        <v>0.41671551917480582</v>
      </c>
      <c r="H43" s="82">
        <v>0.42046936975371063</v>
      </c>
      <c r="I43" s="82">
        <v>0.42768042417886182</v>
      </c>
      <c r="J43" s="82">
        <v>0.43264236841928755</v>
      </c>
      <c r="K43" s="82">
        <v>0.44190878791628813</v>
      </c>
      <c r="L43" s="123">
        <v>0.45402678345799252</v>
      </c>
      <c r="M43" s="123">
        <v>0.45272624354688162</v>
      </c>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row>
    <row r="44" spans="1:45" x14ac:dyDescent="0.3">
      <c r="A44" s="148"/>
      <c r="B44" s="39" t="s">
        <v>797</v>
      </c>
      <c r="C44" s="69" t="s">
        <v>786</v>
      </c>
      <c r="D44" s="111" t="s">
        <v>1325</v>
      </c>
      <c r="E44" s="80"/>
      <c r="F44" s="82">
        <v>6.0042319914235601E-2</v>
      </c>
      <c r="G44" s="82">
        <v>5.0363523770026598E-2</v>
      </c>
      <c r="H44" s="82">
        <v>4.8362193507457497E-2</v>
      </c>
      <c r="I44" s="82">
        <v>5.4882008936640803E-2</v>
      </c>
      <c r="J44" s="82">
        <v>5.3866436387081502E-2</v>
      </c>
      <c r="K44" s="82">
        <v>5.2868567553270497E-2</v>
      </c>
      <c r="L44" s="123">
        <v>5.2657577196504303E-2</v>
      </c>
      <c r="M44" s="123">
        <v>5.2413136176155201E-2</v>
      </c>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row>
    <row r="45" spans="1:45" x14ac:dyDescent="0.3">
      <c r="A45" s="148"/>
      <c r="B45" s="39" t="s">
        <v>1351</v>
      </c>
      <c r="C45" s="69" t="s">
        <v>786</v>
      </c>
      <c r="D45" s="111" t="s">
        <v>1325</v>
      </c>
      <c r="E45" s="80"/>
      <c r="F45" s="82">
        <v>0</v>
      </c>
      <c r="G45" s="82">
        <v>0</v>
      </c>
      <c r="H45" s="82">
        <v>0</v>
      </c>
      <c r="I45" s="82">
        <v>0</v>
      </c>
      <c r="J45" s="82">
        <v>0</v>
      </c>
      <c r="K45" s="82">
        <v>0</v>
      </c>
      <c r="L45" s="82">
        <v>0</v>
      </c>
      <c r="M45" s="82">
        <v>0</v>
      </c>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row>
    <row r="46" spans="1:45" x14ac:dyDescent="0.3">
      <c r="A46" s="148"/>
      <c r="B46" s="39" t="s">
        <v>799</v>
      </c>
      <c r="C46" s="69" t="s">
        <v>786</v>
      </c>
      <c r="D46" s="111" t="s">
        <v>1325</v>
      </c>
      <c r="E46" s="80"/>
      <c r="F46" s="82">
        <v>3.93109090969186E-3</v>
      </c>
      <c r="G46" s="82">
        <v>4.0178330380203596E-3</v>
      </c>
      <c r="H46" s="82">
        <v>3.97353718154278E-3</v>
      </c>
      <c r="I46" s="82">
        <v>4.5250014218370799E-3</v>
      </c>
      <c r="J46" s="82">
        <v>4.5000732174706503E-3</v>
      </c>
      <c r="K46" s="82">
        <v>4.0811188690726497E-3</v>
      </c>
      <c r="L46" s="123">
        <v>4.2963686179265E-3</v>
      </c>
      <c r="M46" s="123">
        <v>4.4258239452457694E-3</v>
      </c>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row>
    <row r="47" spans="1:45" x14ac:dyDescent="0.3">
      <c r="A47" s="148"/>
      <c r="B47" s="35"/>
      <c r="C47" s="35"/>
      <c r="D47" s="35"/>
      <c r="E47" s="35"/>
      <c r="F47" s="35"/>
      <c r="G47" s="35"/>
      <c r="H47" s="35"/>
      <c r="I47" s="35"/>
      <c r="J47" s="35"/>
      <c r="K47" s="35"/>
      <c r="L47" s="35"/>
      <c r="M47" s="176"/>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row>
    <row r="48" spans="1:45" x14ac:dyDescent="0.3">
      <c r="A48" s="148"/>
      <c r="B48" s="39" t="s">
        <v>800</v>
      </c>
      <c r="C48" s="69" t="s">
        <v>782</v>
      </c>
      <c r="D48" s="111" t="s">
        <v>1325</v>
      </c>
      <c r="E48" s="80"/>
      <c r="F48" s="82">
        <v>13.075155805542931</v>
      </c>
      <c r="G48" s="82">
        <v>13.109252484763694</v>
      </c>
      <c r="H48" s="82">
        <v>13.173671425262809</v>
      </c>
      <c r="I48" s="82">
        <v>13.625837636614824</v>
      </c>
      <c r="J48" s="82">
        <v>13.847272291448901</v>
      </c>
      <c r="K48" s="82">
        <v>13.255640954680439</v>
      </c>
      <c r="L48" s="123">
        <v>13.323728334689942</v>
      </c>
      <c r="M48" s="123">
        <v>13.453750425514173</v>
      </c>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row>
    <row r="49" spans="1:45" x14ac:dyDescent="0.3">
      <c r="A49" s="148"/>
      <c r="B49" s="39" t="s">
        <v>797</v>
      </c>
      <c r="C49" s="69" t="s">
        <v>782</v>
      </c>
      <c r="D49" s="111" t="s">
        <v>1325</v>
      </c>
      <c r="E49" s="80"/>
      <c r="F49" s="82">
        <v>8.7524969852747297E-2</v>
      </c>
      <c r="G49" s="82">
        <v>7.4938783338077741E-2</v>
      </c>
      <c r="H49" s="82">
        <v>7.6176044947074986E-2</v>
      </c>
      <c r="I49" s="82">
        <v>0.11959968633822997</v>
      </c>
      <c r="J49" s="82">
        <v>0.16301815662672164</v>
      </c>
      <c r="K49" s="82">
        <v>0.13957343694887342</v>
      </c>
      <c r="L49" s="123">
        <v>0.13816512523733185</v>
      </c>
      <c r="M49" s="123">
        <v>0.1362639373717669</v>
      </c>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row>
    <row r="50" spans="1:45" x14ac:dyDescent="0.3">
      <c r="A50" s="148"/>
      <c r="B50" s="39" t="s">
        <v>798</v>
      </c>
      <c r="C50" s="69" t="s">
        <v>782</v>
      </c>
      <c r="D50" s="111" t="s">
        <v>1325</v>
      </c>
      <c r="E50" s="80"/>
      <c r="F50" s="82">
        <v>6.2560729102890047</v>
      </c>
      <c r="G50" s="82">
        <v>6.0373553160348585</v>
      </c>
      <c r="H50" s="82">
        <v>5.7712893038497164</v>
      </c>
      <c r="I50" s="82">
        <v>5.9156639259702626</v>
      </c>
      <c r="J50" s="82">
        <v>5.4791964940730127</v>
      </c>
      <c r="K50" s="82">
        <v>5.1280157293589275</v>
      </c>
      <c r="L50" s="123">
        <v>5.0706876451909118</v>
      </c>
      <c r="M50" s="123">
        <v>4.9991710260788791</v>
      </c>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row>
    <row r="51" spans="1:45" x14ac:dyDescent="0.3">
      <c r="A51" s="148"/>
      <c r="B51" s="39" t="s">
        <v>801</v>
      </c>
      <c r="C51" s="69" t="s">
        <v>782</v>
      </c>
      <c r="D51" s="111" t="s">
        <v>1325</v>
      </c>
      <c r="E51" s="80"/>
      <c r="F51" s="82">
        <v>1.0214010593416709</v>
      </c>
      <c r="G51" s="82">
        <v>1.0523898037971666</v>
      </c>
      <c r="H51" s="82">
        <v>1.0087975463522645</v>
      </c>
      <c r="I51" s="82">
        <v>1.0243341114596614</v>
      </c>
      <c r="J51" s="82">
        <v>0.99544489345530485</v>
      </c>
      <c r="K51" s="82">
        <v>0.99083651234369785</v>
      </c>
      <c r="L51" s="123">
        <v>1.030943575793013</v>
      </c>
      <c r="M51" s="123">
        <v>1.0524927351207956</v>
      </c>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row>
    <row r="52" spans="1:45" x14ac:dyDescent="0.3">
      <c r="A52" s="148"/>
      <c r="B52" s="39" t="s">
        <v>802</v>
      </c>
      <c r="C52" s="69" t="s">
        <v>782</v>
      </c>
      <c r="D52" s="111" t="s">
        <v>1325</v>
      </c>
      <c r="E52" s="80"/>
      <c r="F52" s="82">
        <v>5.81582400247646E-2</v>
      </c>
      <c r="G52" s="82">
        <v>5.7080326590000001E-2</v>
      </c>
      <c r="H52" s="82">
        <v>5.7384950377500001E-2</v>
      </c>
      <c r="I52" s="82">
        <v>5.1583451939999997E-2</v>
      </c>
      <c r="J52" s="82">
        <v>5.1554161587857097E-2</v>
      </c>
      <c r="K52" s="82">
        <v>5.0989478968928602E-2</v>
      </c>
      <c r="L52" s="123">
        <v>5.6803135477500002E-2</v>
      </c>
      <c r="M52" s="123">
        <v>5.3718627644075798E-2</v>
      </c>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row>
    <row r="53" spans="1:45" x14ac:dyDescent="0.3">
      <c r="A53" s="148"/>
      <c r="B53" s="39" t="s">
        <v>799</v>
      </c>
      <c r="C53" s="69" t="s">
        <v>782</v>
      </c>
      <c r="D53" s="111" t="s">
        <v>1325</v>
      </c>
      <c r="E53" s="80"/>
      <c r="F53" s="82">
        <v>0.74137882328769766</v>
      </c>
      <c r="G53" s="82">
        <v>0.63156796720380293</v>
      </c>
      <c r="H53" s="82">
        <v>0.57738420967641835</v>
      </c>
      <c r="I53" s="82">
        <v>0.88482280565777405</v>
      </c>
      <c r="J53" s="82">
        <v>1.1556514687829407</v>
      </c>
      <c r="K53" s="82">
        <v>1.1542941447474324</v>
      </c>
      <c r="L53" s="123">
        <v>1.2314318906763217</v>
      </c>
      <c r="M53" s="123">
        <v>1.304877139828732</v>
      </c>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row>
    <row r="54" spans="1:45" x14ac:dyDescent="0.3">
      <c r="A54" s="148"/>
      <c r="B54" s="39" t="s">
        <v>803</v>
      </c>
      <c r="C54" s="69" t="s">
        <v>782</v>
      </c>
      <c r="D54" s="111" t="s">
        <v>1325</v>
      </c>
      <c r="E54" s="80"/>
      <c r="F54" s="82">
        <v>0.86603420328908287</v>
      </c>
      <c r="G54" s="82">
        <v>0.72041439134343821</v>
      </c>
      <c r="H54" s="82">
        <v>0.67250577963862956</v>
      </c>
      <c r="I54" s="82">
        <v>0.62508555545095246</v>
      </c>
      <c r="J54" s="82">
        <v>0.56402896837988525</v>
      </c>
      <c r="K54" s="82">
        <v>0.59732437187888332</v>
      </c>
      <c r="L54" s="123">
        <v>0.59128103172449309</v>
      </c>
      <c r="M54" s="123">
        <v>0.57392380578057811</v>
      </c>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row>
    <row r="55" spans="1:45" x14ac:dyDescent="0.3">
      <c r="A55" s="148"/>
      <c r="B55" s="39" t="s">
        <v>804</v>
      </c>
      <c r="C55" s="69" t="s">
        <v>782</v>
      </c>
      <c r="D55" s="111" t="s">
        <v>1325</v>
      </c>
      <c r="E55" s="80"/>
      <c r="F55" s="82">
        <v>3.3455153860309177</v>
      </c>
      <c r="G55" s="82">
        <v>3.2288958030542125</v>
      </c>
      <c r="H55" s="82">
        <v>3.2017672873189991</v>
      </c>
      <c r="I55" s="82">
        <v>3.233768614034243</v>
      </c>
      <c r="J55" s="82">
        <v>3.178695632204569</v>
      </c>
      <c r="K55" s="82">
        <v>3.0446556338332469</v>
      </c>
      <c r="L55" s="123">
        <v>3.0274562001471663</v>
      </c>
      <c r="M55" s="123">
        <v>2.9794592788104621</v>
      </c>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row>
    <row r="56" spans="1:45" x14ac:dyDescent="0.3">
      <c r="A56" s="148"/>
      <c r="B56" s="39" t="s">
        <v>805</v>
      </c>
      <c r="C56" s="69" t="s">
        <v>782</v>
      </c>
      <c r="D56" s="111" t="s">
        <v>1325</v>
      </c>
      <c r="E56" s="80"/>
      <c r="F56" s="82">
        <v>1.9702377328790901E-2</v>
      </c>
      <c r="G56" s="82">
        <v>1.9169780592418199E-2</v>
      </c>
      <c r="H56" s="82">
        <v>1.7232077930139901E-2</v>
      </c>
      <c r="I56" s="82">
        <v>1.6306028484049401E-2</v>
      </c>
      <c r="J56" s="82">
        <v>1.5307956168228E-2</v>
      </c>
      <c r="K56" s="82">
        <v>1.46380594497705E-2</v>
      </c>
      <c r="L56" s="123">
        <v>1.4090338705700501E-2</v>
      </c>
      <c r="M56" s="123">
        <v>1.3089364226095799E-2</v>
      </c>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row>
    <row r="57" spans="1:45" x14ac:dyDescent="0.3">
      <c r="A57" s="148"/>
    </row>
    <row r="58" spans="1:45" x14ac:dyDescent="0.3">
      <c r="A58" s="148"/>
    </row>
    <row r="59" spans="1:45" ht="16.2" thickBot="1" x14ac:dyDescent="0.35">
      <c r="A59" s="146" t="str">
        <f>"@"&amp;COUNTIF(A$1:A58,"@*")+1</f>
        <v>@5</v>
      </c>
      <c r="B59" s="54" t="s">
        <v>806</v>
      </c>
      <c r="C59" s="54"/>
      <c r="D59" s="54"/>
      <c r="E59" s="54"/>
      <c r="F59" s="54"/>
      <c r="G59" s="54"/>
      <c r="H59" s="54"/>
      <c r="I59" s="54"/>
      <c r="J59" s="54"/>
      <c r="K59" s="54"/>
    </row>
    <row r="60" spans="1:45" x14ac:dyDescent="0.3">
      <c r="A60" s="148"/>
      <c r="K60" s="8"/>
    </row>
    <row r="61" spans="1:45" x14ac:dyDescent="0.3">
      <c r="A61" s="148"/>
      <c r="B61" s="33" t="s">
        <v>269</v>
      </c>
      <c r="C61" s="168" t="s">
        <v>270</v>
      </c>
      <c r="E61" s="72"/>
      <c r="K61" s="8"/>
    </row>
    <row r="62" spans="1:45" ht="40.799999999999997" x14ac:dyDescent="0.3">
      <c r="A62" s="148"/>
      <c r="E62" s="72" t="s">
        <v>271</v>
      </c>
      <c r="K62" s="8"/>
    </row>
    <row r="63" spans="1:45" x14ac:dyDescent="0.3">
      <c r="A63" s="148"/>
      <c r="B63" s="33" t="s">
        <v>272</v>
      </c>
      <c r="C63" s="33" t="s">
        <v>779</v>
      </c>
      <c r="D63" s="33" t="s">
        <v>788</v>
      </c>
      <c r="E63" s="34" t="s">
        <v>275</v>
      </c>
      <c r="F63" s="55">
        <v>2011</v>
      </c>
      <c r="G63" s="55">
        <v>2012</v>
      </c>
      <c r="H63" s="55">
        <v>2013</v>
      </c>
      <c r="I63" s="55">
        <v>2014</v>
      </c>
      <c r="J63" s="55">
        <v>2015</v>
      </c>
      <c r="K63" s="55">
        <v>2016</v>
      </c>
      <c r="L63" s="55">
        <v>2017</v>
      </c>
      <c r="M63" s="55">
        <v>2018</v>
      </c>
      <c r="N63" s="55">
        <v>2019</v>
      </c>
      <c r="O63" s="55">
        <v>2020</v>
      </c>
      <c r="P63" s="55">
        <v>2021</v>
      </c>
      <c r="Q63" s="55">
        <v>2022</v>
      </c>
      <c r="R63" s="55">
        <v>2023</v>
      </c>
      <c r="S63" s="55">
        <v>2024</v>
      </c>
      <c r="T63" s="55">
        <v>2025</v>
      </c>
      <c r="U63" s="55">
        <v>2026</v>
      </c>
      <c r="V63" s="55">
        <v>2027</v>
      </c>
      <c r="W63" s="55">
        <v>2028</v>
      </c>
      <c r="X63" s="55">
        <v>2029</v>
      </c>
      <c r="Y63" s="55">
        <v>2030</v>
      </c>
      <c r="Z63" s="55">
        <v>2031</v>
      </c>
      <c r="AA63" s="55">
        <v>2032</v>
      </c>
      <c r="AB63" s="55">
        <v>2033</v>
      </c>
      <c r="AC63" s="55">
        <v>2034</v>
      </c>
      <c r="AD63" s="55">
        <v>2035</v>
      </c>
      <c r="AE63" s="55">
        <v>2036</v>
      </c>
      <c r="AF63" s="55">
        <v>2037</v>
      </c>
      <c r="AG63" s="55">
        <v>2038</v>
      </c>
      <c r="AH63" s="55">
        <v>2039</v>
      </c>
      <c r="AI63" s="55">
        <v>2040</v>
      </c>
      <c r="AJ63" s="55">
        <v>2041</v>
      </c>
      <c r="AK63" s="55">
        <v>2042</v>
      </c>
      <c r="AL63" s="55">
        <v>2043</v>
      </c>
      <c r="AM63" s="55">
        <v>2044</v>
      </c>
      <c r="AN63" s="55">
        <v>2045</v>
      </c>
      <c r="AO63" s="55">
        <v>2046</v>
      </c>
      <c r="AP63" s="55">
        <v>2047</v>
      </c>
      <c r="AQ63" s="55">
        <v>2048</v>
      </c>
      <c r="AR63" s="55">
        <v>2049</v>
      </c>
      <c r="AS63" s="55">
        <v>2050</v>
      </c>
    </row>
    <row r="64" spans="1:45" x14ac:dyDescent="0.3">
      <c r="A64" s="148"/>
      <c r="B64" s="39" t="s">
        <v>184</v>
      </c>
      <c r="C64" s="69" t="s">
        <v>780</v>
      </c>
      <c r="D64" s="39" t="s">
        <v>757</v>
      </c>
      <c r="E64" s="80"/>
      <c r="F64" s="83">
        <f t="shared" ref="F64:AS64" si="0">IF(F17&gt;0, F17 - SUM(F37:F40), "")</f>
        <v>118.89180493623151</v>
      </c>
      <c r="G64" s="83">
        <f t="shared" si="0"/>
        <v>117.60433419331682</v>
      </c>
      <c r="H64" s="83">
        <f t="shared" si="0"/>
        <v>112.2192480400939</v>
      </c>
      <c r="I64" s="83">
        <f t="shared" si="0"/>
        <v>108.0454779582787</v>
      </c>
      <c r="J64" s="83">
        <f t="shared" si="0"/>
        <v>104.08592210772586</v>
      </c>
      <c r="K64" s="83">
        <f t="shared" si="0"/>
        <v>92.61330010706061</v>
      </c>
      <c r="L64" s="83">
        <f t="shared" si="0"/>
        <v>92.019104728437625</v>
      </c>
      <c r="M64" s="83">
        <f t="shared" si="0"/>
        <v>86.288840414331673</v>
      </c>
      <c r="N64" s="83" t="str">
        <f t="shared" si="0"/>
        <v/>
      </c>
      <c r="O64" s="83" t="str">
        <f t="shared" si="0"/>
        <v/>
      </c>
      <c r="P64" s="83" t="str">
        <f t="shared" si="0"/>
        <v/>
      </c>
      <c r="Q64" s="83" t="str">
        <f t="shared" si="0"/>
        <v/>
      </c>
      <c r="R64" s="83" t="str">
        <f t="shared" si="0"/>
        <v/>
      </c>
      <c r="S64" s="83" t="str">
        <f t="shared" si="0"/>
        <v/>
      </c>
      <c r="T64" s="83" t="str">
        <f t="shared" si="0"/>
        <v/>
      </c>
      <c r="U64" s="83" t="str">
        <f t="shared" si="0"/>
        <v/>
      </c>
      <c r="V64" s="83" t="str">
        <f t="shared" si="0"/>
        <v/>
      </c>
      <c r="W64" s="83" t="str">
        <f t="shared" si="0"/>
        <v/>
      </c>
      <c r="X64" s="83" t="str">
        <f t="shared" si="0"/>
        <v/>
      </c>
      <c r="Y64" s="83" t="str">
        <f t="shared" si="0"/>
        <v/>
      </c>
      <c r="Z64" s="83" t="str">
        <f t="shared" si="0"/>
        <v/>
      </c>
      <c r="AA64" s="83" t="str">
        <f t="shared" si="0"/>
        <v/>
      </c>
      <c r="AB64" s="83" t="str">
        <f t="shared" si="0"/>
        <v/>
      </c>
      <c r="AC64" s="83" t="str">
        <f t="shared" si="0"/>
        <v/>
      </c>
      <c r="AD64" s="83" t="str">
        <f t="shared" si="0"/>
        <v/>
      </c>
      <c r="AE64" s="83" t="str">
        <f t="shared" si="0"/>
        <v/>
      </c>
      <c r="AF64" s="83" t="str">
        <f t="shared" si="0"/>
        <v/>
      </c>
      <c r="AG64" s="83" t="str">
        <f t="shared" si="0"/>
        <v/>
      </c>
      <c r="AH64" s="83" t="str">
        <f t="shared" si="0"/>
        <v/>
      </c>
      <c r="AI64" s="83" t="str">
        <f t="shared" si="0"/>
        <v/>
      </c>
      <c r="AJ64" s="83" t="str">
        <f t="shared" si="0"/>
        <v/>
      </c>
      <c r="AK64" s="83" t="str">
        <f t="shared" si="0"/>
        <v/>
      </c>
      <c r="AL64" s="83" t="str">
        <f t="shared" si="0"/>
        <v/>
      </c>
      <c r="AM64" s="83" t="str">
        <f t="shared" si="0"/>
        <v/>
      </c>
      <c r="AN64" s="83" t="str">
        <f t="shared" si="0"/>
        <v/>
      </c>
      <c r="AO64" s="83" t="str">
        <f t="shared" si="0"/>
        <v/>
      </c>
      <c r="AP64" s="83" t="str">
        <f t="shared" si="0"/>
        <v/>
      </c>
      <c r="AQ64" s="83" t="str">
        <f t="shared" si="0"/>
        <v/>
      </c>
      <c r="AR64" s="83" t="str">
        <f t="shared" si="0"/>
        <v/>
      </c>
      <c r="AS64" s="83" t="str">
        <f t="shared" si="0"/>
        <v/>
      </c>
    </row>
    <row r="65" spans="1:45" x14ac:dyDescent="0.3">
      <c r="A65" s="148"/>
      <c r="B65" s="39" t="s">
        <v>192</v>
      </c>
      <c r="C65" s="69" t="s">
        <v>781</v>
      </c>
      <c r="D65" s="39" t="s">
        <v>757</v>
      </c>
      <c r="E65" s="80"/>
      <c r="F65" s="84">
        <f t="shared" ref="F65:AS65" si="1">IF(F18&gt;0, F18, "")</f>
        <v>145.20460288279543</v>
      </c>
      <c r="G65" s="84">
        <f t="shared" si="1"/>
        <v>136.73513048220167</v>
      </c>
      <c r="H65" s="84">
        <f t="shared" si="1"/>
        <v>131.39129875684657</v>
      </c>
      <c r="I65" s="84">
        <f t="shared" si="1"/>
        <v>121.83246579995048</v>
      </c>
      <c r="J65" s="84">
        <f t="shared" si="1"/>
        <v>120.17753954818802</v>
      </c>
      <c r="K65" s="84">
        <f t="shared" si="1"/>
        <v>114.511961630144</v>
      </c>
      <c r="L65" s="84">
        <f t="shared" si="1"/>
        <v>112.8360813029953</v>
      </c>
      <c r="M65" s="84">
        <f t="shared" si="1"/>
        <v>113.08003940160167</v>
      </c>
      <c r="N65" s="84" t="str">
        <f t="shared" si="1"/>
        <v/>
      </c>
      <c r="O65" s="84" t="str">
        <f t="shared" si="1"/>
        <v/>
      </c>
      <c r="P65" s="84" t="str">
        <f t="shared" si="1"/>
        <v/>
      </c>
      <c r="Q65" s="84" t="str">
        <f t="shared" si="1"/>
        <v/>
      </c>
      <c r="R65" s="84" t="str">
        <f t="shared" si="1"/>
        <v/>
      </c>
      <c r="S65" s="84" t="str">
        <f t="shared" si="1"/>
        <v/>
      </c>
      <c r="T65" s="84" t="str">
        <f t="shared" si="1"/>
        <v/>
      </c>
      <c r="U65" s="84" t="str">
        <f t="shared" si="1"/>
        <v/>
      </c>
      <c r="V65" s="84" t="str">
        <f t="shared" si="1"/>
        <v/>
      </c>
      <c r="W65" s="84" t="str">
        <f t="shared" si="1"/>
        <v/>
      </c>
      <c r="X65" s="84" t="str">
        <f t="shared" si="1"/>
        <v/>
      </c>
      <c r="Y65" s="84" t="str">
        <f t="shared" si="1"/>
        <v/>
      </c>
      <c r="Z65" s="84" t="str">
        <f t="shared" si="1"/>
        <v/>
      </c>
      <c r="AA65" s="84" t="str">
        <f t="shared" si="1"/>
        <v/>
      </c>
      <c r="AB65" s="84" t="str">
        <f t="shared" si="1"/>
        <v/>
      </c>
      <c r="AC65" s="84" t="str">
        <f t="shared" si="1"/>
        <v/>
      </c>
      <c r="AD65" s="84" t="str">
        <f t="shared" si="1"/>
        <v/>
      </c>
      <c r="AE65" s="84" t="str">
        <f t="shared" si="1"/>
        <v/>
      </c>
      <c r="AF65" s="84" t="str">
        <f t="shared" si="1"/>
        <v/>
      </c>
      <c r="AG65" s="84" t="str">
        <f t="shared" si="1"/>
        <v/>
      </c>
      <c r="AH65" s="84" t="str">
        <f t="shared" si="1"/>
        <v/>
      </c>
      <c r="AI65" s="84" t="str">
        <f t="shared" si="1"/>
        <v/>
      </c>
      <c r="AJ65" s="84" t="str">
        <f t="shared" si="1"/>
        <v/>
      </c>
      <c r="AK65" s="84" t="str">
        <f t="shared" si="1"/>
        <v/>
      </c>
      <c r="AL65" s="84" t="str">
        <f t="shared" si="1"/>
        <v/>
      </c>
      <c r="AM65" s="84" t="str">
        <f t="shared" si="1"/>
        <v/>
      </c>
      <c r="AN65" s="84" t="str">
        <f t="shared" si="1"/>
        <v/>
      </c>
      <c r="AO65" s="84" t="str">
        <f t="shared" si="1"/>
        <v/>
      </c>
      <c r="AP65" s="84" t="str">
        <f t="shared" si="1"/>
        <v/>
      </c>
      <c r="AQ65" s="84" t="str">
        <f t="shared" si="1"/>
        <v/>
      </c>
      <c r="AR65" s="84" t="str">
        <f t="shared" si="1"/>
        <v/>
      </c>
      <c r="AS65" s="84" t="str">
        <f t="shared" si="1"/>
        <v/>
      </c>
    </row>
    <row r="66" spans="1:45" x14ac:dyDescent="0.3">
      <c r="A66" s="148"/>
      <c r="B66" s="39" t="s">
        <v>194</v>
      </c>
      <c r="C66" s="69" t="s">
        <v>782</v>
      </c>
      <c r="D66" s="39" t="s">
        <v>757</v>
      </c>
      <c r="E66" s="80"/>
      <c r="F66" s="83">
        <f t="shared" ref="F66:AS66" si="2">IF(F19&gt;0, F19 - SUM(F48:F56), "")</f>
        <v>112.46892931424071</v>
      </c>
      <c r="G66" s="83">
        <f t="shared" si="2"/>
        <v>117.5969399988534</v>
      </c>
      <c r="H66" s="83">
        <f t="shared" si="2"/>
        <v>114.39699080290637</v>
      </c>
      <c r="I66" s="83">
        <f t="shared" si="2"/>
        <v>114.07430464583211</v>
      </c>
      <c r="J66" s="83">
        <f t="shared" si="2"/>
        <v>118.28692372134965</v>
      </c>
      <c r="K66" s="83">
        <f t="shared" si="2"/>
        <v>121.0006038512072</v>
      </c>
      <c r="L66" s="83">
        <f t="shared" si="2"/>
        <v>120.83267824330628</v>
      </c>
      <c r="M66" s="83">
        <f t="shared" si="2"/>
        <v>123.2437857834217</v>
      </c>
      <c r="N66" s="83" t="str">
        <f t="shared" si="2"/>
        <v/>
      </c>
      <c r="O66" s="83" t="str">
        <f t="shared" si="2"/>
        <v/>
      </c>
      <c r="P66" s="83" t="str">
        <f t="shared" si="2"/>
        <v/>
      </c>
      <c r="Q66" s="83" t="str">
        <f t="shared" si="2"/>
        <v/>
      </c>
      <c r="R66" s="83" t="str">
        <f t="shared" si="2"/>
        <v/>
      </c>
      <c r="S66" s="83" t="str">
        <f t="shared" si="2"/>
        <v/>
      </c>
      <c r="T66" s="83" t="str">
        <f t="shared" si="2"/>
        <v/>
      </c>
      <c r="U66" s="83" t="str">
        <f t="shared" si="2"/>
        <v/>
      </c>
      <c r="V66" s="83" t="str">
        <f t="shared" si="2"/>
        <v/>
      </c>
      <c r="W66" s="83" t="str">
        <f t="shared" si="2"/>
        <v/>
      </c>
      <c r="X66" s="83" t="str">
        <f t="shared" si="2"/>
        <v/>
      </c>
      <c r="Y66" s="83" t="str">
        <f t="shared" si="2"/>
        <v/>
      </c>
      <c r="Z66" s="83" t="str">
        <f t="shared" si="2"/>
        <v/>
      </c>
      <c r="AA66" s="83" t="str">
        <f t="shared" si="2"/>
        <v/>
      </c>
      <c r="AB66" s="83" t="str">
        <f t="shared" si="2"/>
        <v/>
      </c>
      <c r="AC66" s="83" t="str">
        <f t="shared" si="2"/>
        <v/>
      </c>
      <c r="AD66" s="83" t="str">
        <f t="shared" si="2"/>
        <v/>
      </c>
      <c r="AE66" s="83" t="str">
        <f t="shared" si="2"/>
        <v/>
      </c>
      <c r="AF66" s="83" t="str">
        <f t="shared" si="2"/>
        <v/>
      </c>
      <c r="AG66" s="83" t="str">
        <f t="shared" si="2"/>
        <v/>
      </c>
      <c r="AH66" s="83" t="str">
        <f t="shared" si="2"/>
        <v/>
      </c>
      <c r="AI66" s="83" t="str">
        <f t="shared" si="2"/>
        <v/>
      </c>
      <c r="AJ66" s="83" t="str">
        <f t="shared" si="2"/>
        <v/>
      </c>
      <c r="AK66" s="83" t="str">
        <f t="shared" si="2"/>
        <v/>
      </c>
      <c r="AL66" s="83" t="str">
        <f t="shared" si="2"/>
        <v/>
      </c>
      <c r="AM66" s="83" t="str">
        <f t="shared" si="2"/>
        <v/>
      </c>
      <c r="AN66" s="83" t="str">
        <f t="shared" si="2"/>
        <v/>
      </c>
      <c r="AO66" s="83" t="str">
        <f t="shared" si="2"/>
        <v/>
      </c>
      <c r="AP66" s="83" t="str">
        <f t="shared" si="2"/>
        <v/>
      </c>
      <c r="AQ66" s="83" t="str">
        <f t="shared" si="2"/>
        <v/>
      </c>
      <c r="AR66" s="83" t="str">
        <f t="shared" si="2"/>
        <v/>
      </c>
      <c r="AS66" s="83" t="str">
        <f t="shared" si="2"/>
        <v/>
      </c>
    </row>
    <row r="67" spans="1:45" x14ac:dyDescent="0.3">
      <c r="A67" s="148"/>
      <c r="B67" s="39" t="s">
        <v>196</v>
      </c>
      <c r="C67" s="69" t="s">
        <v>783</v>
      </c>
      <c r="D67" s="39" t="s">
        <v>757</v>
      </c>
      <c r="E67" s="80"/>
      <c r="F67" s="84">
        <f t="shared" ref="F67:AS67" si="3">IF(F20&gt;0, F20, "")</f>
        <v>63.056999488513057</v>
      </c>
      <c r="G67" s="84">
        <f t="shared" si="3"/>
        <v>62.131022600297435</v>
      </c>
      <c r="H67" s="84">
        <f t="shared" si="3"/>
        <v>46.616275766597312</v>
      </c>
      <c r="I67" s="84">
        <f t="shared" si="3"/>
        <v>35.545140070526472</v>
      </c>
      <c r="J67" s="84">
        <f t="shared" si="3"/>
        <v>28.183500508268182</v>
      </c>
      <c r="K67" s="84">
        <f t="shared" si="3"/>
        <v>19.083343688537344</v>
      </c>
      <c r="L67" s="84">
        <f t="shared" si="3"/>
        <v>15.867309209663144</v>
      </c>
      <c r="M67" s="84">
        <f t="shared" si="3"/>
        <v>14.772401789785789</v>
      </c>
      <c r="N67" s="84" t="str">
        <f t="shared" si="3"/>
        <v/>
      </c>
      <c r="O67" s="84" t="str">
        <f t="shared" si="3"/>
        <v/>
      </c>
      <c r="P67" s="84" t="str">
        <f t="shared" si="3"/>
        <v/>
      </c>
      <c r="Q67" s="84" t="str">
        <f t="shared" si="3"/>
        <v/>
      </c>
      <c r="R67" s="84" t="str">
        <f t="shared" si="3"/>
        <v/>
      </c>
      <c r="S67" s="84" t="str">
        <f t="shared" si="3"/>
        <v/>
      </c>
      <c r="T67" s="84" t="str">
        <f t="shared" si="3"/>
        <v/>
      </c>
      <c r="U67" s="84" t="str">
        <f t="shared" si="3"/>
        <v/>
      </c>
      <c r="V67" s="84" t="str">
        <f t="shared" si="3"/>
        <v/>
      </c>
      <c r="W67" s="84" t="str">
        <f t="shared" si="3"/>
        <v/>
      </c>
      <c r="X67" s="84" t="str">
        <f t="shared" si="3"/>
        <v/>
      </c>
      <c r="Y67" s="84" t="str">
        <f t="shared" si="3"/>
        <v/>
      </c>
      <c r="Z67" s="84" t="str">
        <f t="shared" si="3"/>
        <v/>
      </c>
      <c r="AA67" s="84" t="str">
        <f t="shared" si="3"/>
        <v/>
      </c>
      <c r="AB67" s="84" t="str">
        <f t="shared" si="3"/>
        <v/>
      </c>
      <c r="AC67" s="84" t="str">
        <f t="shared" si="3"/>
        <v/>
      </c>
      <c r="AD67" s="84" t="str">
        <f t="shared" si="3"/>
        <v/>
      </c>
      <c r="AE67" s="84" t="str">
        <f t="shared" si="3"/>
        <v/>
      </c>
      <c r="AF67" s="84" t="str">
        <f t="shared" si="3"/>
        <v/>
      </c>
      <c r="AG67" s="84" t="str">
        <f t="shared" si="3"/>
        <v/>
      </c>
      <c r="AH67" s="84" t="str">
        <f t="shared" si="3"/>
        <v/>
      </c>
      <c r="AI67" s="84" t="str">
        <f t="shared" si="3"/>
        <v/>
      </c>
      <c r="AJ67" s="84" t="str">
        <f t="shared" si="3"/>
        <v/>
      </c>
      <c r="AK67" s="84" t="str">
        <f t="shared" si="3"/>
        <v/>
      </c>
      <c r="AL67" s="84" t="str">
        <f t="shared" si="3"/>
        <v/>
      </c>
      <c r="AM67" s="84" t="str">
        <f t="shared" si="3"/>
        <v/>
      </c>
      <c r="AN67" s="84" t="str">
        <f t="shared" si="3"/>
        <v/>
      </c>
      <c r="AO67" s="84" t="str">
        <f t="shared" si="3"/>
        <v/>
      </c>
      <c r="AP67" s="84" t="str">
        <f t="shared" si="3"/>
        <v/>
      </c>
      <c r="AQ67" s="84" t="str">
        <f t="shared" si="3"/>
        <v/>
      </c>
      <c r="AR67" s="84" t="str">
        <f t="shared" si="3"/>
        <v/>
      </c>
      <c r="AS67" s="84" t="str">
        <f t="shared" si="3"/>
        <v/>
      </c>
    </row>
    <row r="68" spans="1:45" x14ac:dyDescent="0.3">
      <c r="A68" s="148"/>
      <c r="B68" s="39" t="s">
        <v>198</v>
      </c>
      <c r="C68" s="69" t="s">
        <v>784</v>
      </c>
      <c r="D68" s="39" t="s">
        <v>757</v>
      </c>
      <c r="E68" s="80"/>
      <c r="F68" s="83">
        <f t="shared" ref="F68:AS68" si="4">IF(F21&gt;0, F21 - SUM(F31:F35), "")</f>
        <v>16.273319223155358</v>
      </c>
      <c r="G68" s="83">
        <f t="shared" si="4"/>
        <v>15.942039077613517</v>
      </c>
      <c r="H68" s="83">
        <f t="shared" si="4"/>
        <v>15.415519130057978</v>
      </c>
      <c r="I68" s="83">
        <f t="shared" si="4"/>
        <v>15.534848856599847</v>
      </c>
      <c r="J68" s="83">
        <f t="shared" si="4"/>
        <v>15.557379053205224</v>
      </c>
      <c r="K68" s="83">
        <f t="shared" si="4"/>
        <v>15.472882672080789</v>
      </c>
      <c r="L68" s="83">
        <f t="shared" si="4"/>
        <v>15.211313554780158</v>
      </c>
      <c r="M68" s="83">
        <f t="shared" si="4"/>
        <v>14.988192430556367</v>
      </c>
      <c r="N68" s="83" t="str">
        <f t="shared" si="4"/>
        <v/>
      </c>
      <c r="O68" s="83" t="str">
        <f t="shared" si="4"/>
        <v/>
      </c>
      <c r="P68" s="83" t="str">
        <f t="shared" si="4"/>
        <v/>
      </c>
      <c r="Q68" s="83" t="str">
        <f t="shared" si="4"/>
        <v/>
      </c>
      <c r="R68" s="83" t="str">
        <f t="shared" si="4"/>
        <v/>
      </c>
      <c r="S68" s="83" t="str">
        <f t="shared" si="4"/>
        <v/>
      </c>
      <c r="T68" s="83" t="str">
        <f t="shared" si="4"/>
        <v/>
      </c>
      <c r="U68" s="83" t="str">
        <f t="shared" si="4"/>
        <v/>
      </c>
      <c r="V68" s="83" t="str">
        <f t="shared" si="4"/>
        <v/>
      </c>
      <c r="W68" s="83" t="str">
        <f t="shared" si="4"/>
        <v/>
      </c>
      <c r="X68" s="83" t="str">
        <f t="shared" si="4"/>
        <v/>
      </c>
      <c r="Y68" s="83" t="str">
        <f t="shared" si="4"/>
        <v/>
      </c>
      <c r="Z68" s="83" t="str">
        <f t="shared" si="4"/>
        <v/>
      </c>
      <c r="AA68" s="83" t="str">
        <f t="shared" si="4"/>
        <v/>
      </c>
      <c r="AB68" s="83" t="str">
        <f t="shared" si="4"/>
        <v/>
      </c>
      <c r="AC68" s="83" t="str">
        <f t="shared" si="4"/>
        <v/>
      </c>
      <c r="AD68" s="83" t="str">
        <f t="shared" si="4"/>
        <v/>
      </c>
      <c r="AE68" s="83" t="str">
        <f t="shared" si="4"/>
        <v/>
      </c>
      <c r="AF68" s="83" t="str">
        <f t="shared" si="4"/>
        <v/>
      </c>
      <c r="AG68" s="83" t="str">
        <f t="shared" si="4"/>
        <v/>
      </c>
      <c r="AH68" s="83" t="str">
        <f t="shared" si="4"/>
        <v/>
      </c>
      <c r="AI68" s="83" t="str">
        <f t="shared" si="4"/>
        <v/>
      </c>
      <c r="AJ68" s="83" t="str">
        <f t="shared" si="4"/>
        <v/>
      </c>
      <c r="AK68" s="83" t="str">
        <f t="shared" si="4"/>
        <v/>
      </c>
      <c r="AL68" s="83" t="str">
        <f t="shared" si="4"/>
        <v/>
      </c>
      <c r="AM68" s="83" t="str">
        <f t="shared" si="4"/>
        <v/>
      </c>
      <c r="AN68" s="83" t="str">
        <f t="shared" si="4"/>
        <v/>
      </c>
      <c r="AO68" s="83" t="str">
        <f t="shared" si="4"/>
        <v/>
      </c>
      <c r="AP68" s="83" t="str">
        <f t="shared" si="4"/>
        <v/>
      </c>
      <c r="AQ68" s="83" t="str">
        <f t="shared" si="4"/>
        <v/>
      </c>
      <c r="AR68" s="83" t="str">
        <f t="shared" si="4"/>
        <v/>
      </c>
      <c r="AS68" s="83" t="str">
        <f t="shared" si="4"/>
        <v/>
      </c>
    </row>
    <row r="69" spans="1:45" x14ac:dyDescent="0.3">
      <c r="A69" s="148"/>
      <c r="B69" s="39" t="s">
        <v>200</v>
      </c>
      <c r="C69" s="69" t="s">
        <v>785</v>
      </c>
      <c r="D69" s="39" t="s">
        <v>757</v>
      </c>
      <c r="E69" s="80"/>
      <c r="F69" s="85">
        <f t="shared" ref="F69:AS69" si="5">IF(F22&gt;0, F22, "")</f>
        <v>6.2406861907357918</v>
      </c>
      <c r="G69" s="85">
        <f t="shared" si="5"/>
        <v>6.5991854264747296</v>
      </c>
      <c r="H69" s="85">
        <f t="shared" si="5"/>
        <v>5.7352521791057063</v>
      </c>
      <c r="I69" s="85">
        <f t="shared" si="5"/>
        <v>5.7801963048573857</v>
      </c>
      <c r="J69" s="85">
        <f t="shared" si="5"/>
        <v>5.8502118825209335</v>
      </c>
      <c r="K69" s="85">
        <f t="shared" si="5"/>
        <v>5.4437130245609575</v>
      </c>
      <c r="L69" s="85">
        <f t="shared" si="5"/>
        <v>5.8549317964640135</v>
      </c>
      <c r="M69" s="85">
        <f t="shared" si="5"/>
        <v>5.4202364953839099</v>
      </c>
      <c r="N69" s="85" t="str">
        <f t="shared" si="5"/>
        <v/>
      </c>
      <c r="O69" s="85" t="str">
        <f t="shared" si="5"/>
        <v/>
      </c>
      <c r="P69" s="85" t="str">
        <f t="shared" si="5"/>
        <v/>
      </c>
      <c r="Q69" s="85" t="str">
        <f t="shared" si="5"/>
        <v/>
      </c>
      <c r="R69" s="85" t="str">
        <f t="shared" si="5"/>
        <v/>
      </c>
      <c r="S69" s="85" t="str">
        <f t="shared" si="5"/>
        <v/>
      </c>
      <c r="T69" s="85" t="str">
        <f t="shared" si="5"/>
        <v/>
      </c>
      <c r="U69" s="85" t="str">
        <f t="shared" si="5"/>
        <v/>
      </c>
      <c r="V69" s="85" t="str">
        <f t="shared" si="5"/>
        <v/>
      </c>
      <c r="W69" s="85" t="str">
        <f t="shared" si="5"/>
        <v/>
      </c>
      <c r="X69" s="85" t="str">
        <f t="shared" si="5"/>
        <v/>
      </c>
      <c r="Y69" s="85" t="str">
        <f t="shared" si="5"/>
        <v/>
      </c>
      <c r="Z69" s="85" t="str">
        <f t="shared" si="5"/>
        <v/>
      </c>
      <c r="AA69" s="85" t="str">
        <f t="shared" si="5"/>
        <v/>
      </c>
      <c r="AB69" s="85" t="str">
        <f t="shared" si="5"/>
        <v/>
      </c>
      <c r="AC69" s="85" t="str">
        <f t="shared" si="5"/>
        <v/>
      </c>
      <c r="AD69" s="85" t="str">
        <f t="shared" si="5"/>
        <v/>
      </c>
      <c r="AE69" s="85" t="str">
        <f t="shared" si="5"/>
        <v/>
      </c>
      <c r="AF69" s="85" t="str">
        <f t="shared" si="5"/>
        <v/>
      </c>
      <c r="AG69" s="85" t="str">
        <f t="shared" si="5"/>
        <v/>
      </c>
      <c r="AH69" s="85" t="str">
        <f t="shared" si="5"/>
        <v/>
      </c>
      <c r="AI69" s="85" t="str">
        <f t="shared" si="5"/>
        <v/>
      </c>
      <c r="AJ69" s="85" t="str">
        <f t="shared" si="5"/>
        <v/>
      </c>
      <c r="AK69" s="85" t="str">
        <f t="shared" si="5"/>
        <v/>
      </c>
      <c r="AL69" s="85" t="str">
        <f t="shared" si="5"/>
        <v/>
      </c>
      <c r="AM69" s="85" t="str">
        <f t="shared" si="5"/>
        <v/>
      </c>
      <c r="AN69" s="85" t="str">
        <f t="shared" si="5"/>
        <v/>
      </c>
      <c r="AO69" s="85" t="str">
        <f t="shared" si="5"/>
        <v/>
      </c>
      <c r="AP69" s="85" t="str">
        <f t="shared" si="5"/>
        <v/>
      </c>
      <c r="AQ69" s="85" t="str">
        <f t="shared" si="5"/>
        <v/>
      </c>
      <c r="AR69" s="85" t="str">
        <f t="shared" si="5"/>
        <v/>
      </c>
      <c r="AS69" s="85" t="str">
        <f t="shared" si="5"/>
        <v/>
      </c>
    </row>
    <row r="70" spans="1:45" x14ac:dyDescent="0.3">
      <c r="A70" s="148"/>
      <c r="B70" s="39" t="s">
        <v>204</v>
      </c>
      <c r="C70" s="69" t="s">
        <v>786</v>
      </c>
      <c r="D70" s="39" t="s">
        <v>757</v>
      </c>
      <c r="E70" s="80"/>
      <c r="F70" s="83">
        <f>IF(F23&gt;0, F23 - SUM(F42:F46), "")</f>
        <v>14.289790683974882</v>
      </c>
      <c r="G70" s="83">
        <f t="shared" ref="G70:M70" si="6">IF(G23&gt;0, G23 - SUM(G42:G46), "")</f>
        <v>13.469408963427179</v>
      </c>
      <c r="H70" s="83">
        <f t="shared" si="6"/>
        <v>13.68750982790311</v>
      </c>
      <c r="I70" s="83">
        <f t="shared" si="6"/>
        <v>13.238515150455997</v>
      </c>
      <c r="J70" s="83">
        <f t="shared" si="6"/>
        <v>12.696791540301158</v>
      </c>
      <c r="K70" s="83">
        <f t="shared" si="6"/>
        <v>12.851462343335724</v>
      </c>
      <c r="L70" s="83">
        <f t="shared" si="6"/>
        <v>13.160792116426011</v>
      </c>
      <c r="M70" s="83">
        <f t="shared" si="6"/>
        <v>12.904394410089431</v>
      </c>
      <c r="N70" s="83" t="str">
        <f t="shared" ref="N70:AS70" si="7">IF(N23&gt;0, N23 - SUM(N42:N46), "")</f>
        <v/>
      </c>
      <c r="O70" s="83" t="str">
        <f t="shared" si="7"/>
        <v/>
      </c>
      <c r="P70" s="83" t="str">
        <f t="shared" si="7"/>
        <v/>
      </c>
      <c r="Q70" s="83" t="str">
        <f t="shared" si="7"/>
        <v/>
      </c>
      <c r="R70" s="83" t="str">
        <f t="shared" si="7"/>
        <v/>
      </c>
      <c r="S70" s="83" t="str">
        <f t="shared" si="7"/>
        <v/>
      </c>
      <c r="T70" s="83" t="str">
        <f t="shared" si="7"/>
        <v/>
      </c>
      <c r="U70" s="83" t="str">
        <f t="shared" si="7"/>
        <v/>
      </c>
      <c r="V70" s="83" t="str">
        <f t="shared" si="7"/>
        <v/>
      </c>
      <c r="W70" s="83" t="str">
        <f t="shared" si="7"/>
        <v/>
      </c>
      <c r="X70" s="83" t="str">
        <f t="shared" si="7"/>
        <v/>
      </c>
      <c r="Y70" s="83" t="str">
        <f t="shared" si="7"/>
        <v/>
      </c>
      <c r="Z70" s="83" t="str">
        <f t="shared" si="7"/>
        <v/>
      </c>
      <c r="AA70" s="83" t="str">
        <f t="shared" si="7"/>
        <v/>
      </c>
      <c r="AB70" s="83" t="str">
        <f t="shared" si="7"/>
        <v/>
      </c>
      <c r="AC70" s="83" t="str">
        <f t="shared" si="7"/>
        <v/>
      </c>
      <c r="AD70" s="83" t="str">
        <f t="shared" si="7"/>
        <v/>
      </c>
      <c r="AE70" s="83" t="str">
        <f t="shared" si="7"/>
        <v/>
      </c>
      <c r="AF70" s="83" t="str">
        <f t="shared" si="7"/>
        <v/>
      </c>
      <c r="AG70" s="83" t="str">
        <f t="shared" si="7"/>
        <v/>
      </c>
      <c r="AH70" s="83" t="str">
        <f t="shared" si="7"/>
        <v/>
      </c>
      <c r="AI70" s="83" t="str">
        <f t="shared" si="7"/>
        <v/>
      </c>
      <c r="AJ70" s="83" t="str">
        <f t="shared" si="7"/>
        <v/>
      </c>
      <c r="AK70" s="83" t="str">
        <f t="shared" si="7"/>
        <v/>
      </c>
      <c r="AL70" s="83" t="str">
        <f t="shared" si="7"/>
        <v/>
      </c>
      <c r="AM70" s="83" t="str">
        <f t="shared" si="7"/>
        <v/>
      </c>
      <c r="AN70" s="83" t="str">
        <f t="shared" si="7"/>
        <v/>
      </c>
      <c r="AO70" s="83" t="str">
        <f t="shared" si="7"/>
        <v/>
      </c>
      <c r="AP70" s="83" t="str">
        <f t="shared" si="7"/>
        <v/>
      </c>
      <c r="AQ70" s="83" t="str">
        <f t="shared" si="7"/>
        <v/>
      </c>
      <c r="AR70" s="83" t="str">
        <f t="shared" si="7"/>
        <v/>
      </c>
      <c r="AS70" s="83" t="str">
        <f t="shared" si="7"/>
        <v/>
      </c>
    </row>
    <row r="71" spans="1:45" x14ac:dyDescent="0.3">
      <c r="A71" s="148"/>
    </row>
    <row r="72" spans="1:45" x14ac:dyDescent="0.3">
      <c r="A72" s="148"/>
    </row>
    <row r="73" spans="1:45" ht="16.2" thickBot="1" x14ac:dyDescent="0.35">
      <c r="A73" s="146" t="str">
        <f>"@"&amp;COUNTIF(A$1:A72,"@*")+1</f>
        <v>@6</v>
      </c>
      <c r="B73" s="1" t="s">
        <v>807</v>
      </c>
      <c r="C73" s="1"/>
      <c r="D73" s="1"/>
      <c r="E73" s="1"/>
      <c r="F73" s="1"/>
      <c r="G73" s="1"/>
      <c r="H73" s="1"/>
      <c r="I73" s="1"/>
      <c r="J73" s="1"/>
      <c r="K73" s="1"/>
    </row>
    <row r="74" spans="1:45" ht="16.2" thickTop="1" x14ac:dyDescent="0.3">
      <c r="A74" s="148"/>
    </row>
    <row r="75" spans="1:45" x14ac:dyDescent="0.3">
      <c r="A75" s="148"/>
      <c r="B75" s="8" t="s">
        <v>265</v>
      </c>
      <c r="C75" s="112" t="s">
        <v>808</v>
      </c>
      <c r="D75" s="101" t="s">
        <v>809</v>
      </c>
      <c r="E75" s="72"/>
      <c r="K75" s="8"/>
    </row>
    <row r="76" spans="1:45" x14ac:dyDescent="0.3">
      <c r="A76" s="148"/>
      <c r="B76" s="8" t="s">
        <v>89</v>
      </c>
      <c r="C76" s="8" t="s">
        <v>810</v>
      </c>
      <c r="E76" s="72"/>
      <c r="K76" s="8"/>
    </row>
    <row r="77" spans="1:45" x14ac:dyDescent="0.3">
      <c r="A77" s="148"/>
      <c r="B77" s="8"/>
      <c r="C77" s="8" t="s">
        <v>1349</v>
      </c>
      <c r="E77" s="72"/>
      <c r="K77" s="8"/>
    </row>
    <row r="78" spans="1:45" x14ac:dyDescent="0.3">
      <c r="A78" s="148"/>
      <c r="K78" s="8"/>
    </row>
    <row r="79" spans="1:45" x14ac:dyDescent="0.3">
      <c r="A79" s="148"/>
      <c r="B79" s="33" t="s">
        <v>269</v>
      </c>
      <c r="C79" s="168" t="s">
        <v>270</v>
      </c>
      <c r="E79" s="72"/>
      <c r="K79" s="8"/>
    </row>
    <row r="80" spans="1:45" ht="40.799999999999997" x14ac:dyDescent="0.3">
      <c r="A80" s="148"/>
      <c r="E80" s="72" t="s">
        <v>271</v>
      </c>
      <c r="K80" s="8"/>
    </row>
    <row r="81" spans="1:45" x14ac:dyDescent="0.3">
      <c r="A81" s="148"/>
      <c r="B81" s="33" t="s">
        <v>811</v>
      </c>
      <c r="C81" s="33" t="s">
        <v>779</v>
      </c>
      <c r="D81" s="33" t="s">
        <v>429</v>
      </c>
      <c r="E81" s="34" t="s">
        <v>275</v>
      </c>
      <c r="F81" s="55">
        <v>2011</v>
      </c>
      <c r="G81" s="55">
        <v>2012</v>
      </c>
      <c r="H81" s="55">
        <v>2013</v>
      </c>
      <c r="I81" s="55">
        <v>2014</v>
      </c>
      <c r="J81" s="55">
        <v>2015</v>
      </c>
      <c r="K81" s="55">
        <v>2016</v>
      </c>
      <c r="L81" s="55">
        <v>2017</v>
      </c>
      <c r="M81" s="55">
        <v>2018</v>
      </c>
      <c r="N81" s="55">
        <v>2019</v>
      </c>
      <c r="O81" s="55">
        <v>2020</v>
      </c>
      <c r="P81" s="55">
        <v>2021</v>
      </c>
      <c r="Q81" s="55">
        <v>2022</v>
      </c>
      <c r="R81" s="55">
        <v>2023</v>
      </c>
      <c r="S81" s="55">
        <v>2024</v>
      </c>
      <c r="T81" s="55">
        <v>2025</v>
      </c>
      <c r="U81" s="55">
        <v>2026</v>
      </c>
      <c r="V81" s="55">
        <v>2027</v>
      </c>
      <c r="W81" s="55">
        <v>2028</v>
      </c>
      <c r="X81" s="55">
        <v>2029</v>
      </c>
      <c r="Y81" s="55">
        <v>2030</v>
      </c>
      <c r="Z81" s="55">
        <v>2031</v>
      </c>
      <c r="AA81" s="55">
        <v>2032</v>
      </c>
      <c r="AB81" s="55">
        <v>2033</v>
      </c>
      <c r="AC81" s="55">
        <v>2034</v>
      </c>
      <c r="AD81" s="55">
        <v>2035</v>
      </c>
      <c r="AE81" s="55">
        <v>2036</v>
      </c>
      <c r="AF81" s="55">
        <v>2037</v>
      </c>
      <c r="AG81" s="55">
        <v>2038</v>
      </c>
      <c r="AH81" s="55">
        <v>2039</v>
      </c>
      <c r="AI81" s="55">
        <v>2040</v>
      </c>
      <c r="AJ81" s="55">
        <v>2041</v>
      </c>
      <c r="AK81" s="55">
        <v>2042</v>
      </c>
      <c r="AL81" s="55">
        <v>2043</v>
      </c>
      <c r="AM81" s="55">
        <v>2044</v>
      </c>
      <c r="AN81" s="55">
        <v>2045</v>
      </c>
      <c r="AO81" s="55">
        <v>2046</v>
      </c>
      <c r="AP81" s="55">
        <v>2047</v>
      </c>
      <c r="AQ81" s="55">
        <v>2048</v>
      </c>
      <c r="AR81" s="55">
        <v>2049</v>
      </c>
      <c r="AS81" s="55">
        <v>2050</v>
      </c>
    </row>
    <row r="82" spans="1:45" x14ac:dyDescent="0.3">
      <c r="A82" s="148"/>
      <c r="B82" s="39" t="s">
        <v>757</v>
      </c>
      <c r="C82" s="33" t="s">
        <v>812</v>
      </c>
      <c r="D82" s="111" t="s">
        <v>1350</v>
      </c>
      <c r="E82" s="80"/>
      <c r="F82" s="81">
        <v>10922.86203317071</v>
      </c>
      <c r="G82" s="81">
        <v>11133.866569676075</v>
      </c>
      <c r="H82" s="81">
        <v>10841.562123427046</v>
      </c>
      <c r="I82" s="81">
        <v>9871.3176594585693</v>
      </c>
      <c r="J82" s="81">
        <v>9529.1859849129105</v>
      </c>
      <c r="K82" s="81">
        <v>8458.1400187364379</v>
      </c>
      <c r="L82" s="77">
        <v>8189.53261149433</v>
      </c>
      <c r="M82" s="77">
        <v>8426.139666057119</v>
      </c>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77"/>
      <c r="AN82" s="77"/>
      <c r="AO82" s="77"/>
      <c r="AP82" s="77"/>
      <c r="AQ82" s="77"/>
      <c r="AR82" s="77"/>
      <c r="AS82" s="77"/>
    </row>
    <row r="83" spans="1:45" x14ac:dyDescent="0.3">
      <c r="A83" s="148"/>
      <c r="B83" s="39" t="s">
        <v>757</v>
      </c>
      <c r="C83" s="33" t="s">
        <v>813</v>
      </c>
      <c r="D83" s="111" t="s">
        <v>1350</v>
      </c>
      <c r="E83" s="80"/>
      <c r="F83" s="81">
        <v>413.99560944066627</v>
      </c>
      <c r="G83" s="81">
        <v>397.03014558547716</v>
      </c>
      <c r="H83" s="81">
        <v>366.70165529610557</v>
      </c>
      <c r="I83" s="81">
        <v>368.28842555579769</v>
      </c>
      <c r="J83" s="81">
        <v>380.32185958204388</v>
      </c>
      <c r="K83" s="81">
        <v>373.98254642666512</v>
      </c>
      <c r="L83" s="77">
        <v>374.45355278589761</v>
      </c>
      <c r="M83" s="77">
        <v>369.69509011321134</v>
      </c>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77"/>
      <c r="AN83" s="77"/>
      <c r="AO83" s="77"/>
      <c r="AP83" s="77"/>
      <c r="AQ83" s="77"/>
      <c r="AR83" s="77"/>
      <c r="AS83" s="77"/>
    </row>
    <row r="84" spans="1:45" x14ac:dyDescent="0.3">
      <c r="A84" s="148"/>
      <c r="B84" s="39" t="s">
        <v>757</v>
      </c>
      <c r="C84" s="33" t="s">
        <v>814</v>
      </c>
      <c r="D84" s="111" t="s">
        <v>1350</v>
      </c>
      <c r="E84" s="80"/>
      <c r="F84" s="81">
        <v>0.50030033281011854</v>
      </c>
      <c r="G84" s="81">
        <v>0.52838394183120529</v>
      </c>
      <c r="H84" s="81">
        <v>0.54877595509548038</v>
      </c>
      <c r="I84" s="81">
        <v>0.56012100818756183</v>
      </c>
      <c r="J84" s="81">
        <v>0.5610154361181372</v>
      </c>
      <c r="K84" s="81">
        <v>0.56184067623443779</v>
      </c>
      <c r="L84" s="77">
        <v>0.56227608352789737</v>
      </c>
      <c r="M84" s="77">
        <v>0.55262698195334314</v>
      </c>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row>
    <row r="85" spans="1:45" x14ac:dyDescent="0.3">
      <c r="A85" s="148"/>
      <c r="B85" s="39" t="s">
        <v>757</v>
      </c>
      <c r="C85" s="33" t="s">
        <v>815</v>
      </c>
      <c r="D85" s="111" t="s">
        <v>1350</v>
      </c>
      <c r="E85" s="80"/>
      <c r="F85" s="81">
        <v>13.025986094700642</v>
      </c>
      <c r="G85" s="81">
        <v>12.990182972397623</v>
      </c>
      <c r="H85" s="81">
        <v>13.140616458965585</v>
      </c>
      <c r="I85" s="81">
        <v>13.223134151366233</v>
      </c>
      <c r="J85" s="81">
        <v>13.081318925410029</v>
      </c>
      <c r="K85" s="81">
        <v>12.823826320631088</v>
      </c>
      <c r="L85" s="77">
        <v>12.917061335457996</v>
      </c>
      <c r="M85" s="77">
        <v>12.605215501788921</v>
      </c>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77"/>
      <c r="AS85" s="77"/>
    </row>
    <row r="86" spans="1:45" x14ac:dyDescent="0.3">
      <c r="A86" s="148"/>
      <c r="B86" s="39" t="s">
        <v>757</v>
      </c>
      <c r="C86" s="33" t="s">
        <v>816</v>
      </c>
      <c r="D86" s="111" t="s">
        <v>1350</v>
      </c>
      <c r="E86" s="80"/>
      <c r="F86" s="81">
        <v>1.2187089572670199E-5</v>
      </c>
      <c r="G86" s="81">
        <v>1.3405798529937299E-5</v>
      </c>
      <c r="H86" s="81">
        <v>1.4746378382931E-5</v>
      </c>
      <c r="I86" s="81">
        <v>1.6221016221224101E-5</v>
      </c>
      <c r="J86" s="81">
        <v>1.7843117843346499E-5</v>
      </c>
      <c r="K86" s="81">
        <v>1.9627429627681199E-5</v>
      </c>
      <c r="L86" s="77">
        <v>2.1590172590449299E-5</v>
      </c>
      <c r="M86" s="77">
        <v>2.3749189849494201E-5</v>
      </c>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77"/>
      <c r="AN86" s="77"/>
      <c r="AO86" s="77"/>
      <c r="AP86" s="77"/>
      <c r="AQ86" s="77"/>
      <c r="AR86" s="77"/>
      <c r="AS86" s="77"/>
    </row>
    <row r="87" spans="1:45" x14ac:dyDescent="0.3">
      <c r="A87" s="148"/>
      <c r="B87" s="39" t="s">
        <v>757</v>
      </c>
      <c r="C87" s="33" t="s">
        <v>817</v>
      </c>
      <c r="D87" s="111" t="s">
        <v>1350</v>
      </c>
      <c r="E87" s="80"/>
      <c r="F87" s="81">
        <v>8.620524838311678E-3</v>
      </c>
      <c r="G87" s="81">
        <v>9.6690233901600923E-3</v>
      </c>
      <c r="H87" s="81">
        <v>1.0632915601096818E-2</v>
      </c>
      <c r="I87" s="81">
        <v>1.5969974432832382E-2</v>
      </c>
      <c r="J87" s="81">
        <v>1.2953920512512944E-2</v>
      </c>
      <c r="K87" s="81">
        <v>1.436268473815846E-2</v>
      </c>
      <c r="L87" s="77">
        <v>1.5583763708814476E-2</v>
      </c>
      <c r="M87" s="77">
        <v>1.6223329357917489E-2</v>
      </c>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77"/>
      <c r="AS87" s="77"/>
    </row>
    <row r="88" spans="1:45" x14ac:dyDescent="0.3">
      <c r="A88" s="148"/>
      <c r="B88" s="39" t="s">
        <v>757</v>
      </c>
      <c r="C88" s="33" t="s">
        <v>818</v>
      </c>
      <c r="D88" s="111" t="s">
        <v>1350</v>
      </c>
      <c r="E88" s="80"/>
      <c r="F88" s="81">
        <v>1.7182421053382184E-3</v>
      </c>
      <c r="G88" s="81">
        <v>1.6679246563716418E-3</v>
      </c>
      <c r="H88" s="81">
        <v>1.4887253239003083E-3</v>
      </c>
      <c r="I88" s="81">
        <v>1.4482948671249169E-3</v>
      </c>
      <c r="J88" s="81">
        <v>1.4609935481203833E-3</v>
      </c>
      <c r="K88" s="81">
        <v>1.5625803502323733E-3</v>
      </c>
      <c r="L88" s="77">
        <v>1.5188116632866835E-3</v>
      </c>
      <c r="M88" s="77">
        <v>1.717098889179482E-3</v>
      </c>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77"/>
      <c r="AS88" s="77"/>
    </row>
    <row r="89" spans="1:45" x14ac:dyDescent="0.3">
      <c r="A89" s="148"/>
    </row>
    <row r="90" spans="1:45" x14ac:dyDescent="0.3">
      <c r="A90" s="148"/>
    </row>
    <row r="91" spans="1:45" ht="16.2" thickBot="1" x14ac:dyDescent="0.35">
      <c r="A91" s="146" t="str">
        <f>"@"&amp;COUNTIF(A$1:A90,"@*")+1</f>
        <v>@7</v>
      </c>
      <c r="B91" s="2" t="s">
        <v>819</v>
      </c>
      <c r="C91" s="2"/>
      <c r="D91" s="2"/>
      <c r="E91" s="2"/>
      <c r="F91" s="2"/>
      <c r="G91" s="2"/>
      <c r="H91" s="2"/>
      <c r="I91" s="2"/>
      <c r="J91" s="2"/>
      <c r="K91" s="2"/>
    </row>
    <row r="92" spans="1:45" x14ac:dyDescent="0.3">
      <c r="A92" s="148"/>
      <c r="B92" s="8"/>
      <c r="C92" s="8"/>
    </row>
    <row r="93" spans="1:45" x14ac:dyDescent="0.3">
      <c r="A93" s="148"/>
      <c r="B93" s="8" t="s">
        <v>89</v>
      </c>
      <c r="C93" s="8" t="s">
        <v>820</v>
      </c>
      <c r="E93" s="72"/>
      <c r="K93" s="8"/>
    </row>
    <row r="94" spans="1:45" x14ac:dyDescent="0.3">
      <c r="A94" s="148"/>
      <c r="B94" s="8"/>
      <c r="C94" s="8"/>
      <c r="E94" s="72"/>
      <c r="K94" s="8"/>
    </row>
    <row r="95" spans="1:45" x14ac:dyDescent="0.3">
      <c r="A95" s="148"/>
      <c r="B95" s="33" t="s">
        <v>269</v>
      </c>
      <c r="C95" s="168" t="s">
        <v>270</v>
      </c>
      <c r="E95" s="72"/>
      <c r="K95" s="8"/>
    </row>
    <row r="96" spans="1:45" x14ac:dyDescent="0.3">
      <c r="A96" s="148"/>
      <c r="E96" s="72"/>
      <c r="K96" s="8"/>
    </row>
    <row r="97" spans="1:45" x14ac:dyDescent="0.3">
      <c r="A97" s="148"/>
      <c r="B97" s="33" t="s">
        <v>272</v>
      </c>
      <c r="C97" s="33" t="s">
        <v>407</v>
      </c>
      <c r="D97" s="33" t="s">
        <v>394</v>
      </c>
      <c r="E97" s="34" t="s">
        <v>275</v>
      </c>
      <c r="F97" s="55">
        <v>2011</v>
      </c>
      <c r="G97" s="55">
        <v>2012</v>
      </c>
      <c r="H97" s="55">
        <v>2013</v>
      </c>
      <c r="I97" s="55">
        <v>2014</v>
      </c>
      <c r="J97" s="55">
        <v>2015</v>
      </c>
      <c r="K97" s="55">
        <v>2016</v>
      </c>
      <c r="L97" s="55">
        <v>2017</v>
      </c>
      <c r="M97" s="55">
        <v>2018</v>
      </c>
      <c r="N97" s="55">
        <v>2019</v>
      </c>
      <c r="O97" s="55">
        <v>2020</v>
      </c>
      <c r="P97" s="55">
        <v>2021</v>
      </c>
      <c r="Q97" s="55">
        <v>2022</v>
      </c>
      <c r="R97" s="55">
        <v>2023</v>
      </c>
      <c r="S97" s="55">
        <v>2024</v>
      </c>
      <c r="T97" s="55">
        <v>2025</v>
      </c>
      <c r="U97" s="55">
        <v>2026</v>
      </c>
      <c r="V97" s="55">
        <v>2027</v>
      </c>
      <c r="W97" s="55">
        <v>2028</v>
      </c>
      <c r="X97" s="55">
        <v>2029</v>
      </c>
      <c r="Y97" s="55">
        <v>2030</v>
      </c>
      <c r="Z97" s="55">
        <v>2031</v>
      </c>
      <c r="AA97" s="55">
        <v>2032</v>
      </c>
      <c r="AB97" s="55">
        <v>2033</v>
      </c>
      <c r="AC97" s="55">
        <v>2034</v>
      </c>
      <c r="AD97" s="55">
        <v>2035</v>
      </c>
      <c r="AE97" s="55">
        <v>2036</v>
      </c>
      <c r="AF97" s="55">
        <v>2037</v>
      </c>
      <c r="AG97" s="55">
        <v>2038</v>
      </c>
      <c r="AH97" s="55">
        <v>2039</v>
      </c>
      <c r="AI97" s="55">
        <v>2040</v>
      </c>
      <c r="AJ97" s="55">
        <v>2041</v>
      </c>
      <c r="AK97" s="55">
        <v>2042</v>
      </c>
      <c r="AL97" s="55">
        <v>2043</v>
      </c>
      <c r="AM97" s="55">
        <v>2044</v>
      </c>
      <c r="AN97" s="55">
        <v>2045</v>
      </c>
      <c r="AO97" s="55">
        <v>2046</v>
      </c>
      <c r="AP97" s="55">
        <v>2047</v>
      </c>
      <c r="AQ97" s="55">
        <v>2048</v>
      </c>
      <c r="AR97" s="55">
        <v>2049</v>
      </c>
      <c r="AS97" s="55">
        <v>2050</v>
      </c>
    </row>
    <row r="98" spans="1:45" x14ac:dyDescent="0.3">
      <c r="A98" s="148"/>
      <c r="B98" s="39" t="s">
        <v>178</v>
      </c>
      <c r="C98" s="33" t="s">
        <v>821</v>
      </c>
      <c r="D98" s="174">
        <f>44/12</f>
        <v>3.6666666666666665</v>
      </c>
      <c r="E98" s="80"/>
      <c r="F98" s="52">
        <f t="shared" ref="F98:AS98" si="8">IF(F82&gt;0, F82*$D98, "")</f>
        <v>40050.494121625932</v>
      </c>
      <c r="G98" s="52">
        <f t="shared" si="8"/>
        <v>40824.177422145607</v>
      </c>
      <c r="H98" s="52">
        <f t="shared" si="8"/>
        <v>39752.39445256583</v>
      </c>
      <c r="I98" s="52">
        <f t="shared" si="8"/>
        <v>36194.83141801475</v>
      </c>
      <c r="J98" s="52">
        <f t="shared" si="8"/>
        <v>34940.348611347334</v>
      </c>
      <c r="K98" s="52">
        <f t="shared" si="8"/>
        <v>31013.180068700272</v>
      </c>
      <c r="L98" s="52">
        <f t="shared" si="8"/>
        <v>30028.286242145874</v>
      </c>
      <c r="M98" s="52">
        <f t="shared" si="8"/>
        <v>30895.845442209436</v>
      </c>
      <c r="N98" s="52" t="str">
        <f t="shared" si="8"/>
        <v/>
      </c>
      <c r="O98" s="52" t="str">
        <f t="shared" si="8"/>
        <v/>
      </c>
      <c r="P98" s="52" t="str">
        <f t="shared" si="8"/>
        <v/>
      </c>
      <c r="Q98" s="52" t="str">
        <f t="shared" si="8"/>
        <v/>
      </c>
      <c r="R98" s="52" t="str">
        <f t="shared" si="8"/>
        <v/>
      </c>
      <c r="S98" s="52" t="str">
        <f t="shared" si="8"/>
        <v/>
      </c>
      <c r="T98" s="52" t="str">
        <f t="shared" si="8"/>
        <v/>
      </c>
      <c r="U98" s="52" t="str">
        <f t="shared" si="8"/>
        <v/>
      </c>
      <c r="V98" s="52" t="str">
        <f t="shared" si="8"/>
        <v/>
      </c>
      <c r="W98" s="52" t="str">
        <f t="shared" si="8"/>
        <v/>
      </c>
      <c r="X98" s="52" t="str">
        <f t="shared" si="8"/>
        <v/>
      </c>
      <c r="Y98" s="52" t="str">
        <f t="shared" si="8"/>
        <v/>
      </c>
      <c r="Z98" s="52" t="str">
        <f t="shared" si="8"/>
        <v/>
      </c>
      <c r="AA98" s="52" t="str">
        <f t="shared" si="8"/>
        <v/>
      </c>
      <c r="AB98" s="52" t="str">
        <f t="shared" si="8"/>
        <v/>
      </c>
      <c r="AC98" s="52" t="str">
        <f t="shared" si="8"/>
        <v/>
      </c>
      <c r="AD98" s="52" t="str">
        <f t="shared" si="8"/>
        <v/>
      </c>
      <c r="AE98" s="52" t="str">
        <f t="shared" si="8"/>
        <v/>
      </c>
      <c r="AF98" s="52" t="str">
        <f t="shared" si="8"/>
        <v/>
      </c>
      <c r="AG98" s="52" t="str">
        <f t="shared" si="8"/>
        <v/>
      </c>
      <c r="AH98" s="52" t="str">
        <f t="shared" si="8"/>
        <v/>
      </c>
      <c r="AI98" s="52" t="str">
        <f t="shared" si="8"/>
        <v/>
      </c>
      <c r="AJ98" s="52" t="str">
        <f t="shared" si="8"/>
        <v/>
      </c>
      <c r="AK98" s="52" t="str">
        <f t="shared" si="8"/>
        <v/>
      </c>
      <c r="AL98" s="52" t="str">
        <f t="shared" si="8"/>
        <v/>
      </c>
      <c r="AM98" s="52" t="str">
        <f t="shared" si="8"/>
        <v/>
      </c>
      <c r="AN98" s="52" t="str">
        <f t="shared" si="8"/>
        <v/>
      </c>
      <c r="AO98" s="52" t="str">
        <f t="shared" si="8"/>
        <v/>
      </c>
      <c r="AP98" s="52" t="str">
        <f t="shared" si="8"/>
        <v/>
      </c>
      <c r="AQ98" s="52" t="str">
        <f t="shared" si="8"/>
        <v/>
      </c>
      <c r="AR98" s="52" t="str">
        <f t="shared" si="8"/>
        <v/>
      </c>
      <c r="AS98" s="52" t="str">
        <f t="shared" si="8"/>
        <v/>
      </c>
    </row>
    <row r="99" spans="1:45" x14ac:dyDescent="0.3">
      <c r="A99" s="148"/>
      <c r="B99" s="39" t="s">
        <v>180</v>
      </c>
      <c r="C99" s="33" t="s">
        <v>813</v>
      </c>
      <c r="D99" s="20"/>
      <c r="E99" s="80"/>
      <c r="F99" s="84">
        <f t="shared" ref="F99:AS99" si="9">IF(F83&gt;0, F83, "")</f>
        <v>413.99560944066627</v>
      </c>
      <c r="G99" s="84">
        <f t="shared" si="9"/>
        <v>397.03014558547716</v>
      </c>
      <c r="H99" s="84">
        <f t="shared" si="9"/>
        <v>366.70165529610557</v>
      </c>
      <c r="I99" s="84">
        <f t="shared" si="9"/>
        <v>368.28842555579769</v>
      </c>
      <c r="J99" s="84">
        <f t="shared" si="9"/>
        <v>380.32185958204388</v>
      </c>
      <c r="K99" s="84">
        <f t="shared" si="9"/>
        <v>373.98254642666512</v>
      </c>
      <c r="L99" s="84">
        <f t="shared" si="9"/>
        <v>374.45355278589761</v>
      </c>
      <c r="M99" s="84">
        <f t="shared" si="9"/>
        <v>369.69509011321134</v>
      </c>
      <c r="N99" s="84" t="str">
        <f t="shared" si="9"/>
        <v/>
      </c>
      <c r="O99" s="84" t="str">
        <f t="shared" si="9"/>
        <v/>
      </c>
      <c r="P99" s="84" t="str">
        <f t="shared" si="9"/>
        <v/>
      </c>
      <c r="Q99" s="84" t="str">
        <f t="shared" si="9"/>
        <v/>
      </c>
      <c r="R99" s="84" t="str">
        <f t="shared" si="9"/>
        <v/>
      </c>
      <c r="S99" s="84" t="str">
        <f t="shared" si="9"/>
        <v/>
      </c>
      <c r="T99" s="84" t="str">
        <f t="shared" si="9"/>
        <v/>
      </c>
      <c r="U99" s="84" t="str">
        <f t="shared" si="9"/>
        <v/>
      </c>
      <c r="V99" s="84" t="str">
        <f t="shared" si="9"/>
        <v/>
      </c>
      <c r="W99" s="84" t="str">
        <f t="shared" si="9"/>
        <v/>
      </c>
      <c r="X99" s="84" t="str">
        <f t="shared" si="9"/>
        <v/>
      </c>
      <c r="Y99" s="84" t="str">
        <f t="shared" si="9"/>
        <v/>
      </c>
      <c r="Z99" s="84" t="str">
        <f t="shared" si="9"/>
        <v/>
      </c>
      <c r="AA99" s="84" t="str">
        <f t="shared" si="9"/>
        <v/>
      </c>
      <c r="AB99" s="84" t="str">
        <f t="shared" si="9"/>
        <v/>
      </c>
      <c r="AC99" s="84" t="str">
        <f t="shared" si="9"/>
        <v/>
      </c>
      <c r="AD99" s="84" t="str">
        <f t="shared" si="9"/>
        <v/>
      </c>
      <c r="AE99" s="84" t="str">
        <f t="shared" si="9"/>
        <v/>
      </c>
      <c r="AF99" s="84" t="str">
        <f t="shared" si="9"/>
        <v/>
      </c>
      <c r="AG99" s="84" t="str">
        <f t="shared" si="9"/>
        <v/>
      </c>
      <c r="AH99" s="84" t="str">
        <f t="shared" si="9"/>
        <v/>
      </c>
      <c r="AI99" s="84" t="str">
        <f t="shared" si="9"/>
        <v/>
      </c>
      <c r="AJ99" s="84" t="str">
        <f t="shared" si="9"/>
        <v/>
      </c>
      <c r="AK99" s="84" t="str">
        <f t="shared" si="9"/>
        <v/>
      </c>
      <c r="AL99" s="84" t="str">
        <f t="shared" si="9"/>
        <v/>
      </c>
      <c r="AM99" s="84" t="str">
        <f t="shared" si="9"/>
        <v/>
      </c>
      <c r="AN99" s="84" t="str">
        <f t="shared" si="9"/>
        <v/>
      </c>
      <c r="AO99" s="84" t="str">
        <f t="shared" si="9"/>
        <v/>
      </c>
      <c r="AP99" s="84" t="str">
        <f t="shared" si="9"/>
        <v/>
      </c>
      <c r="AQ99" s="84" t="str">
        <f t="shared" si="9"/>
        <v/>
      </c>
      <c r="AR99" s="84" t="str">
        <f t="shared" si="9"/>
        <v/>
      </c>
      <c r="AS99" s="84" t="str">
        <f t="shared" si="9"/>
        <v/>
      </c>
    </row>
    <row r="100" spans="1:45" x14ac:dyDescent="0.3">
      <c r="A100" s="148"/>
      <c r="B100" s="39" t="s">
        <v>182</v>
      </c>
      <c r="C100" s="33" t="s">
        <v>822</v>
      </c>
      <c r="D100" s="20"/>
      <c r="E100" s="80"/>
      <c r="F100" s="84">
        <f t="shared" ref="F100:AS100" si="10">IF(F84&gt;0, F84, "")</f>
        <v>0.50030033281011854</v>
      </c>
      <c r="G100" s="84">
        <f t="shared" si="10"/>
        <v>0.52838394183120529</v>
      </c>
      <c r="H100" s="84">
        <f t="shared" si="10"/>
        <v>0.54877595509548038</v>
      </c>
      <c r="I100" s="84">
        <f t="shared" si="10"/>
        <v>0.56012100818756183</v>
      </c>
      <c r="J100" s="84">
        <f t="shared" si="10"/>
        <v>0.5610154361181372</v>
      </c>
      <c r="K100" s="84">
        <f t="shared" si="10"/>
        <v>0.56184067623443779</v>
      </c>
      <c r="L100" s="84">
        <f t="shared" si="10"/>
        <v>0.56227608352789737</v>
      </c>
      <c r="M100" s="84">
        <f t="shared" si="10"/>
        <v>0.55262698195334314</v>
      </c>
      <c r="N100" s="84" t="str">
        <f t="shared" si="10"/>
        <v/>
      </c>
      <c r="O100" s="84" t="str">
        <f t="shared" si="10"/>
        <v/>
      </c>
      <c r="P100" s="84" t="str">
        <f t="shared" si="10"/>
        <v/>
      </c>
      <c r="Q100" s="84" t="str">
        <f t="shared" si="10"/>
        <v/>
      </c>
      <c r="R100" s="84" t="str">
        <f t="shared" si="10"/>
        <v/>
      </c>
      <c r="S100" s="84" t="str">
        <f t="shared" si="10"/>
        <v/>
      </c>
      <c r="T100" s="84" t="str">
        <f t="shared" si="10"/>
        <v/>
      </c>
      <c r="U100" s="84" t="str">
        <f t="shared" si="10"/>
        <v/>
      </c>
      <c r="V100" s="84" t="str">
        <f t="shared" si="10"/>
        <v/>
      </c>
      <c r="W100" s="84" t="str">
        <f t="shared" si="10"/>
        <v/>
      </c>
      <c r="X100" s="84" t="str">
        <f t="shared" si="10"/>
        <v/>
      </c>
      <c r="Y100" s="84" t="str">
        <f t="shared" si="10"/>
        <v/>
      </c>
      <c r="Z100" s="84" t="str">
        <f t="shared" si="10"/>
        <v/>
      </c>
      <c r="AA100" s="84" t="str">
        <f t="shared" si="10"/>
        <v/>
      </c>
      <c r="AB100" s="84" t="str">
        <f t="shared" si="10"/>
        <v/>
      </c>
      <c r="AC100" s="84" t="str">
        <f t="shared" si="10"/>
        <v/>
      </c>
      <c r="AD100" s="84" t="str">
        <f t="shared" si="10"/>
        <v/>
      </c>
      <c r="AE100" s="84" t="str">
        <f t="shared" si="10"/>
        <v/>
      </c>
      <c r="AF100" s="84" t="str">
        <f t="shared" si="10"/>
        <v/>
      </c>
      <c r="AG100" s="84" t="str">
        <f t="shared" si="10"/>
        <v/>
      </c>
      <c r="AH100" s="84" t="str">
        <f t="shared" si="10"/>
        <v/>
      </c>
      <c r="AI100" s="84" t="str">
        <f t="shared" si="10"/>
        <v/>
      </c>
      <c r="AJ100" s="84" t="str">
        <f t="shared" si="10"/>
        <v/>
      </c>
      <c r="AK100" s="84" t="str">
        <f t="shared" si="10"/>
        <v/>
      </c>
      <c r="AL100" s="84" t="str">
        <f t="shared" si="10"/>
        <v/>
      </c>
      <c r="AM100" s="84" t="str">
        <f t="shared" si="10"/>
        <v/>
      </c>
      <c r="AN100" s="84" t="str">
        <f t="shared" si="10"/>
        <v/>
      </c>
      <c r="AO100" s="84" t="str">
        <f t="shared" si="10"/>
        <v/>
      </c>
      <c r="AP100" s="84" t="str">
        <f t="shared" si="10"/>
        <v/>
      </c>
      <c r="AQ100" s="84" t="str">
        <f t="shared" si="10"/>
        <v/>
      </c>
      <c r="AR100" s="84" t="str">
        <f t="shared" si="10"/>
        <v/>
      </c>
      <c r="AS100" s="84" t="str">
        <f t="shared" si="10"/>
        <v/>
      </c>
    </row>
    <row r="101" spans="1:45" x14ac:dyDescent="0.3">
      <c r="A101" s="148"/>
      <c r="B101" s="39" t="s">
        <v>186</v>
      </c>
      <c r="C101" s="33" t="s">
        <v>814</v>
      </c>
      <c r="D101" s="20"/>
      <c r="E101" s="80"/>
      <c r="F101" s="84">
        <f t="shared" ref="F101:AS101" si="11">IF(F85&gt;0, F85, "")</f>
        <v>13.025986094700642</v>
      </c>
      <c r="G101" s="84">
        <f t="shared" si="11"/>
        <v>12.990182972397623</v>
      </c>
      <c r="H101" s="84">
        <f t="shared" si="11"/>
        <v>13.140616458965585</v>
      </c>
      <c r="I101" s="84">
        <f t="shared" si="11"/>
        <v>13.223134151366233</v>
      </c>
      <c r="J101" s="84">
        <f t="shared" si="11"/>
        <v>13.081318925410029</v>
      </c>
      <c r="K101" s="84">
        <f t="shared" si="11"/>
        <v>12.823826320631088</v>
      </c>
      <c r="L101" s="84">
        <f t="shared" si="11"/>
        <v>12.917061335457996</v>
      </c>
      <c r="M101" s="84">
        <f t="shared" si="11"/>
        <v>12.605215501788921</v>
      </c>
      <c r="N101" s="84" t="str">
        <f t="shared" si="11"/>
        <v/>
      </c>
      <c r="O101" s="84" t="str">
        <f t="shared" si="11"/>
        <v/>
      </c>
      <c r="P101" s="84" t="str">
        <f t="shared" si="11"/>
        <v/>
      </c>
      <c r="Q101" s="84" t="str">
        <f t="shared" si="11"/>
        <v/>
      </c>
      <c r="R101" s="84" t="str">
        <f t="shared" si="11"/>
        <v/>
      </c>
      <c r="S101" s="84" t="str">
        <f t="shared" si="11"/>
        <v/>
      </c>
      <c r="T101" s="84" t="str">
        <f t="shared" si="11"/>
        <v/>
      </c>
      <c r="U101" s="84" t="str">
        <f t="shared" si="11"/>
        <v/>
      </c>
      <c r="V101" s="84" t="str">
        <f t="shared" si="11"/>
        <v/>
      </c>
      <c r="W101" s="84" t="str">
        <f t="shared" si="11"/>
        <v/>
      </c>
      <c r="X101" s="84" t="str">
        <f t="shared" si="11"/>
        <v/>
      </c>
      <c r="Y101" s="84" t="str">
        <f t="shared" si="11"/>
        <v/>
      </c>
      <c r="Z101" s="84" t="str">
        <f t="shared" si="11"/>
        <v/>
      </c>
      <c r="AA101" s="84" t="str">
        <f t="shared" si="11"/>
        <v/>
      </c>
      <c r="AB101" s="84" t="str">
        <f t="shared" si="11"/>
        <v/>
      </c>
      <c r="AC101" s="84" t="str">
        <f t="shared" si="11"/>
        <v/>
      </c>
      <c r="AD101" s="84" t="str">
        <f t="shared" si="11"/>
        <v/>
      </c>
      <c r="AE101" s="84" t="str">
        <f t="shared" si="11"/>
        <v/>
      </c>
      <c r="AF101" s="84" t="str">
        <f t="shared" si="11"/>
        <v/>
      </c>
      <c r="AG101" s="84" t="str">
        <f t="shared" si="11"/>
        <v/>
      </c>
      <c r="AH101" s="84" t="str">
        <f t="shared" si="11"/>
        <v/>
      </c>
      <c r="AI101" s="84" t="str">
        <f t="shared" si="11"/>
        <v/>
      </c>
      <c r="AJ101" s="84" t="str">
        <f t="shared" si="11"/>
        <v/>
      </c>
      <c r="AK101" s="84" t="str">
        <f t="shared" si="11"/>
        <v/>
      </c>
      <c r="AL101" s="84" t="str">
        <f t="shared" si="11"/>
        <v/>
      </c>
      <c r="AM101" s="84" t="str">
        <f t="shared" si="11"/>
        <v/>
      </c>
      <c r="AN101" s="84" t="str">
        <f t="shared" si="11"/>
        <v/>
      </c>
      <c r="AO101" s="84" t="str">
        <f t="shared" si="11"/>
        <v/>
      </c>
      <c r="AP101" s="84" t="str">
        <f t="shared" si="11"/>
        <v/>
      </c>
      <c r="AQ101" s="84" t="str">
        <f t="shared" si="11"/>
        <v/>
      </c>
      <c r="AR101" s="84" t="str">
        <f t="shared" si="11"/>
        <v/>
      </c>
      <c r="AS101" s="84" t="str">
        <f t="shared" si="11"/>
        <v/>
      </c>
    </row>
    <row r="102" spans="1:45" x14ac:dyDescent="0.3">
      <c r="A102" s="148"/>
      <c r="B102" s="39" t="s">
        <v>188</v>
      </c>
      <c r="C102" s="33" t="s">
        <v>817</v>
      </c>
      <c r="D102" s="20"/>
      <c r="E102" s="80"/>
      <c r="F102" s="84">
        <f t="shared" ref="F102:AS102" si="12">IF(F86&gt;0, F86, "")</f>
        <v>1.2187089572670199E-5</v>
      </c>
      <c r="G102" s="84">
        <f t="shared" si="12"/>
        <v>1.3405798529937299E-5</v>
      </c>
      <c r="H102" s="84">
        <f t="shared" si="12"/>
        <v>1.4746378382931E-5</v>
      </c>
      <c r="I102" s="84">
        <f t="shared" si="12"/>
        <v>1.6221016221224101E-5</v>
      </c>
      <c r="J102" s="84">
        <f t="shared" si="12"/>
        <v>1.7843117843346499E-5</v>
      </c>
      <c r="K102" s="84">
        <f t="shared" si="12"/>
        <v>1.9627429627681199E-5</v>
      </c>
      <c r="L102" s="84">
        <f t="shared" si="12"/>
        <v>2.1590172590449299E-5</v>
      </c>
      <c r="M102" s="84">
        <f t="shared" si="12"/>
        <v>2.3749189849494201E-5</v>
      </c>
      <c r="N102" s="84" t="str">
        <f t="shared" si="12"/>
        <v/>
      </c>
      <c r="O102" s="84" t="str">
        <f t="shared" si="12"/>
        <v/>
      </c>
      <c r="P102" s="84" t="str">
        <f t="shared" si="12"/>
        <v/>
      </c>
      <c r="Q102" s="84" t="str">
        <f t="shared" si="12"/>
        <v/>
      </c>
      <c r="R102" s="84" t="str">
        <f t="shared" si="12"/>
        <v/>
      </c>
      <c r="S102" s="84" t="str">
        <f t="shared" si="12"/>
        <v/>
      </c>
      <c r="T102" s="84" t="str">
        <f t="shared" si="12"/>
        <v/>
      </c>
      <c r="U102" s="84" t="str">
        <f t="shared" si="12"/>
        <v/>
      </c>
      <c r="V102" s="84" t="str">
        <f t="shared" si="12"/>
        <v/>
      </c>
      <c r="W102" s="84" t="str">
        <f t="shared" si="12"/>
        <v/>
      </c>
      <c r="X102" s="84" t="str">
        <f t="shared" si="12"/>
        <v/>
      </c>
      <c r="Y102" s="84" t="str">
        <f t="shared" si="12"/>
        <v/>
      </c>
      <c r="Z102" s="84" t="str">
        <f t="shared" si="12"/>
        <v/>
      </c>
      <c r="AA102" s="84" t="str">
        <f t="shared" si="12"/>
        <v/>
      </c>
      <c r="AB102" s="84" t="str">
        <f t="shared" si="12"/>
        <v/>
      </c>
      <c r="AC102" s="84" t="str">
        <f t="shared" si="12"/>
        <v/>
      </c>
      <c r="AD102" s="84" t="str">
        <f t="shared" si="12"/>
        <v/>
      </c>
      <c r="AE102" s="84" t="str">
        <f t="shared" si="12"/>
        <v/>
      </c>
      <c r="AF102" s="84" t="str">
        <f t="shared" si="12"/>
        <v/>
      </c>
      <c r="AG102" s="84" t="str">
        <f t="shared" si="12"/>
        <v/>
      </c>
      <c r="AH102" s="84" t="str">
        <f t="shared" si="12"/>
        <v/>
      </c>
      <c r="AI102" s="84" t="str">
        <f t="shared" si="12"/>
        <v/>
      </c>
      <c r="AJ102" s="84" t="str">
        <f t="shared" si="12"/>
        <v/>
      </c>
      <c r="AK102" s="84" t="str">
        <f t="shared" si="12"/>
        <v/>
      </c>
      <c r="AL102" s="84" t="str">
        <f t="shared" si="12"/>
        <v/>
      </c>
      <c r="AM102" s="84" t="str">
        <f t="shared" si="12"/>
        <v/>
      </c>
      <c r="AN102" s="84" t="str">
        <f t="shared" si="12"/>
        <v/>
      </c>
      <c r="AO102" s="84" t="str">
        <f t="shared" si="12"/>
        <v/>
      </c>
      <c r="AP102" s="84" t="str">
        <f t="shared" si="12"/>
        <v/>
      </c>
      <c r="AQ102" s="84" t="str">
        <f t="shared" si="12"/>
        <v/>
      </c>
      <c r="AR102" s="84" t="str">
        <f t="shared" si="12"/>
        <v/>
      </c>
      <c r="AS102" s="84" t="str">
        <f t="shared" si="12"/>
        <v/>
      </c>
    </row>
    <row r="103" spans="1:45" x14ac:dyDescent="0.3">
      <c r="A103" s="148"/>
      <c r="B103" s="39" t="s">
        <v>190</v>
      </c>
      <c r="C103" s="33" t="s">
        <v>818</v>
      </c>
      <c r="D103" s="20"/>
      <c r="E103" s="80"/>
      <c r="F103" s="84">
        <f t="shared" ref="F103:AS103" si="13">IF(F87&gt;0, F87, "")</f>
        <v>8.620524838311678E-3</v>
      </c>
      <c r="G103" s="84">
        <f t="shared" si="13"/>
        <v>9.6690233901600923E-3</v>
      </c>
      <c r="H103" s="84">
        <f t="shared" si="13"/>
        <v>1.0632915601096818E-2</v>
      </c>
      <c r="I103" s="84">
        <f t="shared" si="13"/>
        <v>1.5969974432832382E-2</v>
      </c>
      <c r="J103" s="84">
        <f t="shared" si="13"/>
        <v>1.2953920512512944E-2</v>
      </c>
      <c r="K103" s="84">
        <f t="shared" si="13"/>
        <v>1.436268473815846E-2</v>
      </c>
      <c r="L103" s="84">
        <f t="shared" si="13"/>
        <v>1.5583763708814476E-2</v>
      </c>
      <c r="M103" s="84">
        <f t="shared" si="13"/>
        <v>1.6223329357917489E-2</v>
      </c>
      <c r="N103" s="84" t="str">
        <f t="shared" si="13"/>
        <v/>
      </c>
      <c r="O103" s="84" t="str">
        <f t="shared" si="13"/>
        <v/>
      </c>
      <c r="P103" s="84" t="str">
        <f t="shared" si="13"/>
        <v/>
      </c>
      <c r="Q103" s="84" t="str">
        <f t="shared" si="13"/>
        <v/>
      </c>
      <c r="R103" s="84" t="str">
        <f t="shared" si="13"/>
        <v/>
      </c>
      <c r="S103" s="84" t="str">
        <f t="shared" si="13"/>
        <v/>
      </c>
      <c r="T103" s="84" t="str">
        <f t="shared" si="13"/>
        <v/>
      </c>
      <c r="U103" s="84" t="str">
        <f t="shared" si="13"/>
        <v/>
      </c>
      <c r="V103" s="84" t="str">
        <f t="shared" si="13"/>
        <v/>
      </c>
      <c r="W103" s="84" t="str">
        <f t="shared" si="13"/>
        <v/>
      </c>
      <c r="X103" s="84" t="str">
        <f t="shared" si="13"/>
        <v/>
      </c>
      <c r="Y103" s="84" t="str">
        <f t="shared" si="13"/>
        <v/>
      </c>
      <c r="Z103" s="84" t="str">
        <f t="shared" si="13"/>
        <v/>
      </c>
      <c r="AA103" s="84" t="str">
        <f t="shared" si="13"/>
        <v/>
      </c>
      <c r="AB103" s="84" t="str">
        <f t="shared" si="13"/>
        <v/>
      </c>
      <c r="AC103" s="84" t="str">
        <f t="shared" si="13"/>
        <v/>
      </c>
      <c r="AD103" s="84" t="str">
        <f t="shared" si="13"/>
        <v/>
      </c>
      <c r="AE103" s="84" t="str">
        <f t="shared" si="13"/>
        <v/>
      </c>
      <c r="AF103" s="84" t="str">
        <f t="shared" si="13"/>
        <v/>
      </c>
      <c r="AG103" s="84" t="str">
        <f t="shared" si="13"/>
        <v/>
      </c>
      <c r="AH103" s="84" t="str">
        <f t="shared" si="13"/>
        <v/>
      </c>
      <c r="AI103" s="84" t="str">
        <f t="shared" si="13"/>
        <v/>
      </c>
      <c r="AJ103" s="84" t="str">
        <f t="shared" si="13"/>
        <v/>
      </c>
      <c r="AK103" s="84" t="str">
        <f t="shared" si="13"/>
        <v/>
      </c>
      <c r="AL103" s="84" t="str">
        <f t="shared" si="13"/>
        <v/>
      </c>
      <c r="AM103" s="84" t="str">
        <f t="shared" si="13"/>
        <v/>
      </c>
      <c r="AN103" s="84" t="str">
        <f t="shared" si="13"/>
        <v/>
      </c>
      <c r="AO103" s="84" t="str">
        <f t="shared" si="13"/>
        <v/>
      </c>
      <c r="AP103" s="84" t="str">
        <f t="shared" si="13"/>
        <v/>
      </c>
      <c r="AQ103" s="84" t="str">
        <f t="shared" si="13"/>
        <v/>
      </c>
      <c r="AR103" s="84" t="str">
        <f t="shared" si="13"/>
        <v/>
      </c>
      <c r="AS103" s="84" t="str">
        <f t="shared" si="13"/>
        <v/>
      </c>
    </row>
    <row r="104" spans="1:45" x14ac:dyDescent="0.3">
      <c r="A104" s="148"/>
      <c r="B104" s="39" t="s">
        <v>206</v>
      </c>
      <c r="C104" s="33" t="s">
        <v>816</v>
      </c>
      <c r="D104" s="20"/>
      <c r="E104" s="80"/>
      <c r="F104" s="84">
        <f t="shared" ref="F104:AS104" si="14">IF(F88&gt;0, F88, "")</f>
        <v>1.7182421053382184E-3</v>
      </c>
      <c r="G104" s="84">
        <f t="shared" si="14"/>
        <v>1.6679246563716418E-3</v>
      </c>
      <c r="H104" s="84">
        <f t="shared" si="14"/>
        <v>1.4887253239003083E-3</v>
      </c>
      <c r="I104" s="84">
        <f t="shared" si="14"/>
        <v>1.4482948671249169E-3</v>
      </c>
      <c r="J104" s="84">
        <f t="shared" si="14"/>
        <v>1.4609935481203833E-3</v>
      </c>
      <c r="K104" s="84">
        <f t="shared" si="14"/>
        <v>1.5625803502323733E-3</v>
      </c>
      <c r="L104" s="84">
        <f t="shared" si="14"/>
        <v>1.5188116632866835E-3</v>
      </c>
      <c r="M104" s="84">
        <f t="shared" si="14"/>
        <v>1.717098889179482E-3</v>
      </c>
      <c r="N104" s="84" t="str">
        <f t="shared" si="14"/>
        <v/>
      </c>
      <c r="O104" s="84" t="str">
        <f t="shared" si="14"/>
        <v/>
      </c>
      <c r="P104" s="84" t="str">
        <f t="shared" si="14"/>
        <v/>
      </c>
      <c r="Q104" s="84" t="str">
        <f t="shared" si="14"/>
        <v/>
      </c>
      <c r="R104" s="84" t="str">
        <f t="shared" si="14"/>
        <v/>
      </c>
      <c r="S104" s="84" t="str">
        <f t="shared" si="14"/>
        <v/>
      </c>
      <c r="T104" s="84" t="str">
        <f t="shared" si="14"/>
        <v/>
      </c>
      <c r="U104" s="84" t="str">
        <f t="shared" si="14"/>
        <v/>
      </c>
      <c r="V104" s="84" t="str">
        <f t="shared" si="14"/>
        <v/>
      </c>
      <c r="W104" s="84" t="str">
        <f t="shared" si="14"/>
        <v/>
      </c>
      <c r="X104" s="84" t="str">
        <f t="shared" si="14"/>
        <v/>
      </c>
      <c r="Y104" s="84" t="str">
        <f t="shared" si="14"/>
        <v/>
      </c>
      <c r="Z104" s="84" t="str">
        <f t="shared" si="14"/>
        <v/>
      </c>
      <c r="AA104" s="84" t="str">
        <f t="shared" si="14"/>
        <v/>
      </c>
      <c r="AB104" s="84" t="str">
        <f t="shared" si="14"/>
        <v/>
      </c>
      <c r="AC104" s="84" t="str">
        <f t="shared" si="14"/>
        <v/>
      </c>
      <c r="AD104" s="84" t="str">
        <f t="shared" si="14"/>
        <v/>
      </c>
      <c r="AE104" s="84" t="str">
        <f t="shared" si="14"/>
        <v/>
      </c>
      <c r="AF104" s="84" t="str">
        <f t="shared" si="14"/>
        <v/>
      </c>
      <c r="AG104" s="84" t="str">
        <f t="shared" si="14"/>
        <v/>
      </c>
      <c r="AH104" s="84" t="str">
        <f t="shared" si="14"/>
        <v/>
      </c>
      <c r="AI104" s="84" t="str">
        <f t="shared" si="14"/>
        <v/>
      </c>
      <c r="AJ104" s="84" t="str">
        <f t="shared" si="14"/>
        <v/>
      </c>
      <c r="AK104" s="84" t="str">
        <f t="shared" si="14"/>
        <v/>
      </c>
      <c r="AL104" s="84" t="str">
        <f t="shared" si="14"/>
        <v/>
      </c>
      <c r="AM104" s="84" t="str">
        <f t="shared" si="14"/>
        <v/>
      </c>
      <c r="AN104" s="84" t="str">
        <f t="shared" si="14"/>
        <v/>
      </c>
      <c r="AO104" s="84" t="str">
        <f t="shared" si="14"/>
        <v/>
      </c>
      <c r="AP104" s="84" t="str">
        <f t="shared" si="14"/>
        <v/>
      </c>
      <c r="AQ104" s="84" t="str">
        <f t="shared" si="14"/>
        <v/>
      </c>
      <c r="AR104" s="84" t="str">
        <f t="shared" si="14"/>
        <v/>
      </c>
      <c r="AS104" s="84" t="str">
        <f t="shared" si="14"/>
        <v/>
      </c>
    </row>
    <row r="105" spans="1:45" x14ac:dyDescent="0.3">
      <c r="A105" s="148"/>
      <c r="B105" s="39"/>
      <c r="C105" s="33" t="s">
        <v>823</v>
      </c>
      <c r="D105" s="20"/>
      <c r="E105" s="80"/>
      <c r="F105" s="52">
        <f>SUM(F98:F104)</f>
        <v>40478.02636844814</v>
      </c>
      <c r="G105" s="52">
        <f t="shared" ref="G105:AS105" si="15">SUM(G98:G104)</f>
        <v>41234.737484999161</v>
      </c>
      <c r="H105" s="52">
        <f t="shared" si="15"/>
        <v>40132.797636663308</v>
      </c>
      <c r="I105" s="52">
        <f t="shared" si="15"/>
        <v>36576.920533220415</v>
      </c>
      <c r="J105" s="52">
        <f t="shared" si="15"/>
        <v>35334.327238048085</v>
      </c>
      <c r="K105" s="52">
        <f t="shared" si="15"/>
        <v>31400.564227016319</v>
      </c>
      <c r="L105" s="52">
        <f t="shared" si="15"/>
        <v>30416.236256516302</v>
      </c>
      <c r="M105" s="52">
        <f t="shared" si="15"/>
        <v>31278.716338983832</v>
      </c>
      <c r="N105" s="52">
        <f t="shared" si="15"/>
        <v>0</v>
      </c>
      <c r="O105" s="52">
        <f t="shared" si="15"/>
        <v>0</v>
      </c>
      <c r="P105" s="52">
        <f t="shared" si="15"/>
        <v>0</v>
      </c>
      <c r="Q105" s="52">
        <f t="shared" si="15"/>
        <v>0</v>
      </c>
      <c r="R105" s="52">
        <f t="shared" si="15"/>
        <v>0</v>
      </c>
      <c r="S105" s="52">
        <f t="shared" si="15"/>
        <v>0</v>
      </c>
      <c r="T105" s="52">
        <f t="shared" si="15"/>
        <v>0</v>
      </c>
      <c r="U105" s="52">
        <f t="shared" si="15"/>
        <v>0</v>
      </c>
      <c r="V105" s="52">
        <f t="shared" si="15"/>
        <v>0</v>
      </c>
      <c r="W105" s="52">
        <f t="shared" si="15"/>
        <v>0</v>
      </c>
      <c r="X105" s="52">
        <f t="shared" si="15"/>
        <v>0</v>
      </c>
      <c r="Y105" s="52">
        <f t="shared" si="15"/>
        <v>0</v>
      </c>
      <c r="Z105" s="52">
        <f t="shared" si="15"/>
        <v>0</v>
      </c>
      <c r="AA105" s="52">
        <f t="shared" si="15"/>
        <v>0</v>
      </c>
      <c r="AB105" s="52">
        <f t="shared" si="15"/>
        <v>0</v>
      </c>
      <c r="AC105" s="52">
        <f t="shared" si="15"/>
        <v>0</v>
      </c>
      <c r="AD105" s="52">
        <f t="shared" si="15"/>
        <v>0</v>
      </c>
      <c r="AE105" s="52">
        <f t="shared" si="15"/>
        <v>0</v>
      </c>
      <c r="AF105" s="52">
        <f t="shared" si="15"/>
        <v>0</v>
      </c>
      <c r="AG105" s="52">
        <f t="shared" si="15"/>
        <v>0</v>
      </c>
      <c r="AH105" s="52">
        <f t="shared" si="15"/>
        <v>0</v>
      </c>
      <c r="AI105" s="52">
        <f t="shared" si="15"/>
        <v>0</v>
      </c>
      <c r="AJ105" s="52">
        <f t="shared" si="15"/>
        <v>0</v>
      </c>
      <c r="AK105" s="52">
        <f t="shared" si="15"/>
        <v>0</v>
      </c>
      <c r="AL105" s="52">
        <f t="shared" si="15"/>
        <v>0</v>
      </c>
      <c r="AM105" s="52">
        <f t="shared" si="15"/>
        <v>0</v>
      </c>
      <c r="AN105" s="52">
        <f t="shared" si="15"/>
        <v>0</v>
      </c>
      <c r="AO105" s="52">
        <f t="shared" si="15"/>
        <v>0</v>
      </c>
      <c r="AP105" s="52">
        <f t="shared" si="15"/>
        <v>0</v>
      </c>
      <c r="AQ105" s="52">
        <f t="shared" si="15"/>
        <v>0</v>
      </c>
      <c r="AR105" s="52">
        <f t="shared" si="15"/>
        <v>0</v>
      </c>
      <c r="AS105" s="52">
        <f t="shared" si="15"/>
        <v>0</v>
      </c>
    </row>
    <row r="106" spans="1:45" x14ac:dyDescent="0.3">
      <c r="A106" s="148"/>
    </row>
    <row r="107" spans="1:45" x14ac:dyDescent="0.3">
      <c r="A107" s="148"/>
    </row>
    <row r="108" spans="1:45" ht="16.2" thickBot="1" x14ac:dyDescent="0.35">
      <c r="A108" s="146" t="str">
        <f>"@"&amp;COUNTIF(A$1:A89,"@*")+1</f>
        <v>@7</v>
      </c>
      <c r="B108" s="1" t="s">
        <v>1347</v>
      </c>
      <c r="C108" s="1"/>
      <c r="D108" s="1"/>
      <c r="E108" s="1"/>
      <c r="F108" s="1"/>
      <c r="G108" s="1"/>
      <c r="H108" s="1"/>
      <c r="I108" s="1"/>
      <c r="J108" s="1"/>
      <c r="K108" s="1"/>
    </row>
    <row r="109" spans="1:45" ht="16.2" thickTop="1" x14ac:dyDescent="0.3">
      <c r="A109" s="148"/>
    </row>
    <row r="110" spans="1:45" x14ac:dyDescent="0.3">
      <c r="A110" s="148"/>
      <c r="B110" s="8" t="s">
        <v>268</v>
      </c>
      <c r="C110" s="112" t="s">
        <v>1355</v>
      </c>
      <c r="D110" s="177" t="s">
        <v>1348</v>
      </c>
      <c r="E110" s="72"/>
      <c r="K110" s="8"/>
    </row>
    <row r="111" spans="1:45" x14ac:dyDescent="0.3">
      <c r="A111" s="148"/>
      <c r="B111" s="8" t="s">
        <v>89</v>
      </c>
      <c r="C111" s="8" t="s">
        <v>1326</v>
      </c>
      <c r="E111" s="72"/>
      <c r="K111" s="8"/>
    </row>
    <row r="112" spans="1:45" x14ac:dyDescent="0.3">
      <c r="A112" s="148"/>
      <c r="B112" s="8"/>
      <c r="C112" s="8"/>
      <c r="E112" s="72"/>
      <c r="K112" s="8"/>
    </row>
    <row r="113" spans="1:45" x14ac:dyDescent="0.3">
      <c r="A113" s="148"/>
      <c r="B113" s="33" t="s">
        <v>269</v>
      </c>
      <c r="C113" s="168" t="s">
        <v>427</v>
      </c>
      <c r="E113" s="72"/>
      <c r="K113" s="8"/>
    </row>
    <row r="114" spans="1:45" ht="40.799999999999997" x14ac:dyDescent="0.3">
      <c r="A114" s="148"/>
      <c r="E114" s="72" t="s">
        <v>271</v>
      </c>
      <c r="K114" s="8"/>
    </row>
    <row r="115" spans="1:45" x14ac:dyDescent="0.3">
      <c r="A115" s="148"/>
      <c r="B115" s="33" t="s">
        <v>825</v>
      </c>
      <c r="C115" s="33" t="s">
        <v>428</v>
      </c>
      <c r="D115" s="33" t="s">
        <v>826</v>
      </c>
      <c r="E115" s="34" t="s">
        <v>275</v>
      </c>
      <c r="F115" s="55">
        <v>2011</v>
      </c>
      <c r="G115" s="55">
        <v>2012</v>
      </c>
      <c r="H115" s="55">
        <v>2013</v>
      </c>
      <c r="I115" s="55">
        <v>2014</v>
      </c>
      <c r="J115" s="55">
        <v>2015</v>
      </c>
      <c r="K115" s="55">
        <v>2016</v>
      </c>
      <c r="L115" s="55">
        <v>2017</v>
      </c>
      <c r="M115" s="55">
        <v>2018</v>
      </c>
      <c r="N115" s="55">
        <v>2019</v>
      </c>
      <c r="O115" s="55">
        <v>2020</v>
      </c>
      <c r="P115" s="55">
        <v>2021</v>
      </c>
      <c r="Q115" s="55">
        <v>2022</v>
      </c>
      <c r="R115" s="55">
        <v>2023</v>
      </c>
      <c r="S115" s="55">
        <v>2024</v>
      </c>
      <c r="T115" s="55">
        <v>2025</v>
      </c>
      <c r="U115" s="55">
        <v>2026</v>
      </c>
      <c r="V115" s="55">
        <v>2027</v>
      </c>
      <c r="W115" s="55">
        <v>2028</v>
      </c>
      <c r="X115" s="55">
        <v>2029</v>
      </c>
      <c r="Y115" s="55">
        <v>2030</v>
      </c>
      <c r="Z115" s="55">
        <v>2031</v>
      </c>
      <c r="AA115" s="55">
        <v>2032</v>
      </c>
      <c r="AB115" s="55">
        <v>2033</v>
      </c>
      <c r="AC115" s="55">
        <v>2034</v>
      </c>
      <c r="AD115" s="55">
        <v>2035</v>
      </c>
      <c r="AE115" s="55">
        <v>2036</v>
      </c>
      <c r="AF115" s="55">
        <v>2037</v>
      </c>
      <c r="AG115" s="55">
        <v>2038</v>
      </c>
      <c r="AH115" s="55">
        <v>2039</v>
      </c>
      <c r="AI115" s="55">
        <v>2040</v>
      </c>
      <c r="AJ115" s="55">
        <v>2041</v>
      </c>
      <c r="AK115" s="55">
        <v>2042</v>
      </c>
      <c r="AL115" s="55">
        <v>2043</v>
      </c>
      <c r="AM115" s="55">
        <v>2044</v>
      </c>
      <c r="AN115" s="55">
        <v>2045</v>
      </c>
      <c r="AO115" s="55">
        <v>2046</v>
      </c>
      <c r="AP115" s="55">
        <v>2047</v>
      </c>
      <c r="AQ115" s="55">
        <v>2048</v>
      </c>
      <c r="AR115" s="55">
        <v>2049</v>
      </c>
      <c r="AS115" s="55">
        <v>2050</v>
      </c>
    </row>
    <row r="116" spans="1:45" x14ac:dyDescent="0.3">
      <c r="A116" s="148"/>
      <c r="B116" s="39" t="s">
        <v>212</v>
      </c>
      <c r="C116" s="33" t="s">
        <v>213</v>
      </c>
      <c r="D116" s="39" t="s">
        <v>827</v>
      </c>
      <c r="E116" s="80"/>
      <c r="F116" s="77">
        <v>30439</v>
      </c>
      <c r="G116" s="77">
        <v>21496</v>
      </c>
      <c r="H116" s="77">
        <v>21289</v>
      </c>
      <c r="I116" s="77">
        <v>23372</v>
      </c>
      <c r="J116" s="77">
        <v>22561</v>
      </c>
      <c r="K116" s="77">
        <v>22186</v>
      </c>
      <c r="L116" s="77">
        <v>24077</v>
      </c>
      <c r="M116" s="77">
        <f>24303500/1000</f>
        <v>24303.5</v>
      </c>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77"/>
      <c r="AS116" s="77"/>
    </row>
    <row r="117" spans="1:45" x14ac:dyDescent="0.3">
      <c r="A117" s="148"/>
      <c r="B117" s="39" t="s">
        <v>214</v>
      </c>
      <c r="C117" s="33" t="s">
        <v>215</v>
      </c>
      <c r="D117" s="39" t="s">
        <v>827</v>
      </c>
      <c r="E117" s="80"/>
      <c r="F117" s="77">
        <v>3124</v>
      </c>
      <c r="G117" s="77">
        <v>4013</v>
      </c>
      <c r="H117" s="77">
        <v>3514</v>
      </c>
      <c r="I117" s="77">
        <v>3714</v>
      </c>
      <c r="J117" s="77">
        <v>3428</v>
      </c>
      <c r="K117" s="77">
        <v>3270</v>
      </c>
      <c r="L117" s="77">
        <v>3439.34</v>
      </c>
      <c r="M117" s="77">
        <f>3192720/1000</f>
        <v>3192.72</v>
      </c>
      <c r="N117" s="77"/>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c r="AL117" s="77"/>
      <c r="AM117" s="77"/>
      <c r="AN117" s="77"/>
      <c r="AO117" s="77"/>
      <c r="AP117" s="77"/>
      <c r="AQ117" s="77"/>
      <c r="AR117" s="77"/>
      <c r="AS117" s="77"/>
    </row>
    <row r="118" spans="1:45" x14ac:dyDescent="0.3">
      <c r="A118" s="148"/>
      <c r="B118" s="39"/>
      <c r="C118" s="33" t="s">
        <v>828</v>
      </c>
      <c r="D118" s="39" t="s">
        <v>829</v>
      </c>
      <c r="E118" s="80"/>
      <c r="F118" s="77">
        <v>933</v>
      </c>
      <c r="G118" s="77">
        <v>913</v>
      </c>
      <c r="H118" s="77">
        <v>697</v>
      </c>
      <c r="I118" s="77">
        <v>732</v>
      </c>
      <c r="J118" s="77">
        <v>686</v>
      </c>
      <c r="K118" s="77">
        <v>627</v>
      </c>
      <c r="L118" s="77">
        <v>552</v>
      </c>
      <c r="M118" s="77">
        <v>434</v>
      </c>
      <c r="N118" s="77"/>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c r="AL118" s="77"/>
      <c r="AM118" s="77"/>
      <c r="AN118" s="77"/>
      <c r="AO118" s="77"/>
      <c r="AP118" s="77"/>
      <c r="AQ118" s="77"/>
      <c r="AR118" s="77"/>
      <c r="AS118" s="77"/>
    </row>
    <row r="119" spans="1:45" x14ac:dyDescent="0.3">
      <c r="A119" s="148"/>
      <c r="B119" s="39"/>
      <c r="C119" s="33" t="s">
        <v>830</v>
      </c>
      <c r="D119" s="39" t="s">
        <v>829</v>
      </c>
      <c r="E119" s="80"/>
      <c r="F119" s="77">
        <v>6.25</v>
      </c>
      <c r="G119" s="77">
        <v>39.700000000000003</v>
      </c>
      <c r="H119" s="77">
        <v>72.3</v>
      </c>
      <c r="I119" s="77">
        <v>96.8</v>
      </c>
      <c r="J119" s="77">
        <v>79</v>
      </c>
      <c r="K119" s="77">
        <v>58.9</v>
      </c>
      <c r="L119" s="77">
        <v>56.8</v>
      </c>
      <c r="M119" s="77">
        <v>88</v>
      </c>
      <c r="N119" s="77"/>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c r="AL119" s="77"/>
      <c r="AM119" s="77"/>
      <c r="AN119" s="77"/>
      <c r="AO119" s="77"/>
      <c r="AP119" s="77"/>
      <c r="AQ119" s="77"/>
      <c r="AR119" s="77"/>
      <c r="AS119" s="77"/>
    </row>
    <row r="120" spans="1:45" x14ac:dyDescent="0.3">
      <c r="A120" s="148"/>
      <c r="B120" s="39"/>
      <c r="C120" s="33" t="s">
        <v>831</v>
      </c>
      <c r="D120" s="39" t="s">
        <v>829</v>
      </c>
      <c r="E120" s="80"/>
      <c r="F120" s="77">
        <v>2199.4</v>
      </c>
      <c r="G120" s="77">
        <v>547</v>
      </c>
      <c r="H120" s="77">
        <v>862</v>
      </c>
      <c r="I120" s="77">
        <v>922</v>
      </c>
      <c r="J120" s="77">
        <v>508</v>
      </c>
      <c r="K120" s="77">
        <v>476</v>
      </c>
      <c r="L120" s="77">
        <v>661</v>
      </c>
      <c r="M120" s="77">
        <v>830</v>
      </c>
      <c r="N120" s="77"/>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c r="AL120" s="77"/>
      <c r="AM120" s="77"/>
      <c r="AN120" s="77"/>
      <c r="AO120" s="77"/>
      <c r="AP120" s="77"/>
      <c r="AQ120" s="77"/>
      <c r="AR120" s="77"/>
      <c r="AS120" s="77"/>
    </row>
    <row r="121" spans="1:45" x14ac:dyDescent="0.3">
      <c r="A121" s="148"/>
      <c r="B121" s="39"/>
      <c r="C121" s="33" t="s">
        <v>832</v>
      </c>
      <c r="D121" s="39" t="s">
        <v>829</v>
      </c>
      <c r="E121" s="80"/>
      <c r="F121" s="77">
        <v>95400</v>
      </c>
      <c r="G121" s="77">
        <v>96100</v>
      </c>
      <c r="H121" s="77">
        <v>103000</v>
      </c>
      <c r="I121" s="77">
        <v>77600</v>
      </c>
      <c r="J121" s="77">
        <v>63100</v>
      </c>
      <c r="K121" s="77">
        <v>60400</v>
      </c>
      <c r="L121" s="77">
        <f>62395+155</f>
        <v>62550</v>
      </c>
      <c r="M121" s="77">
        <v>37355</v>
      </c>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row>
    <row r="122" spans="1:45" x14ac:dyDescent="0.3">
      <c r="A122" s="148"/>
      <c r="B122" s="39"/>
      <c r="C122" s="33" t="s">
        <v>833</v>
      </c>
      <c r="D122" s="39" t="s">
        <v>829</v>
      </c>
      <c r="E122" s="80"/>
      <c r="F122" s="77">
        <v>3.15</v>
      </c>
      <c r="G122" s="77">
        <v>21.87</v>
      </c>
      <c r="H122" s="77">
        <v>60.6</v>
      </c>
      <c r="I122" s="77">
        <v>50.3</v>
      </c>
      <c r="J122" s="77">
        <v>66.599999999999994</v>
      </c>
      <c r="K122" s="77">
        <v>26.8</v>
      </c>
      <c r="L122" s="77">
        <v>14.4</v>
      </c>
      <c r="M122" s="77">
        <v>14</v>
      </c>
      <c r="N122" s="77"/>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row>
    <row r="123" spans="1:45" x14ac:dyDescent="0.3">
      <c r="A123" s="148"/>
      <c r="B123" s="39"/>
      <c r="C123" s="33" t="s">
        <v>834</v>
      </c>
      <c r="D123" s="39" t="s">
        <v>829</v>
      </c>
      <c r="E123" s="80"/>
      <c r="F123" s="77">
        <v>2890</v>
      </c>
      <c r="G123" s="77">
        <v>940</v>
      </c>
      <c r="H123" s="77">
        <v>4260</v>
      </c>
      <c r="I123" s="77">
        <v>4570</v>
      </c>
      <c r="J123" s="77">
        <v>3980</v>
      </c>
      <c r="K123" s="77">
        <v>4180</v>
      </c>
      <c r="L123" s="77">
        <f>4331+872</f>
        <v>5203</v>
      </c>
      <c r="M123" s="77">
        <f>656+5576</f>
        <v>6232</v>
      </c>
      <c r="N123" s="77"/>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row>
    <row r="124" spans="1:45" x14ac:dyDescent="0.3">
      <c r="A124" s="148"/>
      <c r="B124" s="39"/>
      <c r="C124" s="33" t="s">
        <v>835</v>
      </c>
      <c r="D124" s="39" t="s">
        <v>829</v>
      </c>
      <c r="E124" s="80"/>
      <c r="F124" s="77">
        <v>1050</v>
      </c>
      <c r="G124" s="77">
        <v>239.8</v>
      </c>
      <c r="H124" s="77">
        <v>737.6</v>
      </c>
      <c r="I124" s="77">
        <v>827</v>
      </c>
      <c r="J124" s="77">
        <v>823</v>
      </c>
      <c r="K124" s="77">
        <v>715</v>
      </c>
      <c r="L124" s="77">
        <f>812+591</f>
        <v>1403</v>
      </c>
      <c r="M124" s="77">
        <f>893+450</f>
        <v>1343</v>
      </c>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row>
    <row r="125" spans="1:45" x14ac:dyDescent="0.3">
      <c r="A125" s="148"/>
      <c r="B125" s="39"/>
      <c r="C125" s="33" t="s">
        <v>836</v>
      </c>
      <c r="D125" s="39" t="s">
        <v>829</v>
      </c>
      <c r="E125" s="80"/>
      <c r="F125" s="77">
        <v>41900</v>
      </c>
      <c r="G125" s="77">
        <v>32000</v>
      </c>
      <c r="H125" s="77">
        <v>54200</v>
      </c>
      <c r="I125" s="77">
        <v>60100</v>
      </c>
      <c r="J125" s="77">
        <v>58400</v>
      </c>
      <c r="K125" s="77">
        <v>54800</v>
      </c>
      <c r="L125" s="77">
        <f>57798+295</f>
        <v>58093</v>
      </c>
      <c r="M125" s="77">
        <f>56968+218</f>
        <v>57186</v>
      </c>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row>
    <row r="126" spans="1:45" x14ac:dyDescent="0.3">
      <c r="A126" s="148"/>
      <c r="B126" s="39" t="s">
        <v>216</v>
      </c>
      <c r="C126" s="33" t="s">
        <v>837</v>
      </c>
      <c r="D126" s="39" t="s">
        <v>827</v>
      </c>
      <c r="E126" s="80"/>
      <c r="F126" s="83">
        <f>IF(SUM(F118:F125)&gt;0, SUM(F118:F125)/1000, "")</f>
        <v>144.3818</v>
      </c>
      <c r="G126" s="83">
        <f t="shared" ref="G126:AS126" si="16">IF(SUM(G118:G125)&gt;0, SUM(G118:G125)/1000, "")</f>
        <v>130.80136999999999</v>
      </c>
      <c r="H126" s="83">
        <f t="shared" si="16"/>
        <v>163.8895</v>
      </c>
      <c r="I126" s="83">
        <f t="shared" si="16"/>
        <v>144.8981</v>
      </c>
      <c r="J126" s="83">
        <f t="shared" si="16"/>
        <v>127.6426</v>
      </c>
      <c r="K126" s="83">
        <f t="shared" si="16"/>
        <v>121.28370000000001</v>
      </c>
      <c r="L126" s="83">
        <f t="shared" si="16"/>
        <v>128.53320000000002</v>
      </c>
      <c r="M126" s="83">
        <f t="shared" si="16"/>
        <v>103.482</v>
      </c>
      <c r="N126" s="83" t="str">
        <f t="shared" si="16"/>
        <v/>
      </c>
      <c r="O126" s="83" t="str">
        <f t="shared" si="16"/>
        <v/>
      </c>
      <c r="P126" s="83" t="str">
        <f t="shared" si="16"/>
        <v/>
      </c>
      <c r="Q126" s="83" t="str">
        <f t="shared" si="16"/>
        <v/>
      </c>
      <c r="R126" s="83" t="str">
        <f t="shared" si="16"/>
        <v/>
      </c>
      <c r="S126" s="83" t="str">
        <f t="shared" si="16"/>
        <v/>
      </c>
      <c r="T126" s="83" t="str">
        <f t="shared" si="16"/>
        <v/>
      </c>
      <c r="U126" s="83" t="str">
        <f t="shared" si="16"/>
        <v/>
      </c>
      <c r="V126" s="83" t="str">
        <f t="shared" si="16"/>
        <v/>
      </c>
      <c r="W126" s="83" t="str">
        <f t="shared" si="16"/>
        <v/>
      </c>
      <c r="X126" s="83" t="str">
        <f t="shared" si="16"/>
        <v/>
      </c>
      <c r="Y126" s="83" t="str">
        <f t="shared" si="16"/>
        <v/>
      </c>
      <c r="Z126" s="83" t="str">
        <f t="shared" si="16"/>
        <v/>
      </c>
      <c r="AA126" s="83" t="str">
        <f t="shared" si="16"/>
        <v/>
      </c>
      <c r="AB126" s="83" t="str">
        <f t="shared" si="16"/>
        <v/>
      </c>
      <c r="AC126" s="83" t="str">
        <f t="shared" si="16"/>
        <v/>
      </c>
      <c r="AD126" s="83" t="str">
        <f t="shared" si="16"/>
        <v/>
      </c>
      <c r="AE126" s="83" t="str">
        <f t="shared" si="16"/>
        <v/>
      </c>
      <c r="AF126" s="83" t="str">
        <f t="shared" si="16"/>
        <v/>
      </c>
      <c r="AG126" s="83" t="str">
        <f t="shared" si="16"/>
        <v/>
      </c>
      <c r="AH126" s="83" t="str">
        <f t="shared" si="16"/>
        <v/>
      </c>
      <c r="AI126" s="83" t="str">
        <f t="shared" si="16"/>
        <v/>
      </c>
      <c r="AJ126" s="83" t="str">
        <f t="shared" si="16"/>
        <v/>
      </c>
      <c r="AK126" s="83" t="str">
        <f t="shared" si="16"/>
        <v/>
      </c>
      <c r="AL126" s="83" t="str">
        <f t="shared" si="16"/>
        <v/>
      </c>
      <c r="AM126" s="83" t="str">
        <f t="shared" si="16"/>
        <v/>
      </c>
      <c r="AN126" s="83" t="str">
        <f t="shared" si="16"/>
        <v/>
      </c>
      <c r="AO126" s="83" t="str">
        <f t="shared" si="16"/>
        <v/>
      </c>
      <c r="AP126" s="83" t="str">
        <f t="shared" si="16"/>
        <v/>
      </c>
      <c r="AQ126" s="83" t="str">
        <f t="shared" si="16"/>
        <v/>
      </c>
      <c r="AR126" s="83" t="str">
        <f t="shared" si="16"/>
        <v/>
      </c>
      <c r="AS126" s="83" t="str">
        <f t="shared" si="16"/>
        <v/>
      </c>
    </row>
    <row r="127" spans="1:45" x14ac:dyDescent="0.3">
      <c r="A127" s="148"/>
      <c r="B127" s="39" t="s">
        <v>217</v>
      </c>
      <c r="C127" s="33" t="s">
        <v>838</v>
      </c>
      <c r="D127" s="39" t="s">
        <v>827</v>
      </c>
      <c r="E127" s="80"/>
      <c r="F127" s="77">
        <v>48677</v>
      </c>
      <c r="G127" s="77">
        <v>43058</v>
      </c>
      <c r="H127" s="77">
        <v>55682</v>
      </c>
      <c r="I127" s="77">
        <v>57624</v>
      </c>
      <c r="J127" s="77">
        <v>52489</v>
      </c>
      <c r="K127" s="77">
        <v>48268</v>
      </c>
      <c r="L127" s="77">
        <v>51265.2</v>
      </c>
      <c r="M127" s="77">
        <f>50385300/1000</f>
        <v>50385.3</v>
      </c>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row>
    <row r="128" spans="1:45" x14ac:dyDescent="0.3">
      <c r="A128" s="148"/>
    </row>
    <row r="129" spans="1:45" x14ac:dyDescent="0.3">
      <c r="A129" s="148"/>
      <c r="K129" s="8"/>
    </row>
    <row r="130" spans="1:45" ht="16.2" thickBot="1" x14ac:dyDescent="0.35">
      <c r="A130" s="146" t="str">
        <f>"@"&amp;COUNTIF(A$1:A129,"@*")+1</f>
        <v>@9</v>
      </c>
      <c r="B130" s="1" t="s">
        <v>1352</v>
      </c>
      <c r="C130" s="1"/>
      <c r="D130" s="1"/>
      <c r="E130" s="1"/>
      <c r="F130" s="1"/>
      <c r="G130" s="1"/>
      <c r="H130" s="1"/>
      <c r="I130" s="1"/>
      <c r="J130" s="1"/>
      <c r="K130" s="1"/>
    </row>
    <row r="131" spans="1:45" ht="16.2" thickTop="1" x14ac:dyDescent="0.3">
      <c r="A131" s="148"/>
    </row>
    <row r="132" spans="1:45" x14ac:dyDescent="0.3">
      <c r="A132" s="148"/>
      <c r="B132" s="8" t="s">
        <v>268</v>
      </c>
      <c r="C132" s="112" t="s">
        <v>1357</v>
      </c>
      <c r="D132" s="177" t="s">
        <v>1356</v>
      </c>
      <c r="E132" s="72"/>
      <c r="K132" s="8"/>
    </row>
    <row r="133" spans="1:45" x14ac:dyDescent="0.3">
      <c r="A133" s="148"/>
      <c r="B133" s="8" t="s">
        <v>89</v>
      </c>
      <c r="C133" s="8" t="s">
        <v>824</v>
      </c>
      <c r="E133" s="72"/>
      <c r="K133" s="8"/>
    </row>
    <row r="134" spans="1:45" x14ac:dyDescent="0.3">
      <c r="A134" s="148"/>
      <c r="B134" s="8"/>
      <c r="C134" s="8"/>
      <c r="E134" s="72"/>
      <c r="K134" s="8"/>
    </row>
    <row r="135" spans="1:45" x14ac:dyDescent="0.3">
      <c r="A135" s="148"/>
      <c r="B135" s="33" t="s">
        <v>269</v>
      </c>
      <c r="C135" s="168" t="s">
        <v>427</v>
      </c>
      <c r="E135" s="72"/>
      <c r="K135" s="8"/>
    </row>
    <row r="136" spans="1:45" ht="40.799999999999997" x14ac:dyDescent="0.3">
      <c r="A136" s="148"/>
      <c r="E136" s="72" t="s">
        <v>271</v>
      </c>
      <c r="K136" s="8"/>
    </row>
    <row r="137" spans="1:45" x14ac:dyDescent="0.3">
      <c r="A137" s="148"/>
      <c r="B137" s="33" t="s">
        <v>825</v>
      </c>
      <c r="C137" s="33" t="s">
        <v>428</v>
      </c>
      <c r="D137" s="33" t="s">
        <v>826</v>
      </c>
      <c r="E137" s="34" t="s">
        <v>275</v>
      </c>
      <c r="F137" s="55">
        <v>2011</v>
      </c>
      <c r="G137" s="55">
        <v>2012</v>
      </c>
      <c r="H137" s="55">
        <v>2013</v>
      </c>
      <c r="I137" s="55">
        <v>2014</v>
      </c>
      <c r="J137" s="55">
        <v>2015</v>
      </c>
      <c r="K137" s="55">
        <v>2016</v>
      </c>
      <c r="L137" s="55">
        <v>2017</v>
      </c>
      <c r="M137" s="55">
        <v>2018</v>
      </c>
      <c r="N137" s="55">
        <v>2019</v>
      </c>
      <c r="O137" s="55">
        <v>2020</v>
      </c>
      <c r="P137" s="55">
        <v>2021</v>
      </c>
      <c r="Q137" s="55">
        <v>2022</v>
      </c>
      <c r="R137" s="55">
        <v>2023</v>
      </c>
      <c r="S137" s="55">
        <v>2024</v>
      </c>
      <c r="T137" s="55">
        <v>2025</v>
      </c>
      <c r="U137" s="55">
        <v>2026</v>
      </c>
      <c r="V137" s="55">
        <v>2027</v>
      </c>
      <c r="W137" s="55">
        <v>2028</v>
      </c>
      <c r="X137" s="55">
        <v>2029</v>
      </c>
      <c r="Y137" s="55">
        <v>2030</v>
      </c>
      <c r="Z137" s="55">
        <v>2031</v>
      </c>
      <c r="AA137" s="55">
        <v>2032</v>
      </c>
      <c r="AB137" s="55">
        <v>2033</v>
      </c>
      <c r="AC137" s="55">
        <v>2034</v>
      </c>
      <c r="AD137" s="55">
        <v>2035</v>
      </c>
      <c r="AE137" s="55">
        <v>2036</v>
      </c>
      <c r="AF137" s="55">
        <v>2037</v>
      </c>
      <c r="AG137" s="55">
        <v>2038</v>
      </c>
      <c r="AH137" s="55">
        <v>2039</v>
      </c>
      <c r="AI137" s="55">
        <v>2040</v>
      </c>
      <c r="AJ137" s="55">
        <v>2041</v>
      </c>
      <c r="AK137" s="55">
        <v>2042</v>
      </c>
      <c r="AL137" s="55">
        <v>2043</v>
      </c>
      <c r="AM137" s="55">
        <v>2044</v>
      </c>
      <c r="AN137" s="55">
        <v>2045</v>
      </c>
      <c r="AO137" s="55">
        <v>2046</v>
      </c>
      <c r="AP137" s="55">
        <v>2047</v>
      </c>
      <c r="AQ137" s="55">
        <v>2048</v>
      </c>
      <c r="AR137" s="55">
        <v>2049</v>
      </c>
      <c r="AS137" s="55">
        <v>2050</v>
      </c>
    </row>
    <row r="138" spans="1:45" x14ac:dyDescent="0.3">
      <c r="A138" s="148"/>
      <c r="B138" s="39" t="s">
        <v>212</v>
      </c>
      <c r="C138" s="33" t="s">
        <v>213</v>
      </c>
      <c r="D138" s="39" t="s">
        <v>827</v>
      </c>
      <c r="E138" s="80"/>
      <c r="F138" s="77">
        <v>282</v>
      </c>
      <c r="G138" s="77">
        <v>152</v>
      </c>
      <c r="H138" s="77">
        <v>211</v>
      </c>
      <c r="I138" s="77">
        <v>226</v>
      </c>
      <c r="J138" s="77">
        <v>310</v>
      </c>
      <c r="K138" s="77">
        <v>281</v>
      </c>
      <c r="L138" s="77">
        <v>134</v>
      </c>
      <c r="M138" s="181">
        <v>0</v>
      </c>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row>
    <row r="139" spans="1:45" x14ac:dyDescent="0.3">
      <c r="A139" s="148"/>
      <c r="B139" s="39" t="s">
        <v>214</v>
      </c>
      <c r="C139" s="33" t="s">
        <v>215</v>
      </c>
      <c r="D139" s="39" t="s">
        <v>827</v>
      </c>
      <c r="E139" s="80"/>
      <c r="F139" s="77">
        <v>38</v>
      </c>
      <c r="G139" s="77">
        <v>23</v>
      </c>
      <c r="H139" s="77">
        <v>23.5</v>
      </c>
      <c r="I139" s="77">
        <v>28.2</v>
      </c>
      <c r="J139" s="77">
        <v>28.1</v>
      </c>
      <c r="K139" s="77">
        <v>14.7</v>
      </c>
      <c r="L139" s="77">
        <v>14</v>
      </c>
      <c r="M139" s="77">
        <v>15.1</v>
      </c>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row>
    <row r="140" spans="1:45" x14ac:dyDescent="0.3">
      <c r="A140" s="148"/>
      <c r="B140" s="39"/>
      <c r="C140" s="33" t="s">
        <v>828</v>
      </c>
      <c r="D140" s="39" t="s">
        <v>829</v>
      </c>
      <c r="E140" s="80"/>
      <c r="F140" s="77">
        <v>10.1</v>
      </c>
      <c r="G140" s="77">
        <v>20.6</v>
      </c>
      <c r="H140" s="77">
        <v>14</v>
      </c>
      <c r="I140" s="77">
        <v>11.6</v>
      </c>
      <c r="J140" s="77">
        <v>0</v>
      </c>
      <c r="K140" s="77">
        <v>0</v>
      </c>
      <c r="L140" s="77">
        <v>0</v>
      </c>
      <c r="M140" s="77">
        <v>0</v>
      </c>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row>
    <row r="141" spans="1:45" x14ac:dyDescent="0.3">
      <c r="A141" s="148"/>
      <c r="B141" s="39"/>
      <c r="C141" s="33" t="s">
        <v>830</v>
      </c>
      <c r="D141" s="39" t="s">
        <v>829</v>
      </c>
      <c r="E141" s="80"/>
      <c r="F141" s="77">
        <v>16.8</v>
      </c>
      <c r="G141" s="77">
        <v>40</v>
      </c>
      <c r="H141" s="77">
        <v>28.7</v>
      </c>
      <c r="I141" s="77">
        <v>19.3</v>
      </c>
      <c r="J141" s="77">
        <v>0</v>
      </c>
      <c r="K141" s="77">
        <v>0</v>
      </c>
      <c r="L141" s="77">
        <v>0</v>
      </c>
      <c r="M141" s="77">
        <v>0</v>
      </c>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row>
    <row r="142" spans="1:45" x14ac:dyDescent="0.3">
      <c r="A142" s="148"/>
      <c r="B142" s="39"/>
      <c r="C142" s="33" t="s">
        <v>831</v>
      </c>
      <c r="D142" s="39" t="s">
        <v>829</v>
      </c>
      <c r="E142" s="80"/>
      <c r="F142" s="77">
        <v>369</v>
      </c>
      <c r="G142" s="77">
        <v>58</v>
      </c>
      <c r="H142" s="77">
        <v>146</v>
      </c>
      <c r="I142" s="77">
        <v>1150</v>
      </c>
      <c r="J142" s="77">
        <v>492</v>
      </c>
      <c r="K142" s="77">
        <v>253</v>
      </c>
      <c r="L142" s="77">
        <v>287</v>
      </c>
      <c r="M142" s="77">
        <v>390</v>
      </c>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row>
    <row r="143" spans="1:45" x14ac:dyDescent="0.3">
      <c r="A143" s="148"/>
      <c r="B143" s="39"/>
      <c r="C143" s="33" t="s">
        <v>832</v>
      </c>
      <c r="D143" s="39" t="s">
        <v>829</v>
      </c>
      <c r="E143" s="80"/>
      <c r="F143" s="77">
        <v>384</v>
      </c>
      <c r="G143" s="77">
        <v>172</v>
      </c>
      <c r="H143" s="77">
        <v>91.4</v>
      </c>
      <c r="I143" s="77">
        <v>127</v>
      </c>
      <c r="J143" s="77">
        <v>141</v>
      </c>
      <c r="K143" s="77">
        <v>91.9</v>
      </c>
      <c r="L143" s="77">
        <v>204</v>
      </c>
      <c r="M143" s="77">
        <v>93</v>
      </c>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row>
    <row r="144" spans="1:45" x14ac:dyDescent="0.3">
      <c r="A144" s="148"/>
      <c r="B144" s="39"/>
      <c r="C144" s="33" t="s">
        <v>833</v>
      </c>
      <c r="D144" s="39" t="s">
        <v>829</v>
      </c>
      <c r="E144" s="80"/>
      <c r="F144" s="77">
        <v>0</v>
      </c>
      <c r="G144" s="77">
        <v>1.61</v>
      </c>
      <c r="H144" s="77">
        <v>0</v>
      </c>
      <c r="I144" s="77">
        <v>0</v>
      </c>
      <c r="J144" s="77">
        <v>0</v>
      </c>
      <c r="K144" s="77">
        <v>0</v>
      </c>
      <c r="L144" s="77">
        <v>0</v>
      </c>
      <c r="M144" s="77">
        <v>0</v>
      </c>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row>
    <row r="145" spans="1:45" x14ac:dyDescent="0.3">
      <c r="A145" s="148"/>
      <c r="B145" s="39"/>
      <c r="C145" s="33" t="s">
        <v>834</v>
      </c>
      <c r="D145" s="39" t="s">
        <v>829</v>
      </c>
      <c r="E145" s="80"/>
      <c r="F145" s="77">
        <v>239</v>
      </c>
      <c r="G145" s="77">
        <v>115</v>
      </c>
      <c r="H145" s="77">
        <v>133</v>
      </c>
      <c r="I145" s="77">
        <v>32</v>
      </c>
      <c r="J145" s="77">
        <v>0</v>
      </c>
      <c r="K145" s="77">
        <v>0</v>
      </c>
      <c r="L145" s="77">
        <v>0</v>
      </c>
      <c r="M145" s="77">
        <v>33</v>
      </c>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row>
    <row r="146" spans="1:45" x14ac:dyDescent="0.3">
      <c r="A146" s="148"/>
      <c r="B146" s="39"/>
      <c r="C146" s="33" t="s">
        <v>835</v>
      </c>
      <c r="D146" s="39" t="s">
        <v>829</v>
      </c>
      <c r="E146" s="80"/>
      <c r="F146" s="77">
        <v>27.2</v>
      </c>
      <c r="G146" s="77">
        <v>0</v>
      </c>
      <c r="H146" s="77">
        <v>0</v>
      </c>
      <c r="I146" s="77">
        <v>0</v>
      </c>
      <c r="J146" s="77">
        <v>0</v>
      </c>
      <c r="K146" s="77">
        <v>0</v>
      </c>
      <c r="L146" s="77">
        <v>0</v>
      </c>
      <c r="M146" s="77">
        <v>0</v>
      </c>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row>
    <row r="147" spans="1:45" x14ac:dyDescent="0.3">
      <c r="A147" s="148"/>
      <c r="B147" s="39"/>
      <c r="C147" s="33" t="s">
        <v>836</v>
      </c>
      <c r="D147" s="39" t="s">
        <v>829</v>
      </c>
      <c r="E147" s="80"/>
      <c r="F147" s="77">
        <v>783</v>
      </c>
      <c r="G147" s="77">
        <v>667</v>
      </c>
      <c r="H147" s="77">
        <v>701</v>
      </c>
      <c r="I147" s="77">
        <v>798</v>
      </c>
      <c r="J147" s="77">
        <v>610</v>
      </c>
      <c r="K147" s="77">
        <v>510</v>
      </c>
      <c r="L147" s="77">
        <v>577</v>
      </c>
      <c r="M147" s="77">
        <v>546</v>
      </c>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row>
    <row r="148" spans="1:45" x14ac:dyDescent="0.3">
      <c r="A148" s="148"/>
      <c r="B148" s="39" t="s">
        <v>216</v>
      </c>
      <c r="C148" s="33" t="s">
        <v>837</v>
      </c>
      <c r="D148" s="39" t="s">
        <v>827</v>
      </c>
      <c r="E148" s="80"/>
      <c r="F148" s="83">
        <f>IF(SUM(F140:F147)&gt;0, SUM(F140:F147)/1000, "")</f>
        <v>1.8290999999999999</v>
      </c>
      <c r="G148" s="83">
        <f t="shared" ref="G148" si="17">IF(SUM(G140:G147)&gt;0, SUM(G140:G147)/1000, "")</f>
        <v>1.0742100000000001</v>
      </c>
      <c r="H148" s="83">
        <f t="shared" ref="H148" si="18">IF(SUM(H140:H147)&gt;0, SUM(H140:H147)/1000, "")</f>
        <v>1.1140999999999999</v>
      </c>
      <c r="I148" s="83">
        <f t="shared" ref="I148" si="19">IF(SUM(I140:I147)&gt;0, SUM(I140:I147)/1000, "")</f>
        <v>2.1379000000000001</v>
      </c>
      <c r="J148" s="83">
        <f t="shared" ref="J148" si="20">IF(SUM(J140:J147)&gt;0, SUM(J140:J147)/1000, "")</f>
        <v>1.2430000000000001</v>
      </c>
      <c r="K148" s="83">
        <f t="shared" ref="K148" si="21">IF(SUM(K140:K147)&gt;0, SUM(K140:K147)/1000, "")</f>
        <v>0.85489999999999999</v>
      </c>
      <c r="L148" s="83">
        <f t="shared" ref="L148" si="22">IF(SUM(L140:L147)&gt;0, SUM(L140:L147)/1000, "")</f>
        <v>1.0680000000000001</v>
      </c>
      <c r="M148" s="83">
        <f t="shared" ref="M148" si="23">IF(SUM(M140:M147)&gt;0, SUM(M140:M147)/1000, "")</f>
        <v>1.0620000000000001</v>
      </c>
      <c r="N148" s="83" t="str">
        <f t="shared" ref="N148" si="24">IF(SUM(N140:N147)&gt;0, SUM(N140:N147)/1000, "")</f>
        <v/>
      </c>
      <c r="O148" s="83" t="str">
        <f t="shared" ref="O148" si="25">IF(SUM(O140:O147)&gt;0, SUM(O140:O147)/1000, "")</f>
        <v/>
      </c>
      <c r="P148" s="83" t="str">
        <f t="shared" ref="P148" si="26">IF(SUM(P140:P147)&gt;0, SUM(P140:P147)/1000, "")</f>
        <v/>
      </c>
      <c r="Q148" s="83" t="str">
        <f t="shared" ref="Q148" si="27">IF(SUM(Q140:Q147)&gt;0, SUM(Q140:Q147)/1000, "")</f>
        <v/>
      </c>
      <c r="R148" s="83" t="str">
        <f t="shared" ref="R148" si="28">IF(SUM(R140:R147)&gt;0, SUM(R140:R147)/1000, "")</f>
        <v/>
      </c>
      <c r="S148" s="83" t="str">
        <f t="shared" ref="S148" si="29">IF(SUM(S140:S147)&gt;0, SUM(S140:S147)/1000, "")</f>
        <v/>
      </c>
      <c r="T148" s="83" t="str">
        <f t="shared" ref="T148" si="30">IF(SUM(T140:T147)&gt;0, SUM(T140:T147)/1000, "")</f>
        <v/>
      </c>
      <c r="U148" s="83" t="str">
        <f t="shared" ref="U148" si="31">IF(SUM(U140:U147)&gt;0, SUM(U140:U147)/1000, "")</f>
        <v/>
      </c>
      <c r="V148" s="83" t="str">
        <f t="shared" ref="V148" si="32">IF(SUM(V140:V147)&gt;0, SUM(V140:V147)/1000, "")</f>
        <v/>
      </c>
      <c r="W148" s="83" t="str">
        <f t="shared" ref="W148" si="33">IF(SUM(W140:W147)&gt;0, SUM(W140:W147)/1000, "")</f>
        <v/>
      </c>
      <c r="X148" s="83" t="str">
        <f t="shared" ref="X148" si="34">IF(SUM(X140:X147)&gt;0, SUM(X140:X147)/1000, "")</f>
        <v/>
      </c>
      <c r="Y148" s="83" t="str">
        <f t="shared" ref="Y148" si="35">IF(SUM(Y140:Y147)&gt;0, SUM(Y140:Y147)/1000, "")</f>
        <v/>
      </c>
      <c r="Z148" s="83" t="str">
        <f t="shared" ref="Z148" si="36">IF(SUM(Z140:Z147)&gt;0, SUM(Z140:Z147)/1000, "")</f>
        <v/>
      </c>
      <c r="AA148" s="83" t="str">
        <f t="shared" ref="AA148" si="37">IF(SUM(AA140:AA147)&gt;0, SUM(AA140:AA147)/1000, "")</f>
        <v/>
      </c>
      <c r="AB148" s="83" t="str">
        <f t="shared" ref="AB148" si="38">IF(SUM(AB140:AB147)&gt;0, SUM(AB140:AB147)/1000, "")</f>
        <v/>
      </c>
      <c r="AC148" s="83" t="str">
        <f t="shared" ref="AC148" si="39">IF(SUM(AC140:AC147)&gt;0, SUM(AC140:AC147)/1000, "")</f>
        <v/>
      </c>
      <c r="AD148" s="83" t="str">
        <f t="shared" ref="AD148" si="40">IF(SUM(AD140:AD147)&gt;0, SUM(AD140:AD147)/1000, "")</f>
        <v/>
      </c>
      <c r="AE148" s="83" t="str">
        <f t="shared" ref="AE148" si="41">IF(SUM(AE140:AE147)&gt;0, SUM(AE140:AE147)/1000, "")</f>
        <v/>
      </c>
      <c r="AF148" s="83" t="str">
        <f t="shared" ref="AF148" si="42">IF(SUM(AF140:AF147)&gt;0, SUM(AF140:AF147)/1000, "")</f>
        <v/>
      </c>
      <c r="AG148" s="83" t="str">
        <f t="shared" ref="AG148" si="43">IF(SUM(AG140:AG147)&gt;0, SUM(AG140:AG147)/1000, "")</f>
        <v/>
      </c>
      <c r="AH148" s="83" t="str">
        <f t="shared" ref="AH148" si="44">IF(SUM(AH140:AH147)&gt;0, SUM(AH140:AH147)/1000, "")</f>
        <v/>
      </c>
      <c r="AI148" s="83" t="str">
        <f t="shared" ref="AI148" si="45">IF(SUM(AI140:AI147)&gt;0, SUM(AI140:AI147)/1000, "")</f>
        <v/>
      </c>
      <c r="AJ148" s="83" t="str">
        <f t="shared" ref="AJ148" si="46">IF(SUM(AJ140:AJ147)&gt;0, SUM(AJ140:AJ147)/1000, "")</f>
        <v/>
      </c>
      <c r="AK148" s="83" t="str">
        <f t="shared" ref="AK148" si="47">IF(SUM(AK140:AK147)&gt;0, SUM(AK140:AK147)/1000, "")</f>
        <v/>
      </c>
      <c r="AL148" s="83" t="str">
        <f t="shared" ref="AL148" si="48">IF(SUM(AL140:AL147)&gt;0, SUM(AL140:AL147)/1000, "")</f>
        <v/>
      </c>
      <c r="AM148" s="83" t="str">
        <f t="shared" ref="AM148" si="49">IF(SUM(AM140:AM147)&gt;0, SUM(AM140:AM147)/1000, "")</f>
        <v/>
      </c>
      <c r="AN148" s="83" t="str">
        <f t="shared" ref="AN148" si="50">IF(SUM(AN140:AN147)&gt;0, SUM(AN140:AN147)/1000, "")</f>
        <v/>
      </c>
      <c r="AO148" s="83" t="str">
        <f t="shared" ref="AO148" si="51">IF(SUM(AO140:AO147)&gt;0, SUM(AO140:AO147)/1000, "")</f>
        <v/>
      </c>
      <c r="AP148" s="83" t="str">
        <f t="shared" ref="AP148" si="52">IF(SUM(AP140:AP147)&gt;0, SUM(AP140:AP147)/1000, "")</f>
        <v/>
      </c>
      <c r="AQ148" s="83" t="str">
        <f t="shared" ref="AQ148" si="53">IF(SUM(AQ140:AQ147)&gt;0, SUM(AQ140:AQ147)/1000, "")</f>
        <v/>
      </c>
      <c r="AR148" s="83" t="str">
        <f t="shared" ref="AR148" si="54">IF(SUM(AR140:AR147)&gt;0, SUM(AR140:AR147)/1000, "")</f>
        <v/>
      </c>
      <c r="AS148" s="83" t="str">
        <f t="shared" ref="AS148" si="55">IF(SUM(AS140:AS147)&gt;0, SUM(AS140:AS147)/1000, "")</f>
        <v/>
      </c>
    </row>
    <row r="149" spans="1:45" x14ac:dyDescent="0.3">
      <c r="A149" s="148"/>
      <c r="B149" s="39" t="s">
        <v>217</v>
      </c>
      <c r="C149" s="33" t="s">
        <v>838</v>
      </c>
      <c r="D149" s="39" t="s">
        <v>827</v>
      </c>
      <c r="E149" s="80"/>
      <c r="F149" s="77">
        <v>8365</v>
      </c>
      <c r="G149" s="77">
        <v>7494</v>
      </c>
      <c r="H149" s="77">
        <v>7478</v>
      </c>
      <c r="I149" s="77">
        <v>6625</v>
      </c>
      <c r="J149" s="77">
        <v>5244</v>
      </c>
      <c r="K149" s="77">
        <v>5706</v>
      </c>
      <c r="L149" s="77">
        <v>6125</v>
      </c>
      <c r="M149" s="77">
        <v>5785.05</v>
      </c>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row>
    <row r="150" spans="1:45" x14ac:dyDescent="0.3">
      <c r="A150" s="148"/>
      <c r="K150" s="8"/>
      <c r="M150" s="10"/>
      <c r="N150" s="10"/>
    </row>
    <row r="151" spans="1:45" x14ac:dyDescent="0.3">
      <c r="A151" s="148"/>
      <c r="M151" s="10"/>
      <c r="N151" s="10"/>
    </row>
    <row r="152" spans="1:45" x14ac:dyDescent="0.3">
      <c r="A152" s="146" t="s">
        <v>99</v>
      </c>
      <c r="M152" s="10"/>
      <c r="N152" s="10"/>
    </row>
    <row r="153" spans="1:45" x14ac:dyDescent="0.3">
      <c r="A153" s="148"/>
      <c r="M153" s="10"/>
      <c r="N153" s="10"/>
    </row>
    <row r="154" spans="1:45" x14ac:dyDescent="0.3">
      <c r="M154" s="10"/>
      <c r="N154" s="10"/>
    </row>
    <row r="155" spans="1:45" x14ac:dyDescent="0.3">
      <c r="M155" s="10"/>
      <c r="N155" s="10"/>
    </row>
    <row r="156" spans="1:45" x14ac:dyDescent="0.3">
      <c r="M156" s="10"/>
      <c r="N156" s="10"/>
    </row>
    <row r="157" spans="1:45" x14ac:dyDescent="0.3">
      <c r="M157" s="10"/>
      <c r="N157" s="10"/>
    </row>
    <row r="158" spans="1:45" x14ac:dyDescent="0.3">
      <c r="M158" s="10"/>
      <c r="N158" s="10"/>
    </row>
    <row r="159" spans="1:45" x14ac:dyDescent="0.3">
      <c r="M159" s="10"/>
      <c r="N159" s="10"/>
    </row>
    <row r="160" spans="1:45" x14ac:dyDescent="0.3">
      <c r="M160" s="10"/>
      <c r="N160" s="10"/>
    </row>
    <row r="161" spans="13:14" x14ac:dyDescent="0.3">
      <c r="M161" s="10"/>
      <c r="N161" s="10"/>
    </row>
    <row r="162" spans="13:14" x14ac:dyDescent="0.3">
      <c r="M162" s="10"/>
      <c r="N162" s="10"/>
    </row>
    <row r="163" spans="13:14" x14ac:dyDescent="0.3">
      <c r="M163" s="10"/>
      <c r="N163" s="10"/>
    </row>
    <row r="164" spans="13:14" x14ac:dyDescent="0.3">
      <c r="M164" s="10"/>
      <c r="N164" s="10"/>
    </row>
    <row r="165" spans="13:14" x14ac:dyDescent="0.3">
      <c r="M165" s="10"/>
      <c r="N165" s="10"/>
    </row>
    <row r="166" spans="13:14" x14ac:dyDescent="0.3">
      <c r="M166" s="10"/>
      <c r="N166" s="10"/>
    </row>
    <row r="167" spans="13:14" x14ac:dyDescent="0.3">
      <c r="M167" s="10"/>
      <c r="N167" s="10"/>
    </row>
    <row r="168" spans="13:14" x14ac:dyDescent="0.3">
      <c r="M168" s="10"/>
      <c r="N168" s="10"/>
    </row>
    <row r="169" spans="13:14" x14ac:dyDescent="0.3">
      <c r="M169" s="10"/>
      <c r="N169" s="10"/>
    </row>
    <row r="170" spans="13:14" x14ac:dyDescent="0.3">
      <c r="M170" s="10"/>
      <c r="N170" s="10"/>
    </row>
    <row r="171" spans="13:14" x14ac:dyDescent="0.3">
      <c r="M171" s="10"/>
      <c r="N171" s="10"/>
    </row>
    <row r="172" spans="13:14" x14ac:dyDescent="0.3">
      <c r="M172" s="10"/>
      <c r="N172" s="10"/>
    </row>
    <row r="173" spans="13:14" x14ac:dyDescent="0.3">
      <c r="M173" s="10"/>
      <c r="N173" s="10"/>
    </row>
    <row r="174" spans="13:14" x14ac:dyDescent="0.3">
      <c r="M174" s="10"/>
      <c r="N174" s="10"/>
    </row>
    <row r="175" spans="13:14" x14ac:dyDescent="0.3">
      <c r="M175" s="10"/>
      <c r="N175" s="10"/>
    </row>
    <row r="176" spans="13:14" x14ac:dyDescent="0.3">
      <c r="M176" s="10"/>
      <c r="N176" s="10"/>
    </row>
    <row r="177" spans="13:14" x14ac:dyDescent="0.3">
      <c r="M177" s="10"/>
      <c r="N177" s="10"/>
    </row>
    <row r="178" spans="13:14" x14ac:dyDescent="0.3">
      <c r="M178" s="10"/>
      <c r="N178" s="10"/>
    </row>
    <row r="179" spans="13:14" x14ac:dyDescent="0.3">
      <c r="M179" s="10"/>
      <c r="N179" s="10"/>
    </row>
    <row r="180" spans="13:14" x14ac:dyDescent="0.3">
      <c r="M180" s="10"/>
      <c r="N180" s="10"/>
    </row>
    <row r="181" spans="13:14" x14ac:dyDescent="0.3">
      <c r="M181" s="10"/>
      <c r="N181" s="10"/>
    </row>
    <row r="182" spans="13:14" x14ac:dyDescent="0.3">
      <c r="M182" s="10"/>
      <c r="N182" s="10"/>
    </row>
    <row r="183" spans="13:14" x14ac:dyDescent="0.3">
      <c r="M183" s="10"/>
      <c r="N183" s="10"/>
    </row>
    <row r="184" spans="13:14" x14ac:dyDescent="0.3">
      <c r="M184" s="10"/>
      <c r="N184" s="10"/>
    </row>
    <row r="185" spans="13:14" x14ac:dyDescent="0.3">
      <c r="M185" s="10"/>
      <c r="N185" s="10"/>
    </row>
    <row r="186" spans="13:14" x14ac:dyDescent="0.3">
      <c r="M186" s="10"/>
      <c r="N186" s="10"/>
    </row>
    <row r="187" spans="13:14" x14ac:dyDescent="0.3">
      <c r="M187" s="10"/>
      <c r="N187" s="10"/>
    </row>
    <row r="188" spans="13:14" x14ac:dyDescent="0.3">
      <c r="M188" s="10"/>
      <c r="N188" s="10"/>
    </row>
    <row r="189" spans="13:14" x14ac:dyDescent="0.3">
      <c r="M189" s="10"/>
      <c r="N189" s="10"/>
    </row>
    <row r="190" spans="13:14" x14ac:dyDescent="0.3">
      <c r="M190" s="10"/>
      <c r="N190" s="10"/>
    </row>
    <row r="191" spans="13:14" x14ac:dyDescent="0.3">
      <c r="M191" s="10"/>
      <c r="N191" s="10"/>
    </row>
    <row r="192" spans="13:14" x14ac:dyDescent="0.3">
      <c r="M192" s="10"/>
      <c r="N192" s="10"/>
    </row>
    <row r="193" spans="13:14" x14ac:dyDescent="0.3">
      <c r="M193" s="10"/>
      <c r="N193" s="10"/>
    </row>
    <row r="194" spans="13:14" x14ac:dyDescent="0.3">
      <c r="M194" s="10"/>
      <c r="N194" s="10"/>
    </row>
    <row r="195" spans="13:14" x14ac:dyDescent="0.3">
      <c r="M195" s="10"/>
      <c r="N195" s="10"/>
    </row>
    <row r="196" spans="13:14" x14ac:dyDescent="0.3">
      <c r="M196" s="10"/>
      <c r="N196" s="10"/>
    </row>
    <row r="197" spans="13:14" x14ac:dyDescent="0.3">
      <c r="M197" s="10"/>
      <c r="N197" s="10"/>
    </row>
    <row r="198" spans="13:14" x14ac:dyDescent="0.3">
      <c r="M198" s="10"/>
      <c r="N198" s="10"/>
    </row>
    <row r="199" spans="13:14" x14ac:dyDescent="0.3">
      <c r="M199" s="10"/>
      <c r="N199" s="10"/>
    </row>
    <row r="200" spans="13:14" x14ac:dyDescent="0.3">
      <c r="M200" s="10"/>
      <c r="N200" s="10"/>
    </row>
    <row r="201" spans="13:14" x14ac:dyDescent="0.3">
      <c r="M201" s="10"/>
      <c r="N201" s="10"/>
    </row>
    <row r="202" spans="13:14" x14ac:dyDescent="0.3">
      <c r="M202" s="10"/>
      <c r="N202" s="10"/>
    </row>
    <row r="203" spans="13:14" x14ac:dyDescent="0.3">
      <c r="M203" s="10"/>
      <c r="N203" s="10"/>
    </row>
    <row r="204" spans="13:14" x14ac:dyDescent="0.3">
      <c r="M204" s="10"/>
      <c r="N204" s="10"/>
    </row>
    <row r="205" spans="13:14" x14ac:dyDescent="0.3">
      <c r="M205" s="10"/>
      <c r="N205" s="10"/>
    </row>
    <row r="206" spans="13:14" x14ac:dyDescent="0.3">
      <c r="M206" s="10"/>
      <c r="N206" s="10"/>
    </row>
    <row r="207" spans="13:14" x14ac:dyDescent="0.3">
      <c r="M207" s="10"/>
      <c r="N207" s="10"/>
    </row>
    <row r="208" spans="13:14" x14ac:dyDescent="0.3">
      <c r="M208" s="10"/>
      <c r="N208" s="10"/>
    </row>
    <row r="209" spans="13:14" x14ac:dyDescent="0.3">
      <c r="M209" s="10"/>
      <c r="N209" s="10"/>
    </row>
    <row r="210" spans="13:14" x14ac:dyDescent="0.3">
      <c r="M210" s="10"/>
      <c r="N210" s="10"/>
    </row>
    <row r="211" spans="13:14" x14ac:dyDescent="0.3">
      <c r="M211" s="10"/>
      <c r="N211" s="10"/>
    </row>
    <row r="212" spans="13:14" x14ac:dyDescent="0.3">
      <c r="M212" s="10"/>
      <c r="N212" s="10"/>
    </row>
    <row r="213" spans="13:14" x14ac:dyDescent="0.3">
      <c r="M213" s="10"/>
      <c r="N213" s="10"/>
    </row>
    <row r="214" spans="13:14" x14ac:dyDescent="0.3">
      <c r="M214" s="10"/>
      <c r="N214" s="10"/>
    </row>
    <row r="215" spans="13:14" x14ac:dyDescent="0.3">
      <c r="M215" s="10"/>
      <c r="N215" s="10"/>
    </row>
    <row r="216" spans="13:14" x14ac:dyDescent="0.3">
      <c r="M216" s="10"/>
      <c r="N216" s="10"/>
    </row>
    <row r="217" spans="13:14" x14ac:dyDescent="0.3">
      <c r="M217" s="10"/>
      <c r="N217" s="10"/>
    </row>
    <row r="218" spans="13:14" x14ac:dyDescent="0.3">
      <c r="M218" s="10"/>
      <c r="N218" s="10"/>
    </row>
    <row r="219" spans="13:14" x14ac:dyDescent="0.3">
      <c r="M219" s="10"/>
      <c r="N219" s="10"/>
    </row>
    <row r="220" spans="13:14" x14ac:dyDescent="0.3">
      <c r="M220" s="10"/>
      <c r="N220" s="10"/>
    </row>
    <row r="221" spans="13:14" x14ac:dyDescent="0.3">
      <c r="M221" s="10"/>
      <c r="N221" s="10"/>
    </row>
    <row r="222" spans="13:14" x14ac:dyDescent="0.3">
      <c r="M222" s="10"/>
      <c r="N222" s="10"/>
    </row>
    <row r="223" spans="13:14" x14ac:dyDescent="0.3">
      <c r="M223" s="10"/>
      <c r="N223" s="10"/>
    </row>
    <row r="224" spans="13:14" x14ac:dyDescent="0.3">
      <c r="M224" s="10"/>
      <c r="N224" s="10"/>
    </row>
    <row r="225" spans="13:14" x14ac:dyDescent="0.3">
      <c r="M225" s="10"/>
      <c r="N225" s="10"/>
    </row>
    <row r="226" spans="13:14" x14ac:dyDescent="0.3">
      <c r="M226" s="10"/>
      <c r="N226" s="10"/>
    </row>
    <row r="227" spans="13:14" x14ac:dyDescent="0.3">
      <c r="M227" s="10"/>
      <c r="N227" s="10"/>
    </row>
    <row r="228" spans="13:14" x14ac:dyDescent="0.3">
      <c r="M228" s="10"/>
      <c r="N228" s="10"/>
    </row>
    <row r="229" spans="13:14" x14ac:dyDescent="0.3">
      <c r="M229" s="10"/>
      <c r="N229" s="10"/>
    </row>
    <row r="230" spans="13:14" x14ac:dyDescent="0.3">
      <c r="M230" s="10"/>
      <c r="N230" s="10"/>
    </row>
    <row r="231" spans="13:14" x14ac:dyDescent="0.3">
      <c r="M231" s="10"/>
      <c r="N231" s="10"/>
    </row>
    <row r="232" spans="13:14" x14ac:dyDescent="0.3">
      <c r="M232" s="10"/>
      <c r="N232" s="10"/>
    </row>
    <row r="233" spans="13:14" x14ac:dyDescent="0.3">
      <c r="M233" s="10"/>
      <c r="N233" s="10"/>
    </row>
    <row r="234" spans="13:14" x14ac:dyDescent="0.3">
      <c r="M234" s="10"/>
      <c r="N234" s="10"/>
    </row>
    <row r="235" spans="13:14" x14ac:dyDescent="0.3">
      <c r="M235" s="10"/>
      <c r="N235" s="10"/>
    </row>
    <row r="236" spans="13:14" x14ac:dyDescent="0.3">
      <c r="M236" s="10"/>
      <c r="N236" s="10"/>
    </row>
    <row r="237" spans="13:14" x14ac:dyDescent="0.3">
      <c r="M237" s="10"/>
      <c r="N237" s="10"/>
    </row>
    <row r="238" spans="13:14" x14ac:dyDescent="0.3">
      <c r="M238" s="10"/>
      <c r="N238" s="10"/>
    </row>
    <row r="239" spans="13:14" x14ac:dyDescent="0.3">
      <c r="M239" s="10"/>
      <c r="N239" s="10"/>
    </row>
    <row r="240" spans="13:14" x14ac:dyDescent="0.3">
      <c r="M240" s="10"/>
      <c r="N240" s="10"/>
    </row>
    <row r="241" spans="13:14" x14ac:dyDescent="0.3">
      <c r="M241" s="10"/>
      <c r="N241" s="10"/>
    </row>
    <row r="242" spans="13:14" x14ac:dyDescent="0.3">
      <c r="M242" s="10"/>
      <c r="N242" s="10"/>
    </row>
    <row r="243" spans="13:14" x14ac:dyDescent="0.3">
      <c r="M243" s="10"/>
      <c r="N243" s="10"/>
    </row>
    <row r="244" spans="13:14" x14ac:dyDescent="0.3">
      <c r="M244" s="10"/>
      <c r="N244" s="10"/>
    </row>
    <row r="245" spans="13:14" x14ac:dyDescent="0.3">
      <c r="M245" s="10"/>
      <c r="N245" s="10"/>
    </row>
    <row r="246" spans="13:14" x14ac:dyDescent="0.3">
      <c r="M246" s="10"/>
      <c r="N246" s="10"/>
    </row>
    <row r="247" spans="13:14" x14ac:dyDescent="0.3">
      <c r="M247" s="10"/>
      <c r="N247" s="10"/>
    </row>
    <row r="248" spans="13:14" x14ac:dyDescent="0.3">
      <c r="M248" s="10"/>
      <c r="N248" s="10"/>
    </row>
    <row r="249" spans="13:14" x14ac:dyDescent="0.3">
      <c r="M249" s="10"/>
      <c r="N249" s="10"/>
    </row>
    <row r="250" spans="13:14" x14ac:dyDescent="0.3">
      <c r="M250" s="10"/>
      <c r="N250" s="10"/>
    </row>
    <row r="251" spans="13:14" x14ac:dyDescent="0.3">
      <c r="M251" s="10"/>
      <c r="N251" s="10"/>
    </row>
    <row r="252" spans="13:14" x14ac:dyDescent="0.3">
      <c r="M252" s="10"/>
      <c r="N252" s="10"/>
    </row>
    <row r="253" spans="13:14" x14ac:dyDescent="0.3">
      <c r="M253" s="10"/>
      <c r="N253" s="10"/>
    </row>
    <row r="254" spans="13:14" x14ac:dyDescent="0.3">
      <c r="M254" s="10"/>
      <c r="N254" s="10"/>
    </row>
    <row r="255" spans="13:14" x14ac:dyDescent="0.3">
      <c r="M255" s="10"/>
      <c r="N255" s="10"/>
    </row>
    <row r="256" spans="13:14" x14ac:dyDescent="0.3">
      <c r="M256" s="10"/>
      <c r="N256" s="10"/>
    </row>
    <row r="257" spans="13:14" x14ac:dyDescent="0.3">
      <c r="M257" s="10"/>
      <c r="N257" s="10"/>
    </row>
    <row r="258" spans="13:14" x14ac:dyDescent="0.3">
      <c r="M258" s="10"/>
      <c r="N258" s="10"/>
    </row>
    <row r="259" spans="13:14" x14ac:dyDescent="0.3">
      <c r="M259" s="10"/>
      <c r="N259" s="10"/>
    </row>
    <row r="260" spans="13:14" x14ac:dyDescent="0.3">
      <c r="M260" s="10"/>
      <c r="N260" s="10"/>
    </row>
    <row r="261" spans="13:14" x14ac:dyDescent="0.3">
      <c r="M261" s="10"/>
      <c r="N261" s="10"/>
    </row>
    <row r="262" spans="13:14" x14ac:dyDescent="0.3">
      <c r="M262" s="10"/>
      <c r="N262" s="10"/>
    </row>
    <row r="263" spans="13:14" x14ac:dyDescent="0.3">
      <c r="M263" s="10"/>
      <c r="N263" s="10"/>
    </row>
    <row r="264" spans="13:14" x14ac:dyDescent="0.3">
      <c r="M264" s="10"/>
      <c r="N264" s="10"/>
    </row>
    <row r="265" spans="13:14" x14ac:dyDescent="0.3">
      <c r="M265" s="10"/>
      <c r="N265" s="10"/>
    </row>
    <row r="266" spans="13:14" x14ac:dyDescent="0.3">
      <c r="M266" s="10"/>
      <c r="N266" s="10"/>
    </row>
    <row r="267" spans="13:14" x14ac:dyDescent="0.3">
      <c r="M267" s="10"/>
      <c r="N267" s="10"/>
    </row>
    <row r="268" spans="13:14" x14ac:dyDescent="0.3">
      <c r="M268" s="10"/>
      <c r="N268" s="10"/>
    </row>
    <row r="269" spans="13:14" x14ac:dyDescent="0.3">
      <c r="M269" s="10"/>
      <c r="N269" s="10"/>
    </row>
    <row r="270" spans="13:14" x14ac:dyDescent="0.3">
      <c r="M270" s="10"/>
      <c r="N270" s="10"/>
    </row>
    <row r="271" spans="13:14" x14ac:dyDescent="0.3">
      <c r="M271" s="10"/>
      <c r="N271" s="10"/>
    </row>
    <row r="272" spans="13:14" x14ac:dyDescent="0.3">
      <c r="M272" s="10"/>
      <c r="N272" s="10"/>
    </row>
    <row r="273" spans="13:14" x14ac:dyDescent="0.3">
      <c r="M273" s="10"/>
      <c r="N273" s="10"/>
    </row>
    <row r="274" spans="13:14" x14ac:dyDescent="0.3">
      <c r="M274" s="10"/>
      <c r="N274" s="10"/>
    </row>
  </sheetData>
  <hyperlinks>
    <hyperlink ref="D75" r:id="rId1" xr:uid="{00000000-0004-0000-0E00-000002000000}"/>
    <hyperlink ref="D10" r:id="rId2" xr:uid="{00000000-0004-0000-0E00-000003000000}"/>
    <hyperlink ref="D110" r:id="rId3" location="/pollutantreleases" display="https://prtr.eea.europa.eu/#/pollutantreleases" xr:uid="{00000000-0004-0000-0E00-000000000000}"/>
    <hyperlink ref="D132" r:id="rId4" xr:uid="{82C8C6EB-F896-4EA1-A6B7-E8224D7AD833}"/>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9"/>
  </sheetPr>
  <dimension ref="A2:AS184"/>
  <sheetViews>
    <sheetView topLeftCell="A16" zoomScale="80" zoomScaleNormal="80" workbookViewId="0">
      <selection activeCell="C26" sqref="C26"/>
    </sheetView>
  </sheetViews>
  <sheetFormatPr defaultColWidth="8.69921875" defaultRowHeight="15.6" x14ac:dyDescent="0.3"/>
  <cols>
    <col min="1" max="1" width="10.19921875" customWidth="1"/>
    <col min="2" max="2" width="10.69921875" bestFit="1" customWidth="1"/>
    <col min="3" max="3" width="44" customWidth="1"/>
    <col min="4" max="4" width="14.69921875" bestFit="1" customWidth="1"/>
    <col min="5" max="5" width="30.5" customWidth="1"/>
    <col min="6" max="9" width="9.69921875" bestFit="1" customWidth="1"/>
    <col min="10" max="11" width="10.69921875" bestFit="1" customWidth="1"/>
    <col min="12" max="13" width="9.19921875" bestFit="1" customWidth="1"/>
    <col min="15" max="15" width="11.19921875" bestFit="1" customWidth="1"/>
  </cols>
  <sheetData>
    <row r="2" spans="1:45" ht="16.2" thickBot="1" x14ac:dyDescent="0.35">
      <c r="A2" s="146" t="str">
        <f>"@"&amp;COUNTIF(A$1:A1,"@*")+1</f>
        <v>@1</v>
      </c>
      <c r="B2" s="1" t="s">
        <v>64</v>
      </c>
      <c r="C2" s="1"/>
      <c r="D2" s="1"/>
      <c r="E2" s="1"/>
      <c r="F2" s="1"/>
      <c r="G2" s="1"/>
      <c r="H2" s="1"/>
      <c r="I2" s="1"/>
    </row>
    <row r="3" spans="1:45" ht="14.25" customHeight="1" thickTop="1" x14ac:dyDescent="0.3">
      <c r="A3" s="148"/>
      <c r="B3" s="8" t="s">
        <v>85</v>
      </c>
      <c r="C3" s="8" t="s">
        <v>839</v>
      </c>
    </row>
    <row r="4" spans="1:45" x14ac:dyDescent="0.3">
      <c r="A4" s="148"/>
      <c r="B4" s="8" t="s">
        <v>268</v>
      </c>
      <c r="C4" s="8" t="s">
        <v>840</v>
      </c>
    </row>
    <row r="5" spans="1:45" x14ac:dyDescent="0.3">
      <c r="A5" s="148"/>
      <c r="B5" s="8" t="s">
        <v>89</v>
      </c>
      <c r="C5" s="8" t="s">
        <v>841</v>
      </c>
    </row>
    <row r="6" spans="1:45" x14ac:dyDescent="0.3">
      <c r="A6" s="148"/>
    </row>
    <row r="7" spans="1:45" x14ac:dyDescent="0.3">
      <c r="A7" s="148"/>
    </row>
    <row r="8" spans="1:45" ht="16.2" thickBot="1" x14ac:dyDescent="0.35">
      <c r="A8" s="146" t="str">
        <f>"@"&amp;COUNTIF(A$1:A7,"@*")+1</f>
        <v>@2</v>
      </c>
      <c r="B8" s="54" t="s">
        <v>842</v>
      </c>
      <c r="C8" s="54"/>
      <c r="D8" s="54"/>
      <c r="E8" s="54"/>
      <c r="F8" s="54"/>
      <c r="G8" s="54"/>
      <c r="H8" s="54"/>
      <c r="I8" s="54"/>
      <c r="J8" s="54"/>
      <c r="K8" s="54"/>
    </row>
    <row r="9" spans="1:45" x14ac:dyDescent="0.3">
      <c r="A9" s="148"/>
      <c r="K9" s="8"/>
    </row>
    <row r="10" spans="1:45" x14ac:dyDescent="0.3">
      <c r="A10" s="148"/>
      <c r="B10" s="8" t="s">
        <v>775</v>
      </c>
      <c r="C10" s="112" t="s">
        <v>843</v>
      </c>
      <c r="D10" s="177" t="s">
        <v>844</v>
      </c>
      <c r="K10" s="8"/>
    </row>
    <row r="11" spans="1:45" x14ac:dyDescent="0.3">
      <c r="A11" s="148"/>
      <c r="K11" s="8"/>
    </row>
    <row r="12" spans="1:45" ht="31.2" x14ac:dyDescent="0.3">
      <c r="A12" s="148"/>
      <c r="B12" s="33" t="s">
        <v>269</v>
      </c>
      <c r="C12" s="168" t="s">
        <v>845</v>
      </c>
      <c r="E12" s="72"/>
      <c r="F12" s="125" t="s">
        <v>846</v>
      </c>
      <c r="G12" s="124" t="s">
        <v>847</v>
      </c>
      <c r="K12" s="8"/>
    </row>
    <row r="13" spans="1:45" ht="30.6" x14ac:dyDescent="0.3">
      <c r="A13" s="148"/>
      <c r="E13" s="72" t="s">
        <v>271</v>
      </c>
      <c r="K13" s="8"/>
    </row>
    <row r="14" spans="1:45" x14ac:dyDescent="0.3">
      <c r="A14" s="148"/>
      <c r="B14" s="33" t="s">
        <v>109</v>
      </c>
      <c r="C14" s="33" t="s">
        <v>848</v>
      </c>
      <c r="D14" s="33"/>
      <c r="E14" s="33" t="s">
        <v>275</v>
      </c>
      <c r="F14" s="55">
        <v>2011</v>
      </c>
      <c r="G14" s="55">
        <v>2012</v>
      </c>
      <c r="H14" s="55">
        <v>2013</v>
      </c>
      <c r="I14" s="55">
        <v>2014</v>
      </c>
      <c r="J14" s="55">
        <v>2015</v>
      </c>
      <c r="K14" s="55">
        <v>2016</v>
      </c>
      <c r="L14" s="55">
        <v>2017</v>
      </c>
      <c r="M14" s="55">
        <v>2018</v>
      </c>
      <c r="N14" s="55">
        <v>2019</v>
      </c>
      <c r="O14" s="55">
        <v>2020</v>
      </c>
      <c r="P14" s="55">
        <v>2021</v>
      </c>
      <c r="Q14" s="55">
        <v>2022</v>
      </c>
      <c r="R14" s="55">
        <v>2023</v>
      </c>
      <c r="S14" s="55">
        <v>2024</v>
      </c>
      <c r="T14" s="55">
        <v>2025</v>
      </c>
      <c r="U14" s="55">
        <v>2026</v>
      </c>
      <c r="V14" s="55">
        <v>2027</v>
      </c>
      <c r="W14" s="55">
        <v>2028</v>
      </c>
      <c r="X14" s="55">
        <v>2029</v>
      </c>
      <c r="Y14" s="55">
        <v>2030</v>
      </c>
      <c r="Z14" s="55">
        <v>2031</v>
      </c>
      <c r="AA14" s="55">
        <v>2032</v>
      </c>
      <c r="AB14" s="55">
        <v>2033</v>
      </c>
      <c r="AC14" s="55">
        <v>2034</v>
      </c>
      <c r="AD14" s="55">
        <v>2035</v>
      </c>
      <c r="AE14" s="55">
        <v>2036</v>
      </c>
      <c r="AF14" s="55">
        <v>2037</v>
      </c>
      <c r="AG14" s="55">
        <v>2038</v>
      </c>
      <c r="AH14" s="55">
        <v>2039</v>
      </c>
      <c r="AI14" s="55">
        <v>2040</v>
      </c>
      <c r="AJ14" s="55">
        <v>2041</v>
      </c>
      <c r="AK14" s="55">
        <v>2042</v>
      </c>
      <c r="AL14" s="55">
        <v>2043</v>
      </c>
      <c r="AM14" s="55">
        <v>2044</v>
      </c>
      <c r="AN14" s="55">
        <v>2045</v>
      </c>
      <c r="AO14" s="55">
        <v>2046</v>
      </c>
      <c r="AP14" s="55">
        <v>2047</v>
      </c>
      <c r="AQ14" s="55">
        <v>2048</v>
      </c>
      <c r="AR14" s="55">
        <v>2049</v>
      </c>
      <c r="AS14" s="55">
        <v>2050</v>
      </c>
    </row>
    <row r="15" spans="1:45" x14ac:dyDescent="0.3">
      <c r="A15" s="150"/>
      <c r="B15" s="33"/>
      <c r="C15" s="69" t="s">
        <v>849</v>
      </c>
      <c r="D15" s="35"/>
      <c r="E15" s="80"/>
      <c r="F15" s="98">
        <v>128234</v>
      </c>
      <c r="G15" s="98">
        <v>132526</v>
      </c>
      <c r="H15" s="98">
        <v>139177</v>
      </c>
      <c r="I15" s="98">
        <v>145825</v>
      </c>
      <c r="J15" s="98">
        <v>146771</v>
      </c>
      <c r="K15" s="98">
        <v>151229</v>
      </c>
      <c r="L15" s="56">
        <v>157468</v>
      </c>
      <c r="M15" s="56">
        <v>164065</v>
      </c>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row>
    <row r="16" spans="1:45" x14ac:dyDescent="0.3">
      <c r="A16" s="148"/>
      <c r="B16" s="33"/>
      <c r="C16" s="69" t="s">
        <v>850</v>
      </c>
      <c r="D16" s="35"/>
      <c r="E16" s="80"/>
      <c r="F16" s="98">
        <v>142837</v>
      </c>
      <c r="G16" s="98">
        <v>143252</v>
      </c>
      <c r="H16" s="98">
        <v>146170</v>
      </c>
      <c r="I16" s="98">
        <v>149209</v>
      </c>
      <c r="J16" s="98">
        <v>149962</v>
      </c>
      <c r="K16" s="98">
        <v>151229</v>
      </c>
      <c r="L16" s="56">
        <v>152944</v>
      </c>
      <c r="M16" s="56">
        <v>155432</v>
      </c>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45" x14ac:dyDescent="0.3">
      <c r="A17" s="148"/>
    </row>
    <row r="18" spans="1:45" ht="16.2" thickBot="1" x14ac:dyDescent="0.35">
      <c r="A18" s="146" t="str">
        <f>"@"&amp;COUNTIF(A$1:A17,"@*")+1</f>
        <v>@3</v>
      </c>
      <c r="B18" s="54" t="s">
        <v>851</v>
      </c>
      <c r="C18" s="54"/>
      <c r="D18" s="54"/>
      <c r="E18" s="54"/>
      <c r="F18" s="54"/>
      <c r="G18" s="54"/>
      <c r="H18" s="54"/>
      <c r="I18" s="54"/>
      <c r="J18" s="54"/>
      <c r="K18" s="54"/>
    </row>
    <row r="19" spans="1:45" x14ac:dyDescent="0.3">
      <c r="A19" s="148"/>
      <c r="K19" s="8"/>
    </row>
    <row r="20" spans="1:45" x14ac:dyDescent="0.3">
      <c r="A20" s="148"/>
      <c r="B20" s="8" t="s">
        <v>775</v>
      </c>
      <c r="C20" s="112" t="s">
        <v>852</v>
      </c>
      <c r="D20" s="177" t="s">
        <v>853</v>
      </c>
      <c r="K20" s="8"/>
    </row>
    <row r="21" spans="1:45" x14ac:dyDescent="0.3">
      <c r="A21" s="148"/>
      <c r="K21" s="8"/>
    </row>
    <row r="22" spans="1:45" x14ac:dyDescent="0.3">
      <c r="A22" s="148"/>
      <c r="B22" s="33" t="s">
        <v>269</v>
      </c>
      <c r="C22" s="168" t="s">
        <v>854</v>
      </c>
      <c r="E22" s="72"/>
      <c r="K22" s="8"/>
    </row>
    <row r="23" spans="1:45" ht="30.6" x14ac:dyDescent="0.3">
      <c r="A23" s="148"/>
      <c r="E23" s="72" t="s">
        <v>271</v>
      </c>
      <c r="K23" s="8"/>
    </row>
    <row r="24" spans="1:45" x14ac:dyDescent="0.3">
      <c r="A24" s="148"/>
      <c r="B24" s="33" t="s">
        <v>109</v>
      </c>
      <c r="C24" s="33" t="s">
        <v>855</v>
      </c>
      <c r="D24" s="33"/>
      <c r="E24" s="33" t="s">
        <v>275</v>
      </c>
      <c r="F24" s="55">
        <v>2011</v>
      </c>
      <c r="G24" s="55">
        <v>2012</v>
      </c>
      <c r="H24" s="55">
        <v>2013</v>
      </c>
      <c r="I24" s="55">
        <v>2014</v>
      </c>
      <c r="J24" s="55">
        <v>2015</v>
      </c>
      <c r="K24" s="55">
        <v>2016</v>
      </c>
      <c r="L24" s="55">
        <v>2017</v>
      </c>
      <c r="M24" s="55">
        <v>2018</v>
      </c>
      <c r="N24" s="55">
        <v>2019</v>
      </c>
      <c r="O24" s="55">
        <v>2020</v>
      </c>
      <c r="P24" s="55">
        <v>2021</v>
      </c>
      <c r="Q24" s="55">
        <v>2022</v>
      </c>
      <c r="R24" s="55">
        <v>2023</v>
      </c>
      <c r="S24" s="55">
        <v>2024</v>
      </c>
      <c r="T24" s="55">
        <v>2025</v>
      </c>
      <c r="U24" s="55">
        <v>2026</v>
      </c>
      <c r="V24" s="55">
        <v>2027</v>
      </c>
      <c r="W24" s="55">
        <v>2028</v>
      </c>
      <c r="X24" s="55">
        <v>2029</v>
      </c>
      <c r="Y24" s="55">
        <v>2030</v>
      </c>
      <c r="Z24" s="55">
        <v>2031</v>
      </c>
      <c r="AA24" s="55">
        <v>2032</v>
      </c>
      <c r="AB24" s="55">
        <v>2033</v>
      </c>
      <c r="AC24" s="55">
        <v>2034</v>
      </c>
      <c r="AD24" s="55">
        <v>2035</v>
      </c>
      <c r="AE24" s="55">
        <v>2036</v>
      </c>
      <c r="AF24" s="55">
        <v>2037</v>
      </c>
      <c r="AG24" s="55">
        <v>2038</v>
      </c>
      <c r="AH24" s="55">
        <v>2039</v>
      </c>
      <c r="AI24" s="55">
        <v>2040</v>
      </c>
      <c r="AJ24" s="55">
        <v>2041</v>
      </c>
      <c r="AK24" s="55">
        <v>2042</v>
      </c>
      <c r="AL24" s="55">
        <v>2043</v>
      </c>
      <c r="AM24" s="55">
        <v>2044</v>
      </c>
      <c r="AN24" s="55">
        <v>2045</v>
      </c>
      <c r="AO24" s="55">
        <v>2046</v>
      </c>
      <c r="AP24" s="55">
        <v>2047</v>
      </c>
      <c r="AQ24" s="55">
        <v>2048</v>
      </c>
      <c r="AR24" s="55">
        <v>2049</v>
      </c>
      <c r="AS24" s="55">
        <v>2050</v>
      </c>
    </row>
    <row r="25" spans="1:45" x14ac:dyDescent="0.3">
      <c r="A25" s="150"/>
      <c r="B25" s="33"/>
      <c r="C25" s="69" t="s">
        <v>856</v>
      </c>
      <c r="D25" s="35"/>
      <c r="E25" s="80"/>
      <c r="F25" s="98">
        <v>63285145</v>
      </c>
      <c r="G25" s="98">
        <v>63705030</v>
      </c>
      <c r="H25" s="98">
        <v>64105654</v>
      </c>
      <c r="I25" s="98">
        <v>64596752</v>
      </c>
      <c r="J25" s="98">
        <v>65110034</v>
      </c>
      <c r="K25" s="98">
        <v>65648100</v>
      </c>
      <c r="L25" s="56">
        <v>66040200</v>
      </c>
      <c r="M25" s="56">
        <v>66435550</v>
      </c>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row>
    <row r="26" spans="1:45" x14ac:dyDescent="0.3">
      <c r="A26" s="148"/>
      <c r="B26" s="33"/>
      <c r="C26" s="69" t="s">
        <v>857</v>
      </c>
      <c r="D26" s="35"/>
      <c r="E26" s="80"/>
      <c r="F26" s="98">
        <v>5299900</v>
      </c>
      <c r="G26" s="98">
        <v>5313600</v>
      </c>
      <c r="H26" s="98">
        <v>5327700</v>
      </c>
      <c r="I26" s="98">
        <v>5347600</v>
      </c>
      <c r="J26" s="98">
        <v>5373000</v>
      </c>
      <c r="K26" s="98">
        <v>5404700</v>
      </c>
      <c r="L26" s="56">
        <v>5424800</v>
      </c>
      <c r="M26" s="56">
        <v>5438100</v>
      </c>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row>
    <row r="27" spans="1:45" x14ac:dyDescent="0.3">
      <c r="A27" s="148"/>
      <c r="B27" s="33"/>
      <c r="C27" s="33" t="s">
        <v>858</v>
      </c>
      <c r="D27" s="35"/>
      <c r="E27" s="80"/>
      <c r="F27" s="106">
        <f t="shared" ref="F27:K27" si="0">IFERROR(F26/F25, "")</f>
        <v>8.3746351533207364E-2</v>
      </c>
      <c r="G27" s="106">
        <f t="shared" si="0"/>
        <v>8.3409426225841188E-2</v>
      </c>
      <c r="H27" s="106">
        <f t="shared" si="0"/>
        <v>8.3108113989446231E-2</v>
      </c>
      <c r="I27" s="106">
        <f t="shared" si="0"/>
        <v>8.2784348042762274E-2</v>
      </c>
      <c r="J27" s="106">
        <f t="shared" si="0"/>
        <v>8.2521842946664717E-2</v>
      </c>
      <c r="K27" s="106">
        <f t="shared" si="0"/>
        <v>8.2328353752812347E-2</v>
      </c>
      <c r="L27" s="106">
        <f>IFERROR(L26/L25, "")</f>
        <v>8.2143906287382537E-2</v>
      </c>
      <c r="M27" s="106">
        <f t="shared" ref="M27:AS27" si="1">IFERROR(M26/M25, "")</f>
        <v>8.1855271763385723E-2</v>
      </c>
      <c r="N27" s="106" t="str">
        <f t="shared" si="1"/>
        <v/>
      </c>
      <c r="O27" s="106" t="str">
        <f t="shared" si="1"/>
        <v/>
      </c>
      <c r="P27" s="106" t="str">
        <f t="shared" si="1"/>
        <v/>
      </c>
      <c r="Q27" s="106" t="str">
        <f t="shared" si="1"/>
        <v/>
      </c>
      <c r="R27" s="106" t="str">
        <f t="shared" si="1"/>
        <v/>
      </c>
      <c r="S27" s="106" t="str">
        <f t="shared" si="1"/>
        <v/>
      </c>
      <c r="T27" s="106" t="str">
        <f t="shared" si="1"/>
        <v/>
      </c>
      <c r="U27" s="106" t="str">
        <f t="shared" si="1"/>
        <v/>
      </c>
      <c r="V27" s="106" t="str">
        <f t="shared" si="1"/>
        <v/>
      </c>
      <c r="W27" s="106" t="str">
        <f t="shared" si="1"/>
        <v/>
      </c>
      <c r="X27" s="106" t="str">
        <f t="shared" si="1"/>
        <v/>
      </c>
      <c r="Y27" s="106" t="str">
        <f t="shared" si="1"/>
        <v/>
      </c>
      <c r="Z27" s="106" t="str">
        <f t="shared" si="1"/>
        <v/>
      </c>
      <c r="AA27" s="106" t="str">
        <f t="shared" si="1"/>
        <v/>
      </c>
      <c r="AB27" s="106" t="str">
        <f t="shared" si="1"/>
        <v/>
      </c>
      <c r="AC27" s="106" t="str">
        <f t="shared" si="1"/>
        <v/>
      </c>
      <c r="AD27" s="106" t="str">
        <f t="shared" si="1"/>
        <v/>
      </c>
      <c r="AE27" s="106" t="str">
        <f t="shared" si="1"/>
        <v/>
      </c>
      <c r="AF27" s="106" t="str">
        <f t="shared" si="1"/>
        <v/>
      </c>
      <c r="AG27" s="106" t="str">
        <f t="shared" si="1"/>
        <v/>
      </c>
      <c r="AH27" s="106" t="str">
        <f t="shared" si="1"/>
        <v/>
      </c>
      <c r="AI27" s="106" t="str">
        <f t="shared" si="1"/>
        <v/>
      </c>
      <c r="AJ27" s="106" t="str">
        <f t="shared" si="1"/>
        <v/>
      </c>
      <c r="AK27" s="106" t="str">
        <f t="shared" si="1"/>
        <v/>
      </c>
      <c r="AL27" s="106" t="str">
        <f t="shared" si="1"/>
        <v/>
      </c>
      <c r="AM27" s="106" t="str">
        <f t="shared" si="1"/>
        <v/>
      </c>
      <c r="AN27" s="106" t="str">
        <f t="shared" si="1"/>
        <v/>
      </c>
      <c r="AO27" s="106" t="str">
        <f t="shared" si="1"/>
        <v/>
      </c>
      <c r="AP27" s="106" t="str">
        <f t="shared" si="1"/>
        <v/>
      </c>
      <c r="AQ27" s="106" t="str">
        <f t="shared" si="1"/>
        <v/>
      </c>
      <c r="AR27" s="106" t="str">
        <f t="shared" si="1"/>
        <v/>
      </c>
      <c r="AS27" s="106" t="str">
        <f t="shared" si="1"/>
        <v/>
      </c>
    </row>
    <row r="28" spans="1:45" x14ac:dyDescent="0.3">
      <c r="A28" s="148"/>
    </row>
    <row r="29" spans="1:45" ht="16.2" thickBot="1" x14ac:dyDescent="0.35">
      <c r="A29" s="146" t="str">
        <f>"@"&amp;COUNTIF(A$1:A28,"@*")+1</f>
        <v>@4</v>
      </c>
      <c r="B29" s="54" t="s">
        <v>859</v>
      </c>
      <c r="C29" s="54"/>
      <c r="D29" s="54"/>
      <c r="E29" s="54"/>
      <c r="F29" s="54"/>
      <c r="G29" s="54"/>
      <c r="H29" s="54"/>
      <c r="I29" s="54"/>
      <c r="J29" s="54"/>
      <c r="K29" s="54"/>
    </row>
    <row r="30" spans="1:45" x14ac:dyDescent="0.3">
      <c r="A30" s="148"/>
    </row>
    <row r="31" spans="1:45" x14ac:dyDescent="0.3">
      <c r="A31" s="148"/>
      <c r="B31" s="8" t="s">
        <v>775</v>
      </c>
      <c r="C31" s="112" t="s">
        <v>860</v>
      </c>
      <c r="D31" s="101" t="s">
        <v>861</v>
      </c>
      <c r="E31" s="72"/>
      <c r="K31" s="8"/>
    </row>
    <row r="32" spans="1:45" x14ac:dyDescent="0.3">
      <c r="A32" s="148"/>
      <c r="E32" s="72"/>
      <c r="K32" s="8"/>
    </row>
    <row r="33" spans="1:45" x14ac:dyDescent="0.3">
      <c r="A33" s="148"/>
      <c r="B33" s="33" t="s">
        <v>269</v>
      </c>
      <c r="C33" s="168" t="s">
        <v>862</v>
      </c>
      <c r="E33" s="72"/>
      <c r="K33" s="8"/>
    </row>
    <row r="34" spans="1:45" ht="30.6" x14ac:dyDescent="0.3">
      <c r="A34" s="148"/>
      <c r="E34" s="72" t="s">
        <v>271</v>
      </c>
      <c r="K34" s="8"/>
    </row>
    <row r="35" spans="1:45" x14ac:dyDescent="0.3">
      <c r="A35" s="148"/>
      <c r="B35" s="33" t="s">
        <v>109</v>
      </c>
      <c r="C35" s="33" t="s">
        <v>863</v>
      </c>
      <c r="D35" s="33" t="s">
        <v>864</v>
      </c>
      <c r="E35" s="33" t="s">
        <v>275</v>
      </c>
      <c r="F35" s="55">
        <v>2011</v>
      </c>
      <c r="G35" s="55">
        <v>2012</v>
      </c>
      <c r="H35" s="55">
        <v>2013</v>
      </c>
      <c r="I35" s="55">
        <v>2014</v>
      </c>
      <c r="J35" s="55">
        <v>2015</v>
      </c>
      <c r="K35" s="55">
        <v>2016</v>
      </c>
      <c r="L35" s="55">
        <v>2017</v>
      </c>
      <c r="M35" s="55">
        <v>2018</v>
      </c>
      <c r="N35" s="55">
        <v>2019</v>
      </c>
      <c r="O35" s="55">
        <v>2020</v>
      </c>
      <c r="P35" s="55">
        <v>2021</v>
      </c>
      <c r="Q35" s="55">
        <v>2022</v>
      </c>
      <c r="R35" s="55">
        <v>2023</v>
      </c>
      <c r="S35" s="55">
        <v>2024</v>
      </c>
      <c r="T35" s="55">
        <v>2025</v>
      </c>
      <c r="U35" s="55">
        <v>2026</v>
      </c>
      <c r="V35" s="55">
        <v>2027</v>
      </c>
      <c r="W35" s="55">
        <v>2028</v>
      </c>
      <c r="X35" s="55">
        <v>2029</v>
      </c>
      <c r="Y35" s="55">
        <v>2030</v>
      </c>
      <c r="Z35" s="55">
        <v>2031</v>
      </c>
      <c r="AA35" s="55">
        <v>2032</v>
      </c>
      <c r="AB35" s="55">
        <v>2033</v>
      </c>
      <c r="AC35" s="55">
        <v>2034</v>
      </c>
      <c r="AD35" s="55">
        <v>2035</v>
      </c>
      <c r="AE35" s="55">
        <v>2036</v>
      </c>
      <c r="AF35" s="55">
        <v>2037</v>
      </c>
      <c r="AG35" s="55">
        <v>2038</v>
      </c>
      <c r="AH35" s="55">
        <v>2039</v>
      </c>
      <c r="AI35" s="55">
        <v>2040</v>
      </c>
      <c r="AJ35" s="55">
        <v>2041</v>
      </c>
      <c r="AK35" s="55">
        <v>2042</v>
      </c>
      <c r="AL35" s="55">
        <v>2043</v>
      </c>
      <c r="AM35" s="55">
        <v>2044</v>
      </c>
      <c r="AN35" s="55">
        <v>2045</v>
      </c>
      <c r="AO35" s="55">
        <v>2046</v>
      </c>
      <c r="AP35" s="55">
        <v>2047</v>
      </c>
      <c r="AQ35" s="55">
        <v>2048</v>
      </c>
      <c r="AR35" s="55">
        <v>2049</v>
      </c>
      <c r="AS35" s="55">
        <v>2050</v>
      </c>
    </row>
    <row r="36" spans="1:45" x14ac:dyDescent="0.3">
      <c r="A36" s="150"/>
      <c r="B36" s="33"/>
      <c r="C36" s="69" t="s">
        <v>865</v>
      </c>
      <c r="D36" s="69" t="s">
        <v>112</v>
      </c>
      <c r="E36" s="92"/>
      <c r="F36" s="98">
        <v>11280.4</v>
      </c>
      <c r="G36" s="98">
        <v>10500.4</v>
      </c>
      <c r="H36" s="98">
        <v>9504.2000000000007</v>
      </c>
      <c r="I36" s="98">
        <v>10549.3</v>
      </c>
      <c r="J36" s="98">
        <v>11098.3</v>
      </c>
      <c r="K36" s="98">
        <v>10960.7</v>
      </c>
      <c r="L36" s="56">
        <v>9933.1</v>
      </c>
      <c r="M36" s="56">
        <v>10412.799999999999</v>
      </c>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row>
    <row r="37" spans="1:45" x14ac:dyDescent="0.3">
      <c r="A37" s="148"/>
      <c r="B37" s="33"/>
      <c r="C37" s="69" t="s">
        <v>866</v>
      </c>
      <c r="D37" s="69" t="s">
        <v>113</v>
      </c>
      <c r="E37" s="92"/>
      <c r="F37" s="98">
        <v>6484.3</v>
      </c>
      <c r="G37" s="98">
        <v>6485.9</v>
      </c>
      <c r="H37" s="98">
        <v>6483.3</v>
      </c>
      <c r="I37" s="98">
        <v>6809.9</v>
      </c>
      <c r="J37" s="98">
        <v>6575.6</v>
      </c>
      <c r="K37" s="98">
        <v>6648.6</v>
      </c>
      <c r="L37" s="56">
        <v>6780.4</v>
      </c>
      <c r="M37" s="56">
        <v>6992.7</v>
      </c>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row>
    <row r="38" spans="1:45" x14ac:dyDescent="0.3">
      <c r="A38" s="148"/>
    </row>
    <row r="39" spans="1:45" ht="16.2" thickBot="1" x14ac:dyDescent="0.35">
      <c r="A39" s="146" t="str">
        <f>"@"&amp;COUNTIF(A$1:A38,"@*")+1</f>
        <v>@5</v>
      </c>
      <c r="B39" s="54" t="s">
        <v>867</v>
      </c>
      <c r="C39" s="54"/>
      <c r="D39" s="54"/>
      <c r="E39" s="54"/>
      <c r="F39" s="54"/>
      <c r="G39" s="54"/>
      <c r="H39" s="54"/>
      <c r="I39" s="54"/>
      <c r="J39" s="54"/>
      <c r="K39" s="54"/>
    </row>
    <row r="40" spans="1:45" x14ac:dyDescent="0.3">
      <c r="A40" s="148"/>
      <c r="E40" s="72"/>
      <c r="K40" s="8"/>
    </row>
    <row r="41" spans="1:45" x14ac:dyDescent="0.3">
      <c r="A41" s="148"/>
      <c r="B41" s="33" t="s">
        <v>269</v>
      </c>
      <c r="C41" s="168" t="s">
        <v>862</v>
      </c>
      <c r="E41" s="72"/>
      <c r="K41" s="8"/>
    </row>
    <row r="42" spans="1:45" ht="30.6" x14ac:dyDescent="0.3">
      <c r="A42" s="148"/>
      <c r="E42" s="72" t="s">
        <v>271</v>
      </c>
      <c r="K42" s="8"/>
    </row>
    <row r="43" spans="1:45" x14ac:dyDescent="0.3">
      <c r="A43" s="148"/>
      <c r="B43" s="33" t="s">
        <v>109</v>
      </c>
      <c r="C43" s="33" t="s">
        <v>863</v>
      </c>
      <c r="D43" s="33" t="s">
        <v>864</v>
      </c>
      <c r="E43" s="33" t="s">
        <v>275</v>
      </c>
      <c r="F43" s="55">
        <v>2011</v>
      </c>
      <c r="G43" s="55">
        <v>2012</v>
      </c>
      <c r="H43" s="55">
        <v>2013</v>
      </c>
      <c r="I43" s="55">
        <v>2014</v>
      </c>
      <c r="J43" s="55">
        <v>2015</v>
      </c>
      <c r="K43" s="55">
        <v>2016</v>
      </c>
      <c r="L43" s="55">
        <v>2017</v>
      </c>
      <c r="M43" s="55">
        <v>2018</v>
      </c>
      <c r="N43" s="55">
        <v>2019</v>
      </c>
      <c r="O43" s="55">
        <v>2020</v>
      </c>
      <c r="P43" s="55">
        <v>2021</v>
      </c>
      <c r="Q43" s="55">
        <v>2022</v>
      </c>
      <c r="R43" s="55">
        <v>2023</v>
      </c>
      <c r="S43" s="55">
        <v>2024</v>
      </c>
      <c r="T43" s="55">
        <v>2025</v>
      </c>
      <c r="U43" s="55">
        <v>2026</v>
      </c>
      <c r="V43" s="55">
        <v>2027</v>
      </c>
      <c r="W43" s="55">
        <v>2028</v>
      </c>
      <c r="X43" s="55">
        <v>2029</v>
      </c>
      <c r="Y43" s="55">
        <v>2030</v>
      </c>
      <c r="Z43" s="55">
        <v>2031</v>
      </c>
      <c r="AA43" s="55">
        <v>2032</v>
      </c>
      <c r="AB43" s="55">
        <v>2033</v>
      </c>
      <c r="AC43" s="55">
        <v>2034</v>
      </c>
      <c r="AD43" s="55">
        <v>2035</v>
      </c>
      <c r="AE43" s="55">
        <v>2036</v>
      </c>
      <c r="AF43" s="55">
        <v>2037</v>
      </c>
      <c r="AG43" s="55">
        <v>2038</v>
      </c>
      <c r="AH43" s="55">
        <v>2039</v>
      </c>
      <c r="AI43" s="55">
        <v>2040</v>
      </c>
      <c r="AJ43" s="55">
        <v>2041</v>
      </c>
      <c r="AK43" s="55">
        <v>2042</v>
      </c>
      <c r="AL43" s="55">
        <v>2043</v>
      </c>
      <c r="AM43" s="55">
        <v>2044</v>
      </c>
      <c r="AN43" s="55">
        <v>2045</v>
      </c>
      <c r="AO43" s="55">
        <v>2046</v>
      </c>
      <c r="AP43" s="55">
        <v>2047</v>
      </c>
      <c r="AQ43" s="55">
        <v>2048</v>
      </c>
      <c r="AR43" s="55">
        <v>2049</v>
      </c>
      <c r="AS43" s="55">
        <v>2050</v>
      </c>
    </row>
    <row r="44" spans="1:45" x14ac:dyDescent="0.3">
      <c r="A44" s="148"/>
      <c r="B44" s="33"/>
      <c r="C44" s="69" t="s">
        <v>865</v>
      </c>
      <c r="D44" s="69" t="s">
        <v>112</v>
      </c>
      <c r="E44" s="92"/>
      <c r="F44" s="58">
        <f t="shared" ref="F44:AS44" si="2">IFERROR(F36*F$27, "")</f>
        <v>944.69234383519233</v>
      </c>
      <c r="G44" s="58">
        <f t="shared" si="2"/>
        <v>875.83233914182279</v>
      </c>
      <c r="H44" s="58">
        <f t="shared" si="2"/>
        <v>789.87613697849497</v>
      </c>
      <c r="I44" s="58">
        <f t="shared" si="2"/>
        <v>873.31692280751201</v>
      </c>
      <c r="J44" s="58">
        <f t="shared" si="2"/>
        <v>915.85216957496891</v>
      </c>
      <c r="K44" s="58">
        <f t="shared" si="2"/>
        <v>902.37638697845034</v>
      </c>
      <c r="L44" s="58">
        <f t="shared" si="2"/>
        <v>815.94363554319955</v>
      </c>
      <c r="M44" s="58">
        <f t="shared" si="2"/>
        <v>852.34257381778275</v>
      </c>
      <c r="N44" s="58" t="str">
        <f t="shared" si="2"/>
        <v/>
      </c>
      <c r="O44" s="58" t="str">
        <f t="shared" si="2"/>
        <v/>
      </c>
      <c r="P44" s="58" t="str">
        <f t="shared" si="2"/>
        <v/>
      </c>
      <c r="Q44" s="58" t="str">
        <f t="shared" si="2"/>
        <v/>
      </c>
      <c r="R44" s="58" t="str">
        <f t="shared" si="2"/>
        <v/>
      </c>
      <c r="S44" s="58" t="str">
        <f t="shared" si="2"/>
        <v/>
      </c>
      <c r="T44" s="58" t="str">
        <f t="shared" si="2"/>
        <v/>
      </c>
      <c r="U44" s="58" t="str">
        <f t="shared" si="2"/>
        <v/>
      </c>
      <c r="V44" s="58" t="str">
        <f t="shared" si="2"/>
        <v/>
      </c>
      <c r="W44" s="58" t="str">
        <f t="shared" si="2"/>
        <v/>
      </c>
      <c r="X44" s="58" t="str">
        <f t="shared" si="2"/>
        <v/>
      </c>
      <c r="Y44" s="58" t="str">
        <f t="shared" si="2"/>
        <v/>
      </c>
      <c r="Z44" s="58" t="str">
        <f t="shared" si="2"/>
        <v/>
      </c>
      <c r="AA44" s="58" t="str">
        <f t="shared" si="2"/>
        <v/>
      </c>
      <c r="AB44" s="58" t="str">
        <f t="shared" si="2"/>
        <v/>
      </c>
      <c r="AC44" s="58" t="str">
        <f t="shared" si="2"/>
        <v/>
      </c>
      <c r="AD44" s="58" t="str">
        <f t="shared" si="2"/>
        <v/>
      </c>
      <c r="AE44" s="58" t="str">
        <f t="shared" si="2"/>
        <v/>
      </c>
      <c r="AF44" s="58" t="str">
        <f t="shared" si="2"/>
        <v/>
      </c>
      <c r="AG44" s="58" t="str">
        <f t="shared" si="2"/>
        <v/>
      </c>
      <c r="AH44" s="58" t="str">
        <f t="shared" si="2"/>
        <v/>
      </c>
      <c r="AI44" s="58" t="str">
        <f t="shared" si="2"/>
        <v/>
      </c>
      <c r="AJ44" s="58" t="str">
        <f t="shared" si="2"/>
        <v/>
      </c>
      <c r="AK44" s="58" t="str">
        <f t="shared" si="2"/>
        <v/>
      </c>
      <c r="AL44" s="58" t="str">
        <f t="shared" si="2"/>
        <v/>
      </c>
      <c r="AM44" s="58" t="str">
        <f t="shared" si="2"/>
        <v/>
      </c>
      <c r="AN44" s="58" t="str">
        <f t="shared" si="2"/>
        <v/>
      </c>
      <c r="AO44" s="58" t="str">
        <f t="shared" si="2"/>
        <v/>
      </c>
      <c r="AP44" s="58" t="str">
        <f t="shared" si="2"/>
        <v/>
      </c>
      <c r="AQ44" s="58" t="str">
        <f t="shared" si="2"/>
        <v/>
      </c>
      <c r="AR44" s="58" t="str">
        <f t="shared" si="2"/>
        <v/>
      </c>
      <c r="AS44" s="58" t="str">
        <f t="shared" si="2"/>
        <v/>
      </c>
    </row>
    <row r="45" spans="1:45" x14ac:dyDescent="0.3">
      <c r="A45" s="148"/>
      <c r="B45" s="33"/>
      <c r="C45" s="69" t="s">
        <v>866</v>
      </c>
      <c r="D45" s="69" t="s">
        <v>113</v>
      </c>
      <c r="E45" s="92"/>
      <c r="F45" s="58">
        <f t="shared" ref="F45:AS45" si="3">IFERROR(F37*F$27, "")</f>
        <v>543.03646724677651</v>
      </c>
      <c r="G45" s="58">
        <f t="shared" si="3"/>
        <v>540.98519755818336</v>
      </c>
      <c r="H45" s="58">
        <f t="shared" si="3"/>
        <v>538.81483542777676</v>
      </c>
      <c r="I45" s="58">
        <f t="shared" si="3"/>
        <v>563.75313173640677</v>
      </c>
      <c r="J45" s="58">
        <f t="shared" si="3"/>
        <v>542.6306304800886</v>
      </c>
      <c r="K45" s="58">
        <f t="shared" si="3"/>
        <v>547.36829276094818</v>
      </c>
      <c r="L45" s="58">
        <f t="shared" si="3"/>
        <v>556.96854219096849</v>
      </c>
      <c r="M45" s="58">
        <f t="shared" si="3"/>
        <v>572.38935885982733</v>
      </c>
      <c r="N45" s="58" t="str">
        <f t="shared" si="3"/>
        <v/>
      </c>
      <c r="O45" s="58" t="str">
        <f t="shared" si="3"/>
        <v/>
      </c>
      <c r="P45" s="58" t="str">
        <f t="shared" si="3"/>
        <v/>
      </c>
      <c r="Q45" s="58" t="str">
        <f t="shared" si="3"/>
        <v/>
      </c>
      <c r="R45" s="58" t="str">
        <f t="shared" si="3"/>
        <v/>
      </c>
      <c r="S45" s="58" t="str">
        <f t="shared" si="3"/>
        <v/>
      </c>
      <c r="T45" s="58" t="str">
        <f t="shared" si="3"/>
        <v/>
      </c>
      <c r="U45" s="58" t="str">
        <f t="shared" si="3"/>
        <v/>
      </c>
      <c r="V45" s="58" t="str">
        <f t="shared" si="3"/>
        <v/>
      </c>
      <c r="W45" s="58" t="str">
        <f t="shared" si="3"/>
        <v/>
      </c>
      <c r="X45" s="58" t="str">
        <f t="shared" si="3"/>
        <v/>
      </c>
      <c r="Y45" s="58" t="str">
        <f t="shared" si="3"/>
        <v/>
      </c>
      <c r="Z45" s="58" t="str">
        <f t="shared" si="3"/>
        <v/>
      </c>
      <c r="AA45" s="58" t="str">
        <f t="shared" si="3"/>
        <v/>
      </c>
      <c r="AB45" s="58" t="str">
        <f t="shared" si="3"/>
        <v/>
      </c>
      <c r="AC45" s="58" t="str">
        <f t="shared" si="3"/>
        <v/>
      </c>
      <c r="AD45" s="58" t="str">
        <f t="shared" si="3"/>
        <v/>
      </c>
      <c r="AE45" s="58" t="str">
        <f t="shared" si="3"/>
        <v/>
      </c>
      <c r="AF45" s="58" t="str">
        <f t="shared" si="3"/>
        <v/>
      </c>
      <c r="AG45" s="58" t="str">
        <f t="shared" si="3"/>
        <v/>
      </c>
      <c r="AH45" s="58" t="str">
        <f t="shared" si="3"/>
        <v/>
      </c>
      <c r="AI45" s="58" t="str">
        <f t="shared" si="3"/>
        <v/>
      </c>
      <c r="AJ45" s="58" t="str">
        <f t="shared" si="3"/>
        <v/>
      </c>
      <c r="AK45" s="58" t="str">
        <f t="shared" si="3"/>
        <v/>
      </c>
      <c r="AL45" s="58" t="str">
        <f t="shared" si="3"/>
        <v/>
      </c>
      <c r="AM45" s="58" t="str">
        <f t="shared" si="3"/>
        <v/>
      </c>
      <c r="AN45" s="58" t="str">
        <f t="shared" si="3"/>
        <v/>
      </c>
      <c r="AO45" s="58" t="str">
        <f t="shared" si="3"/>
        <v/>
      </c>
      <c r="AP45" s="58" t="str">
        <f t="shared" si="3"/>
        <v/>
      </c>
      <c r="AQ45" s="58" t="str">
        <f t="shared" si="3"/>
        <v/>
      </c>
      <c r="AR45" s="58" t="str">
        <f t="shared" si="3"/>
        <v/>
      </c>
      <c r="AS45" s="58" t="str">
        <f t="shared" si="3"/>
        <v/>
      </c>
    </row>
    <row r="46" spans="1:45" x14ac:dyDescent="0.3">
      <c r="A46" s="148"/>
    </row>
    <row r="47" spans="1:45" x14ac:dyDescent="0.3">
      <c r="A47" s="148"/>
    </row>
    <row r="48" spans="1:45" ht="16.2" thickBot="1" x14ac:dyDescent="0.35">
      <c r="A48" s="146" t="str">
        <f>"@"&amp;COUNTIF(A$1:A47,"@*")+1</f>
        <v>@6</v>
      </c>
      <c r="B48" s="54" t="s">
        <v>868</v>
      </c>
      <c r="C48" s="54"/>
      <c r="D48" s="54"/>
      <c r="E48" s="54"/>
      <c r="F48" s="54"/>
      <c r="G48" s="54"/>
      <c r="H48" s="54"/>
      <c r="I48" s="54"/>
      <c r="J48" s="54"/>
      <c r="K48" s="54"/>
    </row>
    <row r="49" spans="1:45" x14ac:dyDescent="0.3">
      <c r="A49" s="148"/>
    </row>
    <row r="50" spans="1:45" x14ac:dyDescent="0.3">
      <c r="A50" s="148"/>
      <c r="B50" s="8" t="s">
        <v>775</v>
      </c>
      <c r="C50" s="112" t="s">
        <v>869</v>
      </c>
      <c r="D50" s="101" t="s">
        <v>870</v>
      </c>
      <c r="E50" s="72"/>
      <c r="K50" s="8"/>
    </row>
    <row r="51" spans="1:45" x14ac:dyDescent="0.3">
      <c r="A51" s="148"/>
      <c r="B51" s="8" t="s">
        <v>871</v>
      </c>
      <c r="C51" s="8" t="s">
        <v>872</v>
      </c>
      <c r="E51" s="72"/>
      <c r="K51" s="8"/>
    </row>
    <row r="52" spans="1:45" x14ac:dyDescent="0.3">
      <c r="A52" s="148"/>
      <c r="E52" s="72"/>
      <c r="K52" s="8"/>
    </row>
    <row r="53" spans="1:45" x14ac:dyDescent="0.3">
      <c r="A53" s="148"/>
      <c r="B53" s="33" t="s">
        <v>269</v>
      </c>
      <c r="C53" s="168" t="s">
        <v>862</v>
      </c>
      <c r="E53" s="72"/>
      <c r="K53" s="8"/>
    </row>
    <row r="54" spans="1:45" ht="30.6" x14ac:dyDescent="0.3">
      <c r="A54" s="148"/>
      <c r="E54" s="72" t="s">
        <v>271</v>
      </c>
      <c r="K54" s="8"/>
    </row>
    <row r="55" spans="1:45" x14ac:dyDescent="0.3">
      <c r="A55" s="148"/>
      <c r="B55" s="33" t="s">
        <v>109</v>
      </c>
      <c r="C55" s="33" t="s">
        <v>863</v>
      </c>
      <c r="D55" s="55" t="s">
        <v>873</v>
      </c>
      <c r="E55" s="34" t="s">
        <v>275</v>
      </c>
      <c r="F55" s="55">
        <v>2011</v>
      </c>
      <c r="G55" s="55">
        <v>2012</v>
      </c>
      <c r="H55" s="55">
        <v>2013</v>
      </c>
      <c r="I55" s="55">
        <v>2014</v>
      </c>
      <c r="J55" s="55">
        <v>2015</v>
      </c>
      <c r="K55" s="55">
        <v>2016</v>
      </c>
      <c r="L55" s="55">
        <v>2017</v>
      </c>
      <c r="M55" s="55">
        <v>2018</v>
      </c>
      <c r="N55" s="55">
        <v>2019</v>
      </c>
      <c r="O55" s="55">
        <v>2020</v>
      </c>
      <c r="P55" s="55">
        <v>2021</v>
      </c>
      <c r="Q55" s="55">
        <v>2022</v>
      </c>
      <c r="R55" s="55">
        <v>2023</v>
      </c>
      <c r="S55" s="55">
        <v>2024</v>
      </c>
      <c r="T55" s="55">
        <v>2025</v>
      </c>
      <c r="U55" s="55">
        <v>2026</v>
      </c>
      <c r="V55" s="55">
        <v>2027</v>
      </c>
      <c r="W55" s="55">
        <v>2028</v>
      </c>
      <c r="X55" s="55">
        <v>2029</v>
      </c>
      <c r="Y55" s="55">
        <v>2030</v>
      </c>
      <c r="Z55" s="55">
        <v>2031</v>
      </c>
      <c r="AA55" s="55">
        <v>2032</v>
      </c>
      <c r="AB55" s="55">
        <v>2033</v>
      </c>
      <c r="AC55" s="55">
        <v>2034</v>
      </c>
      <c r="AD55" s="55">
        <v>2035</v>
      </c>
      <c r="AE55" s="55">
        <v>2036</v>
      </c>
      <c r="AF55" s="55">
        <v>2037</v>
      </c>
      <c r="AG55" s="55">
        <v>2038</v>
      </c>
      <c r="AH55" s="55">
        <v>2039</v>
      </c>
      <c r="AI55" s="55">
        <v>2040</v>
      </c>
      <c r="AJ55" s="55">
        <v>2041</v>
      </c>
      <c r="AK55" s="55">
        <v>2042</v>
      </c>
      <c r="AL55" s="55">
        <v>2043</v>
      </c>
      <c r="AM55" s="55">
        <v>2044</v>
      </c>
      <c r="AN55" s="55">
        <v>2045</v>
      </c>
      <c r="AO55" s="55">
        <v>2046</v>
      </c>
      <c r="AP55" s="55">
        <v>2047</v>
      </c>
      <c r="AQ55" s="55">
        <v>2048</v>
      </c>
      <c r="AR55" s="55">
        <v>2049</v>
      </c>
      <c r="AS55" s="55">
        <v>2050</v>
      </c>
    </row>
    <row r="56" spans="1:45" x14ac:dyDescent="0.3">
      <c r="A56" s="150"/>
      <c r="B56" s="33"/>
      <c r="C56" s="69" t="s">
        <v>874</v>
      </c>
      <c r="D56" s="35"/>
      <c r="E56" s="105"/>
      <c r="F56" s="98">
        <v>800</v>
      </c>
      <c r="G56" s="98">
        <v>800</v>
      </c>
      <c r="H56" s="98">
        <v>790</v>
      </c>
      <c r="I56" s="98">
        <v>810</v>
      </c>
      <c r="J56" s="98">
        <v>840</v>
      </c>
      <c r="K56" s="98">
        <v>820</v>
      </c>
      <c r="L56" s="56">
        <v>820</v>
      </c>
      <c r="M56" s="56">
        <v>850</v>
      </c>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row>
    <row r="57" spans="1:45" x14ac:dyDescent="0.3">
      <c r="A57" s="150"/>
      <c r="B57" s="33"/>
      <c r="C57" s="69" t="s">
        <v>875</v>
      </c>
      <c r="D57" s="173">
        <v>0.25</v>
      </c>
      <c r="E57" s="105"/>
      <c r="F57" s="58">
        <f>IF(F56&gt;0, F56*$D$57, "")</f>
        <v>200</v>
      </c>
      <c r="G57" s="58">
        <f t="shared" ref="G57:AS57" si="4">IF(G56&gt;0, G56*$D$57, "")</f>
        <v>200</v>
      </c>
      <c r="H57" s="58">
        <f t="shared" si="4"/>
        <v>197.5</v>
      </c>
      <c r="I57" s="58">
        <f t="shared" si="4"/>
        <v>202.5</v>
      </c>
      <c r="J57" s="58">
        <f t="shared" si="4"/>
        <v>210</v>
      </c>
      <c r="K57" s="58">
        <f t="shared" si="4"/>
        <v>205</v>
      </c>
      <c r="L57" s="58">
        <f t="shared" si="4"/>
        <v>205</v>
      </c>
      <c r="M57" s="58">
        <f t="shared" si="4"/>
        <v>212.5</v>
      </c>
      <c r="N57" s="58" t="str">
        <f t="shared" si="4"/>
        <v/>
      </c>
      <c r="O57" s="58" t="str">
        <f t="shared" si="4"/>
        <v/>
      </c>
      <c r="P57" s="58" t="str">
        <f t="shared" si="4"/>
        <v/>
      </c>
      <c r="Q57" s="58" t="str">
        <f t="shared" si="4"/>
        <v/>
      </c>
      <c r="R57" s="58" t="str">
        <f t="shared" si="4"/>
        <v/>
      </c>
      <c r="S57" s="58" t="str">
        <f t="shared" si="4"/>
        <v/>
      </c>
      <c r="T57" s="58" t="str">
        <f t="shared" si="4"/>
        <v/>
      </c>
      <c r="U57" s="58" t="str">
        <f t="shared" si="4"/>
        <v/>
      </c>
      <c r="V57" s="58" t="str">
        <f t="shared" si="4"/>
        <v/>
      </c>
      <c r="W57" s="58" t="str">
        <f t="shared" si="4"/>
        <v/>
      </c>
      <c r="X57" s="58" t="str">
        <f t="shared" si="4"/>
        <v/>
      </c>
      <c r="Y57" s="58" t="str">
        <f t="shared" si="4"/>
        <v/>
      </c>
      <c r="Z57" s="58" t="str">
        <f t="shared" si="4"/>
        <v/>
      </c>
      <c r="AA57" s="58" t="str">
        <f t="shared" si="4"/>
        <v/>
      </c>
      <c r="AB57" s="58" t="str">
        <f t="shared" si="4"/>
        <v/>
      </c>
      <c r="AC57" s="58" t="str">
        <f t="shared" si="4"/>
        <v/>
      </c>
      <c r="AD57" s="58" t="str">
        <f t="shared" si="4"/>
        <v/>
      </c>
      <c r="AE57" s="58" t="str">
        <f t="shared" si="4"/>
        <v/>
      </c>
      <c r="AF57" s="58" t="str">
        <f t="shared" si="4"/>
        <v/>
      </c>
      <c r="AG57" s="58" t="str">
        <f t="shared" si="4"/>
        <v/>
      </c>
      <c r="AH57" s="58" t="str">
        <f t="shared" si="4"/>
        <v/>
      </c>
      <c r="AI57" s="58" t="str">
        <f t="shared" si="4"/>
        <v/>
      </c>
      <c r="AJ57" s="58" t="str">
        <f t="shared" si="4"/>
        <v/>
      </c>
      <c r="AK57" s="58" t="str">
        <f t="shared" si="4"/>
        <v/>
      </c>
      <c r="AL57" s="58" t="str">
        <f t="shared" si="4"/>
        <v/>
      </c>
      <c r="AM57" s="58" t="str">
        <f t="shared" si="4"/>
        <v/>
      </c>
      <c r="AN57" s="58" t="str">
        <f t="shared" si="4"/>
        <v/>
      </c>
      <c r="AO57" s="58" t="str">
        <f t="shared" si="4"/>
        <v/>
      </c>
      <c r="AP57" s="58" t="str">
        <f t="shared" si="4"/>
        <v/>
      </c>
      <c r="AQ57" s="58" t="str">
        <f t="shared" si="4"/>
        <v/>
      </c>
      <c r="AR57" s="58" t="str">
        <f t="shared" si="4"/>
        <v/>
      </c>
      <c r="AS57" s="58" t="str">
        <f t="shared" si="4"/>
        <v/>
      </c>
    </row>
    <row r="58" spans="1:45" x14ac:dyDescent="0.3">
      <c r="A58" s="148"/>
    </row>
    <row r="59" spans="1:45" x14ac:dyDescent="0.3">
      <c r="A59" s="148"/>
    </row>
    <row r="60" spans="1:45" ht="16.2" thickBot="1" x14ac:dyDescent="0.35">
      <c r="A60" s="146" t="str">
        <f>"@"&amp;COUNTIF(A$1:A59,"@*")+1</f>
        <v>@7</v>
      </c>
      <c r="B60" s="54" t="s">
        <v>876</v>
      </c>
      <c r="C60" s="54"/>
      <c r="D60" s="54"/>
      <c r="E60" s="54"/>
      <c r="F60" s="54"/>
      <c r="G60" s="54"/>
      <c r="H60" s="54"/>
      <c r="I60" s="54"/>
      <c r="J60" s="54"/>
      <c r="K60" s="54"/>
    </row>
    <row r="61" spans="1:45" x14ac:dyDescent="0.3">
      <c r="A61" s="148"/>
    </row>
    <row r="62" spans="1:45" x14ac:dyDescent="0.3">
      <c r="A62" s="148"/>
      <c r="B62" s="8" t="s">
        <v>775</v>
      </c>
      <c r="C62" s="112" t="s">
        <v>877</v>
      </c>
      <c r="D62" s="101" t="s">
        <v>878</v>
      </c>
      <c r="E62" s="72"/>
      <c r="K62" s="8"/>
    </row>
    <row r="63" spans="1:45" x14ac:dyDescent="0.3">
      <c r="A63" s="148"/>
      <c r="E63" s="72"/>
      <c r="K63" s="8"/>
    </row>
    <row r="64" spans="1:45" x14ac:dyDescent="0.3">
      <c r="A64" s="148"/>
      <c r="B64" s="33" t="s">
        <v>269</v>
      </c>
      <c r="C64" s="168" t="s">
        <v>879</v>
      </c>
      <c r="E64" s="72"/>
      <c r="K64" s="8"/>
    </row>
    <row r="65" spans="1:45" ht="30.6" x14ac:dyDescent="0.3">
      <c r="A65" s="148"/>
      <c r="E65" s="72" t="s">
        <v>271</v>
      </c>
      <c r="K65" s="8"/>
    </row>
    <row r="66" spans="1:45" x14ac:dyDescent="0.3">
      <c r="A66" s="148"/>
      <c r="B66" s="33" t="s">
        <v>109</v>
      </c>
      <c r="C66" s="33" t="s">
        <v>428</v>
      </c>
      <c r="D66" s="55" t="s">
        <v>873</v>
      </c>
      <c r="E66" s="34" t="s">
        <v>275</v>
      </c>
      <c r="F66" s="55">
        <v>2011</v>
      </c>
      <c r="G66" s="55">
        <v>2012</v>
      </c>
      <c r="H66" s="55">
        <v>2013</v>
      </c>
      <c r="I66" s="55">
        <v>2014</v>
      </c>
      <c r="J66" s="55">
        <v>2015</v>
      </c>
      <c r="K66" s="55">
        <v>2016</v>
      </c>
      <c r="L66" s="55">
        <v>2017</v>
      </c>
      <c r="M66" s="55">
        <v>2018</v>
      </c>
      <c r="N66" s="55">
        <v>2019</v>
      </c>
      <c r="O66" s="55">
        <v>2020</v>
      </c>
      <c r="P66" s="55">
        <v>2021</v>
      </c>
      <c r="Q66" s="55">
        <v>2022</v>
      </c>
      <c r="R66" s="55">
        <v>2023</v>
      </c>
      <c r="S66" s="55">
        <v>2024</v>
      </c>
      <c r="T66" s="55">
        <v>2025</v>
      </c>
      <c r="U66" s="55">
        <v>2026</v>
      </c>
      <c r="V66" s="55">
        <v>2027</v>
      </c>
      <c r="W66" s="55">
        <v>2028</v>
      </c>
      <c r="X66" s="55">
        <v>2029</v>
      </c>
      <c r="Y66" s="55">
        <v>2030</v>
      </c>
      <c r="Z66" s="55">
        <v>2031</v>
      </c>
      <c r="AA66" s="55">
        <v>2032</v>
      </c>
      <c r="AB66" s="55">
        <v>2033</v>
      </c>
      <c r="AC66" s="55">
        <v>2034</v>
      </c>
      <c r="AD66" s="55">
        <v>2035</v>
      </c>
      <c r="AE66" s="55">
        <v>2036</v>
      </c>
      <c r="AF66" s="55">
        <v>2037</v>
      </c>
      <c r="AG66" s="55">
        <v>2038</v>
      </c>
      <c r="AH66" s="55">
        <v>2039</v>
      </c>
      <c r="AI66" s="55">
        <v>2040</v>
      </c>
      <c r="AJ66" s="55">
        <v>2041</v>
      </c>
      <c r="AK66" s="55">
        <v>2042</v>
      </c>
      <c r="AL66" s="55">
        <v>2043</v>
      </c>
      <c r="AM66" s="55">
        <v>2044</v>
      </c>
      <c r="AN66" s="55">
        <v>2045</v>
      </c>
      <c r="AO66" s="55">
        <v>2046</v>
      </c>
      <c r="AP66" s="55">
        <v>2047</v>
      </c>
      <c r="AQ66" s="55">
        <v>2048</v>
      </c>
      <c r="AR66" s="55">
        <v>2049</v>
      </c>
      <c r="AS66" s="55">
        <v>2050</v>
      </c>
    </row>
    <row r="67" spans="1:45" x14ac:dyDescent="0.3">
      <c r="A67" s="150"/>
      <c r="B67" s="33"/>
      <c r="C67" s="69" t="s">
        <v>880</v>
      </c>
      <c r="D67" s="35"/>
      <c r="E67" s="80"/>
      <c r="F67" s="98">
        <v>425000</v>
      </c>
      <c r="G67" s="98">
        <v>691000</v>
      </c>
      <c r="H67" s="98">
        <v>335600</v>
      </c>
      <c r="I67" s="98">
        <v>563200</v>
      </c>
      <c r="J67" s="98">
        <v>391000</v>
      </c>
      <c r="K67" s="98">
        <v>335000</v>
      </c>
      <c r="L67" s="56">
        <v>740000</v>
      </c>
      <c r="M67" s="56">
        <v>354000</v>
      </c>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row>
    <row r="68" spans="1:45" x14ac:dyDescent="0.3">
      <c r="A68" s="148"/>
    </row>
    <row r="69" spans="1:45" x14ac:dyDescent="0.3">
      <c r="A69" s="148"/>
    </row>
    <row r="70" spans="1:45" ht="16.2" thickBot="1" x14ac:dyDescent="0.35">
      <c r="A70" s="146" t="str">
        <f>"@"&amp;COUNTIF(A$1:A69,"@*")+1</f>
        <v>@8</v>
      </c>
      <c r="B70" s="54" t="s">
        <v>881</v>
      </c>
      <c r="C70" s="54"/>
      <c r="D70" s="54"/>
      <c r="E70" s="54"/>
      <c r="F70" s="54"/>
      <c r="G70" s="54"/>
      <c r="H70" s="54"/>
      <c r="I70" s="54"/>
      <c r="J70" s="54"/>
      <c r="K70" s="54"/>
    </row>
    <row r="71" spans="1:45" x14ac:dyDescent="0.3">
      <c r="A71" s="148"/>
    </row>
    <row r="72" spans="1:45" x14ac:dyDescent="0.3">
      <c r="A72" s="148"/>
      <c r="B72" s="8" t="s">
        <v>775</v>
      </c>
      <c r="C72" s="112" t="s">
        <v>882</v>
      </c>
      <c r="D72" s="101" t="s">
        <v>883</v>
      </c>
      <c r="E72" s="72"/>
      <c r="K72" s="8"/>
    </row>
    <row r="73" spans="1:45" x14ac:dyDescent="0.3">
      <c r="A73" s="148"/>
      <c r="B73" s="8" t="s">
        <v>871</v>
      </c>
      <c r="C73" s="8" t="s">
        <v>884</v>
      </c>
      <c r="E73" s="72"/>
      <c r="K73" s="8"/>
    </row>
    <row r="74" spans="1:45" x14ac:dyDescent="0.3">
      <c r="A74" s="148"/>
      <c r="E74" s="72"/>
      <c r="K74" s="8"/>
    </row>
    <row r="75" spans="1:45" x14ac:dyDescent="0.3">
      <c r="A75" s="148"/>
      <c r="B75" s="33" t="s">
        <v>269</v>
      </c>
      <c r="C75" s="168" t="s">
        <v>885</v>
      </c>
      <c r="E75" s="72"/>
      <c r="K75" s="8"/>
    </row>
    <row r="76" spans="1:45" ht="30.6" x14ac:dyDescent="0.3">
      <c r="A76" s="148"/>
      <c r="E76" s="72" t="s">
        <v>271</v>
      </c>
      <c r="K76" s="8"/>
    </row>
    <row r="77" spans="1:45" x14ac:dyDescent="0.3">
      <c r="A77" s="148"/>
      <c r="B77" s="33" t="s">
        <v>109</v>
      </c>
      <c r="C77" s="33" t="s">
        <v>428</v>
      </c>
      <c r="D77" s="55" t="s">
        <v>873</v>
      </c>
      <c r="E77" s="34" t="s">
        <v>275</v>
      </c>
      <c r="F77" s="55">
        <v>2011</v>
      </c>
      <c r="G77" s="55">
        <v>2012</v>
      </c>
      <c r="H77" s="55">
        <v>2013</v>
      </c>
      <c r="I77" s="55">
        <v>2014</v>
      </c>
      <c r="J77" s="55">
        <v>2015</v>
      </c>
      <c r="K77" s="55">
        <v>2016</v>
      </c>
      <c r="L77" s="55">
        <v>2017</v>
      </c>
      <c r="M77" s="55">
        <v>2018</v>
      </c>
      <c r="N77" s="55">
        <v>2019</v>
      </c>
      <c r="O77" s="55">
        <v>2020</v>
      </c>
      <c r="P77" s="55">
        <v>2021</v>
      </c>
      <c r="Q77" s="55">
        <v>2022</v>
      </c>
      <c r="R77" s="55">
        <v>2023</v>
      </c>
      <c r="S77" s="55">
        <v>2024</v>
      </c>
      <c r="T77" s="55">
        <v>2025</v>
      </c>
      <c r="U77" s="55">
        <v>2026</v>
      </c>
      <c r="V77" s="55">
        <v>2027</v>
      </c>
      <c r="W77" s="55">
        <v>2028</v>
      </c>
      <c r="X77" s="55">
        <v>2029</v>
      </c>
      <c r="Y77" s="55">
        <v>2030</v>
      </c>
      <c r="Z77" s="55">
        <v>2031</v>
      </c>
      <c r="AA77" s="55">
        <v>2032</v>
      </c>
      <c r="AB77" s="55">
        <v>2033</v>
      </c>
      <c r="AC77" s="55">
        <v>2034</v>
      </c>
      <c r="AD77" s="55">
        <v>2035</v>
      </c>
      <c r="AE77" s="55">
        <v>2036</v>
      </c>
      <c r="AF77" s="55">
        <v>2037</v>
      </c>
      <c r="AG77" s="55">
        <v>2038</v>
      </c>
      <c r="AH77" s="55">
        <v>2039</v>
      </c>
      <c r="AI77" s="55">
        <v>2040</v>
      </c>
      <c r="AJ77" s="55">
        <v>2041</v>
      </c>
      <c r="AK77" s="55">
        <v>2042</v>
      </c>
      <c r="AL77" s="55">
        <v>2043</v>
      </c>
      <c r="AM77" s="55">
        <v>2044</v>
      </c>
      <c r="AN77" s="55">
        <v>2045</v>
      </c>
      <c r="AO77" s="55">
        <v>2046</v>
      </c>
      <c r="AP77" s="55">
        <v>2047</v>
      </c>
      <c r="AQ77" s="55">
        <v>2048</v>
      </c>
      <c r="AR77" s="55">
        <v>2049</v>
      </c>
      <c r="AS77" s="55">
        <v>2050</v>
      </c>
    </row>
    <row r="78" spans="1:45" x14ac:dyDescent="0.3">
      <c r="A78" s="150"/>
      <c r="B78" s="33" t="s">
        <v>886</v>
      </c>
      <c r="C78" s="69" t="s">
        <v>887</v>
      </c>
      <c r="D78" s="35"/>
      <c r="E78" s="80"/>
      <c r="F78" s="115">
        <v>0</v>
      </c>
      <c r="G78" s="115">
        <v>0</v>
      </c>
      <c r="H78" s="115">
        <v>0</v>
      </c>
      <c r="I78" s="115">
        <v>0</v>
      </c>
      <c r="J78" s="115">
        <v>0</v>
      </c>
      <c r="K78" s="115">
        <v>0</v>
      </c>
      <c r="L78" s="116">
        <v>0</v>
      </c>
      <c r="M78" s="116">
        <v>0</v>
      </c>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row>
    <row r="79" spans="1:45" x14ac:dyDescent="0.3">
      <c r="A79" s="150"/>
      <c r="B79" s="33" t="s">
        <v>888</v>
      </c>
      <c r="C79" s="69" t="s">
        <v>889</v>
      </c>
      <c r="D79" s="35"/>
      <c r="E79" s="80"/>
      <c r="F79" s="115">
        <v>2</v>
      </c>
      <c r="G79" s="115">
        <v>2</v>
      </c>
      <c r="H79" s="115">
        <v>3</v>
      </c>
      <c r="I79" s="115">
        <v>3.7919999999999998</v>
      </c>
      <c r="J79" s="115">
        <v>3.1349999999999998</v>
      </c>
      <c r="K79" s="115">
        <v>3.073</v>
      </c>
      <c r="L79" s="116">
        <v>2.2719999999999998</v>
      </c>
      <c r="M79" s="116">
        <v>2.2370000000000001</v>
      </c>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row>
    <row r="80" spans="1:45" x14ac:dyDescent="0.3">
      <c r="A80" s="150"/>
      <c r="B80" s="33" t="s">
        <v>890</v>
      </c>
      <c r="C80" s="69" t="s">
        <v>891</v>
      </c>
      <c r="D80" s="35"/>
      <c r="E80" s="80"/>
      <c r="F80" s="115">
        <v>29</v>
      </c>
      <c r="G80" s="115">
        <v>34</v>
      </c>
      <c r="H80" s="115">
        <v>33</v>
      </c>
      <c r="I80" s="115">
        <v>42.142000000000003</v>
      </c>
      <c r="J80" s="115">
        <v>33.023000000000003</v>
      </c>
      <c r="K80" s="115">
        <v>62.253999999999998</v>
      </c>
      <c r="L80" s="116">
        <v>53.521999999999998</v>
      </c>
      <c r="M80" s="116">
        <v>45.634999999999998</v>
      </c>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row>
    <row r="81" spans="1:45" x14ac:dyDescent="0.3">
      <c r="A81" s="150"/>
      <c r="B81" s="33" t="s">
        <v>892</v>
      </c>
      <c r="C81" s="69" t="s">
        <v>893</v>
      </c>
      <c r="D81" s="35"/>
      <c r="E81" s="80"/>
      <c r="F81" s="115">
        <v>22</v>
      </c>
      <c r="G81" s="115">
        <v>22</v>
      </c>
      <c r="H81" s="115">
        <v>25</v>
      </c>
      <c r="I81" s="115">
        <v>18.931999999999999</v>
      </c>
      <c r="J81" s="115">
        <v>10.116</v>
      </c>
      <c r="K81" s="115">
        <v>9.4380000000000006</v>
      </c>
      <c r="L81" s="116">
        <v>10.929</v>
      </c>
      <c r="M81" s="116">
        <v>19.018999999999998</v>
      </c>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row>
    <row r="82" spans="1:45" x14ac:dyDescent="0.3">
      <c r="A82" s="148"/>
      <c r="B82" s="70"/>
      <c r="C82" s="117" t="s">
        <v>757</v>
      </c>
      <c r="D82" s="35"/>
      <c r="E82" s="80"/>
      <c r="F82" s="58">
        <f>SUM(F78:F81)</f>
        <v>53</v>
      </c>
      <c r="G82" s="58">
        <f t="shared" ref="G82:AS82" si="5">SUM(G78:G81)</f>
        <v>58</v>
      </c>
      <c r="H82" s="58">
        <f t="shared" si="5"/>
        <v>61</v>
      </c>
      <c r="I82" s="58">
        <f t="shared" si="5"/>
        <v>64.866</v>
      </c>
      <c r="J82" s="58">
        <f t="shared" si="5"/>
        <v>46.274000000000001</v>
      </c>
      <c r="K82" s="58">
        <f t="shared" si="5"/>
        <v>74.765000000000001</v>
      </c>
      <c r="L82" s="58">
        <f t="shared" si="5"/>
        <v>66.722999999999999</v>
      </c>
      <c r="M82" s="58">
        <f t="shared" si="5"/>
        <v>66.890999999999991</v>
      </c>
      <c r="N82" s="58">
        <f t="shared" si="5"/>
        <v>0</v>
      </c>
      <c r="O82" s="58">
        <f t="shared" si="5"/>
        <v>0</v>
      </c>
      <c r="P82" s="58">
        <f t="shared" si="5"/>
        <v>0</v>
      </c>
      <c r="Q82" s="58">
        <f t="shared" si="5"/>
        <v>0</v>
      </c>
      <c r="R82" s="58">
        <f t="shared" si="5"/>
        <v>0</v>
      </c>
      <c r="S82" s="58">
        <f t="shared" si="5"/>
        <v>0</v>
      </c>
      <c r="T82" s="58">
        <f t="shared" si="5"/>
        <v>0</v>
      </c>
      <c r="U82" s="58">
        <f t="shared" si="5"/>
        <v>0</v>
      </c>
      <c r="V82" s="58">
        <f t="shared" si="5"/>
        <v>0</v>
      </c>
      <c r="W82" s="58">
        <f t="shared" si="5"/>
        <v>0</v>
      </c>
      <c r="X82" s="58">
        <f t="shared" si="5"/>
        <v>0</v>
      </c>
      <c r="Y82" s="58">
        <f t="shared" si="5"/>
        <v>0</v>
      </c>
      <c r="Z82" s="58">
        <f t="shared" si="5"/>
        <v>0</v>
      </c>
      <c r="AA82" s="58">
        <f t="shared" si="5"/>
        <v>0</v>
      </c>
      <c r="AB82" s="58">
        <f t="shared" si="5"/>
        <v>0</v>
      </c>
      <c r="AC82" s="58">
        <f t="shared" si="5"/>
        <v>0</v>
      </c>
      <c r="AD82" s="58">
        <f t="shared" si="5"/>
        <v>0</v>
      </c>
      <c r="AE82" s="58">
        <f t="shared" si="5"/>
        <v>0</v>
      </c>
      <c r="AF82" s="58">
        <f t="shared" si="5"/>
        <v>0</v>
      </c>
      <c r="AG82" s="58">
        <f t="shared" si="5"/>
        <v>0</v>
      </c>
      <c r="AH82" s="58">
        <f t="shared" si="5"/>
        <v>0</v>
      </c>
      <c r="AI82" s="58">
        <f t="shared" si="5"/>
        <v>0</v>
      </c>
      <c r="AJ82" s="58">
        <f t="shared" si="5"/>
        <v>0</v>
      </c>
      <c r="AK82" s="58">
        <f t="shared" si="5"/>
        <v>0</v>
      </c>
      <c r="AL82" s="58">
        <f t="shared" si="5"/>
        <v>0</v>
      </c>
      <c r="AM82" s="58">
        <f t="shared" si="5"/>
        <v>0</v>
      </c>
      <c r="AN82" s="58">
        <f t="shared" si="5"/>
        <v>0</v>
      </c>
      <c r="AO82" s="58">
        <f t="shared" si="5"/>
        <v>0</v>
      </c>
      <c r="AP82" s="58">
        <f t="shared" si="5"/>
        <v>0</v>
      </c>
      <c r="AQ82" s="58">
        <f t="shared" si="5"/>
        <v>0</v>
      </c>
      <c r="AR82" s="58">
        <f t="shared" si="5"/>
        <v>0</v>
      </c>
      <c r="AS82" s="58">
        <f t="shared" si="5"/>
        <v>0</v>
      </c>
    </row>
    <row r="83" spans="1:45" x14ac:dyDescent="0.3">
      <c r="A83" s="148"/>
    </row>
    <row r="84" spans="1:45" x14ac:dyDescent="0.3">
      <c r="A84" s="148"/>
    </row>
    <row r="85" spans="1:45" x14ac:dyDescent="0.3">
      <c r="A85" s="148"/>
    </row>
    <row r="86" spans="1:45" x14ac:dyDescent="0.3">
      <c r="A86" s="148"/>
    </row>
    <row r="87" spans="1:45" x14ac:dyDescent="0.3">
      <c r="A87" s="148"/>
    </row>
    <row r="88" spans="1:45" x14ac:dyDescent="0.3">
      <c r="A88" s="148"/>
    </row>
    <row r="89" spans="1:45" x14ac:dyDescent="0.3">
      <c r="A89" s="148"/>
    </row>
    <row r="90" spans="1:45" x14ac:dyDescent="0.3">
      <c r="A90" s="148"/>
    </row>
    <row r="91" spans="1:45" x14ac:dyDescent="0.3">
      <c r="A91" s="148"/>
    </row>
    <row r="92" spans="1:45" x14ac:dyDescent="0.3">
      <c r="A92" s="148"/>
    </row>
    <row r="93" spans="1:45" x14ac:dyDescent="0.3">
      <c r="A93" s="148"/>
    </row>
    <row r="94" spans="1:45" x14ac:dyDescent="0.3">
      <c r="A94" s="148"/>
    </row>
    <row r="95" spans="1:45" x14ac:dyDescent="0.3">
      <c r="A95" s="148"/>
    </row>
    <row r="96" spans="1:45" x14ac:dyDescent="0.3">
      <c r="A96" s="148"/>
    </row>
    <row r="97" spans="1:1" x14ac:dyDescent="0.3">
      <c r="A97" s="148"/>
    </row>
    <row r="98" spans="1:1" x14ac:dyDescent="0.3">
      <c r="A98" s="148"/>
    </row>
    <row r="99" spans="1:1" x14ac:dyDescent="0.3">
      <c r="A99" s="148"/>
    </row>
    <row r="100" spans="1:1" x14ac:dyDescent="0.3">
      <c r="A100" s="148"/>
    </row>
    <row r="101" spans="1:1" x14ac:dyDescent="0.3">
      <c r="A101" s="148"/>
    </row>
    <row r="102" spans="1:1" x14ac:dyDescent="0.3">
      <c r="A102" s="148"/>
    </row>
    <row r="103" spans="1:1" x14ac:dyDescent="0.3">
      <c r="A103" s="148"/>
    </row>
    <row r="104" spans="1:1" x14ac:dyDescent="0.3">
      <c r="A104" s="148"/>
    </row>
    <row r="105" spans="1:1" x14ac:dyDescent="0.3">
      <c r="A105" s="148"/>
    </row>
    <row r="106" spans="1:1" x14ac:dyDescent="0.3">
      <c r="A106" s="148"/>
    </row>
    <row r="107" spans="1:1" x14ac:dyDescent="0.3">
      <c r="A107" s="148"/>
    </row>
    <row r="108" spans="1:1" x14ac:dyDescent="0.3">
      <c r="A108" s="148"/>
    </row>
    <row r="109" spans="1:1" x14ac:dyDescent="0.3">
      <c r="A109" s="148"/>
    </row>
    <row r="110" spans="1:1" x14ac:dyDescent="0.3">
      <c r="A110" s="148"/>
    </row>
    <row r="111" spans="1:1" x14ac:dyDescent="0.3">
      <c r="A111" s="148"/>
    </row>
    <row r="112" spans="1:1" x14ac:dyDescent="0.3">
      <c r="A112" s="148"/>
    </row>
    <row r="113" spans="1:1" x14ac:dyDescent="0.3">
      <c r="A113" s="148"/>
    </row>
    <row r="114" spans="1:1" x14ac:dyDescent="0.3">
      <c r="A114" s="148"/>
    </row>
    <row r="115" spans="1:1" x14ac:dyDescent="0.3">
      <c r="A115" s="148"/>
    </row>
    <row r="116" spans="1:1" x14ac:dyDescent="0.3">
      <c r="A116" s="148"/>
    </row>
    <row r="117" spans="1:1" x14ac:dyDescent="0.3">
      <c r="A117" s="148"/>
    </row>
    <row r="118" spans="1:1" x14ac:dyDescent="0.3">
      <c r="A118" s="148"/>
    </row>
    <row r="119" spans="1:1" x14ac:dyDescent="0.3">
      <c r="A119" s="148"/>
    </row>
    <row r="120" spans="1:1" x14ac:dyDescent="0.3">
      <c r="A120" s="148"/>
    </row>
    <row r="121" spans="1:1" x14ac:dyDescent="0.3">
      <c r="A121" s="148"/>
    </row>
    <row r="122" spans="1:1" x14ac:dyDescent="0.3">
      <c r="A122" s="148"/>
    </row>
    <row r="123" spans="1:1" x14ac:dyDescent="0.3">
      <c r="A123" s="148"/>
    </row>
    <row r="124" spans="1:1" x14ac:dyDescent="0.3">
      <c r="A124" s="148"/>
    </row>
    <row r="125" spans="1:1" x14ac:dyDescent="0.3">
      <c r="A125" s="148"/>
    </row>
    <row r="126" spans="1:1" x14ac:dyDescent="0.3">
      <c r="A126" s="148"/>
    </row>
    <row r="127" spans="1:1" x14ac:dyDescent="0.3">
      <c r="A127" s="148"/>
    </row>
    <row r="128" spans="1:1" x14ac:dyDescent="0.3">
      <c r="A128" s="148"/>
    </row>
    <row r="129" spans="1:1" x14ac:dyDescent="0.3">
      <c r="A129" s="148"/>
    </row>
    <row r="130" spans="1:1" x14ac:dyDescent="0.3">
      <c r="A130" s="148"/>
    </row>
    <row r="131" spans="1:1" x14ac:dyDescent="0.3">
      <c r="A131" s="148"/>
    </row>
    <row r="132" spans="1:1" x14ac:dyDescent="0.3">
      <c r="A132" s="148"/>
    </row>
    <row r="133" spans="1:1" x14ac:dyDescent="0.3">
      <c r="A133" s="148"/>
    </row>
    <row r="134" spans="1:1" x14ac:dyDescent="0.3">
      <c r="A134" s="148"/>
    </row>
    <row r="135" spans="1:1" x14ac:dyDescent="0.3">
      <c r="A135" s="148"/>
    </row>
    <row r="136" spans="1:1" x14ac:dyDescent="0.3">
      <c r="A136" s="148"/>
    </row>
    <row r="137" spans="1:1" x14ac:dyDescent="0.3">
      <c r="A137" s="148"/>
    </row>
    <row r="138" spans="1:1" x14ac:dyDescent="0.3">
      <c r="A138" s="148"/>
    </row>
    <row r="139" spans="1:1" x14ac:dyDescent="0.3">
      <c r="A139" s="148"/>
    </row>
    <row r="140" spans="1:1" x14ac:dyDescent="0.3">
      <c r="A140" s="148"/>
    </row>
    <row r="141" spans="1:1" x14ac:dyDescent="0.3">
      <c r="A141" s="148"/>
    </row>
    <row r="142" spans="1:1" x14ac:dyDescent="0.3">
      <c r="A142" s="148"/>
    </row>
    <row r="143" spans="1:1" x14ac:dyDescent="0.3">
      <c r="A143" s="148"/>
    </row>
    <row r="144" spans="1:1" x14ac:dyDescent="0.3">
      <c r="A144" s="148"/>
    </row>
    <row r="145" spans="1:1" x14ac:dyDescent="0.3">
      <c r="A145" s="148"/>
    </row>
    <row r="146" spans="1:1" x14ac:dyDescent="0.3">
      <c r="A146" s="148"/>
    </row>
    <row r="147" spans="1:1" x14ac:dyDescent="0.3">
      <c r="A147" s="148"/>
    </row>
    <row r="148" spans="1:1" x14ac:dyDescent="0.3">
      <c r="A148" s="148"/>
    </row>
    <row r="149" spans="1:1" x14ac:dyDescent="0.3">
      <c r="A149" s="148"/>
    </row>
    <row r="150" spans="1:1" x14ac:dyDescent="0.3">
      <c r="A150" s="148"/>
    </row>
    <row r="151" spans="1:1" x14ac:dyDescent="0.3">
      <c r="A151" s="148"/>
    </row>
    <row r="152" spans="1:1" x14ac:dyDescent="0.3">
      <c r="A152" s="148"/>
    </row>
    <row r="153" spans="1:1" x14ac:dyDescent="0.3">
      <c r="A153" s="148"/>
    </row>
    <row r="154" spans="1:1" x14ac:dyDescent="0.3">
      <c r="A154" s="148"/>
    </row>
    <row r="155" spans="1:1" x14ac:dyDescent="0.3">
      <c r="A155" s="148"/>
    </row>
    <row r="156" spans="1:1" x14ac:dyDescent="0.3">
      <c r="A156" s="148"/>
    </row>
    <row r="157" spans="1:1" x14ac:dyDescent="0.3">
      <c r="A157" s="148"/>
    </row>
    <row r="158" spans="1:1" x14ac:dyDescent="0.3">
      <c r="A158" s="148"/>
    </row>
    <row r="159" spans="1:1" x14ac:dyDescent="0.3">
      <c r="A159" s="148"/>
    </row>
    <row r="160" spans="1:1" x14ac:dyDescent="0.3">
      <c r="A160" s="148"/>
    </row>
    <row r="161" spans="1:1" x14ac:dyDescent="0.3">
      <c r="A161" s="148"/>
    </row>
    <row r="162" spans="1:1" x14ac:dyDescent="0.3">
      <c r="A162" s="148"/>
    </row>
    <row r="163" spans="1:1" x14ac:dyDescent="0.3">
      <c r="A163" s="148"/>
    </row>
    <row r="164" spans="1:1" x14ac:dyDescent="0.3">
      <c r="A164" s="148"/>
    </row>
    <row r="165" spans="1:1" x14ac:dyDescent="0.3">
      <c r="A165" s="148"/>
    </row>
    <row r="166" spans="1:1" x14ac:dyDescent="0.3">
      <c r="A166" s="148"/>
    </row>
    <row r="167" spans="1:1" x14ac:dyDescent="0.3">
      <c r="A167" s="148"/>
    </row>
    <row r="168" spans="1:1" x14ac:dyDescent="0.3">
      <c r="A168" s="148"/>
    </row>
    <row r="169" spans="1:1" x14ac:dyDescent="0.3">
      <c r="A169" s="148"/>
    </row>
    <row r="170" spans="1:1" x14ac:dyDescent="0.3">
      <c r="A170" s="148"/>
    </row>
    <row r="171" spans="1:1" x14ac:dyDescent="0.3">
      <c r="A171" s="148"/>
    </row>
    <row r="172" spans="1:1" x14ac:dyDescent="0.3">
      <c r="A172" s="148"/>
    </row>
    <row r="173" spans="1:1" x14ac:dyDescent="0.3">
      <c r="A173" s="148"/>
    </row>
    <row r="174" spans="1:1" x14ac:dyDescent="0.3">
      <c r="A174" s="148"/>
    </row>
    <row r="175" spans="1:1" x14ac:dyDescent="0.3">
      <c r="A175" s="148"/>
    </row>
    <row r="176" spans="1:1" x14ac:dyDescent="0.3">
      <c r="A176" s="148"/>
    </row>
    <row r="177" spans="1:1" x14ac:dyDescent="0.3">
      <c r="A177" s="148"/>
    </row>
    <row r="178" spans="1:1" x14ac:dyDescent="0.3">
      <c r="A178" s="148"/>
    </row>
    <row r="179" spans="1:1" x14ac:dyDescent="0.3">
      <c r="A179" s="148"/>
    </row>
    <row r="180" spans="1:1" x14ac:dyDescent="0.3">
      <c r="A180" s="148"/>
    </row>
    <row r="181" spans="1:1" x14ac:dyDescent="0.3">
      <c r="A181" s="148"/>
    </row>
    <row r="182" spans="1:1" x14ac:dyDescent="0.3">
      <c r="A182" s="148"/>
    </row>
    <row r="183" spans="1:1" x14ac:dyDescent="0.3">
      <c r="A183" s="148"/>
    </row>
    <row r="184" spans="1:1" x14ac:dyDescent="0.3">
      <c r="A184" s="148"/>
    </row>
  </sheetData>
  <hyperlinks>
    <hyperlink ref="D62" r:id="rId1" xr:uid="{00000000-0004-0000-0F00-000000000000}"/>
    <hyperlink ref="D50" r:id="rId2" xr:uid="{00000000-0004-0000-0F00-000001000000}"/>
    <hyperlink ref="D31" r:id="rId3" xr:uid="{00000000-0004-0000-0F00-000002000000}"/>
    <hyperlink ref="D20" r:id="rId4" xr:uid="{00000000-0004-0000-0F00-000003000000}"/>
    <hyperlink ref="D10" r:id="rId5" xr:uid="{00000000-0004-0000-0F00-000004000000}"/>
    <hyperlink ref="D72" r:id="rId6" xr:uid="{00000000-0004-0000-0F00-000005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1"/>
  </sheetPr>
  <dimension ref="A1"/>
  <sheetViews>
    <sheetView workbookViewId="0">
      <selection activeCell="E12" sqref="E12"/>
    </sheetView>
  </sheetViews>
  <sheetFormatPr defaultRowHeight="15.6"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5"/>
  </sheetPr>
  <dimension ref="A1:BH223"/>
  <sheetViews>
    <sheetView topLeftCell="A172" zoomScale="80" zoomScaleNormal="80" workbookViewId="0">
      <selection activeCell="C6" sqref="C6"/>
    </sheetView>
  </sheetViews>
  <sheetFormatPr defaultColWidth="10.19921875" defaultRowHeight="15.6" x14ac:dyDescent="0.3"/>
  <cols>
    <col min="1" max="1" width="6.69921875" customWidth="1"/>
    <col min="2" max="2" width="10.19921875" style="63"/>
    <col min="3" max="3" width="51.59765625" style="63" customWidth="1"/>
    <col min="4" max="7" width="11.59765625" style="63" customWidth="1"/>
    <col min="8" max="8" width="13.19921875" style="63" customWidth="1"/>
    <col min="9" max="9" width="9.19921875" style="63" customWidth="1"/>
    <col min="10" max="13" width="8.19921875" style="63" customWidth="1"/>
    <col min="14" max="16384" width="10.19921875" style="63"/>
  </cols>
  <sheetData>
    <row r="1" spans="1:60" customFormat="1" x14ac:dyDescent="0.3">
      <c r="A1" s="148"/>
    </row>
    <row r="2" spans="1:60" ht="16.2" thickBot="1" x14ac:dyDescent="0.35">
      <c r="A2" s="146" t="str">
        <f>"@"&amp;COUNTIF(A$1:A1,"@*")+1</f>
        <v>@1</v>
      </c>
      <c r="B2" s="1" t="s">
        <v>894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c r="AY2"/>
      <c r="AZ2"/>
      <c r="BA2"/>
      <c r="BB2"/>
      <c r="BC2"/>
      <c r="BD2"/>
      <c r="BE2"/>
      <c r="BF2"/>
      <c r="BG2"/>
      <c r="BH2"/>
    </row>
    <row r="3" spans="1:60" customFormat="1" ht="14.25" customHeight="1" thickTop="1" x14ac:dyDescent="0.3">
      <c r="A3" s="148"/>
      <c r="B3" s="8" t="s">
        <v>85</v>
      </c>
      <c r="C3" s="8" t="s">
        <v>895</v>
      </c>
      <c r="D3" s="8"/>
    </row>
    <row r="4" spans="1:60" customFormat="1" x14ac:dyDescent="0.3">
      <c r="A4" s="148"/>
      <c r="B4" s="8" t="s">
        <v>775</v>
      </c>
      <c r="C4" s="8" t="s">
        <v>1372</v>
      </c>
      <c r="D4" s="8"/>
    </row>
    <row r="5" spans="1:60" customFormat="1" x14ac:dyDescent="0.3">
      <c r="A5" s="148"/>
      <c r="B5" s="8" t="s">
        <v>89</v>
      </c>
      <c r="C5" s="8" t="s">
        <v>896</v>
      </c>
      <c r="D5" s="8"/>
    </row>
    <row r="6" spans="1:60" customFormat="1" x14ac:dyDescent="0.3">
      <c r="A6" s="148"/>
      <c r="C6" s="8" t="s">
        <v>1374</v>
      </c>
    </row>
    <row r="7" spans="1:60" customFormat="1" x14ac:dyDescent="0.3">
      <c r="A7" s="148"/>
    </row>
    <row r="8" spans="1:60" ht="16.2" thickBot="1" x14ac:dyDescent="0.35">
      <c r="A8" s="146" t="str">
        <f>"@"&amp;COUNTIF(A$1:A7,"@*")+1</f>
        <v>@2</v>
      </c>
      <c r="B8" s="54" t="s">
        <v>897</v>
      </c>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c r="AY8"/>
      <c r="AZ8"/>
      <c r="BA8"/>
      <c r="BB8"/>
      <c r="BC8"/>
      <c r="BD8"/>
      <c r="BE8"/>
      <c r="BF8"/>
      <c r="BG8"/>
      <c r="BH8"/>
    </row>
    <row r="9" spans="1:60" customFormat="1" x14ac:dyDescent="0.3">
      <c r="A9" s="148"/>
    </row>
    <row r="10" spans="1:60" ht="14.25" customHeight="1" x14ac:dyDescent="0.3">
      <c r="A10" s="148"/>
      <c r="B10" s="33"/>
      <c r="C10" s="33"/>
      <c r="D10" s="33" t="s">
        <v>898</v>
      </c>
      <c r="E10" s="33"/>
      <c r="F10" s="33" t="s">
        <v>899</v>
      </c>
      <c r="G10" s="33"/>
      <c r="H10" s="33"/>
      <c r="I10" s="33"/>
      <c r="J10" s="34">
        <v>2011</v>
      </c>
      <c r="K10" s="34">
        <v>2012</v>
      </c>
      <c r="L10" s="34">
        <v>2013</v>
      </c>
      <c r="M10" s="34">
        <v>2014</v>
      </c>
      <c r="N10" s="34">
        <v>2015</v>
      </c>
      <c r="O10" s="34">
        <v>2016</v>
      </c>
      <c r="P10" s="34">
        <v>2017</v>
      </c>
      <c r="Q10" s="34">
        <v>2018</v>
      </c>
      <c r="R10" s="34">
        <v>2019</v>
      </c>
      <c r="S10" s="34">
        <v>2020</v>
      </c>
      <c r="T10" s="34">
        <v>2021</v>
      </c>
      <c r="U10" s="34">
        <v>2022</v>
      </c>
      <c r="V10" s="34">
        <v>2023</v>
      </c>
      <c r="W10" s="34">
        <v>2024</v>
      </c>
      <c r="X10" s="34">
        <v>2025</v>
      </c>
      <c r="Y10" s="34">
        <v>2026</v>
      </c>
      <c r="Z10" s="34">
        <v>2027</v>
      </c>
      <c r="AA10" s="34">
        <v>2028</v>
      </c>
      <c r="AB10" s="34">
        <v>2029</v>
      </c>
      <c r="AC10" s="34">
        <v>2030</v>
      </c>
      <c r="AD10" s="34">
        <v>2031</v>
      </c>
      <c r="AE10" s="34">
        <v>2032</v>
      </c>
      <c r="AF10" s="34">
        <v>2033</v>
      </c>
      <c r="AG10" s="34">
        <v>2034</v>
      </c>
      <c r="AH10" s="34">
        <v>2035</v>
      </c>
      <c r="AI10" s="34">
        <v>2036</v>
      </c>
      <c r="AJ10" s="34">
        <v>2037</v>
      </c>
      <c r="AK10" s="34">
        <v>2038</v>
      </c>
      <c r="AL10" s="34">
        <v>2039</v>
      </c>
      <c r="AM10" s="34">
        <v>2040</v>
      </c>
      <c r="AN10" s="34">
        <v>2041</v>
      </c>
      <c r="AO10" s="34">
        <v>2042</v>
      </c>
      <c r="AP10" s="34">
        <v>2043</v>
      </c>
      <c r="AQ10" s="34">
        <v>2044</v>
      </c>
      <c r="AR10" s="34">
        <v>2045</v>
      </c>
      <c r="AS10" s="34">
        <v>2046</v>
      </c>
      <c r="AT10" s="34">
        <v>2047</v>
      </c>
      <c r="AU10" s="34">
        <v>2048</v>
      </c>
      <c r="AV10" s="34">
        <v>2049</v>
      </c>
      <c r="AW10" s="34">
        <v>2050</v>
      </c>
      <c r="AX10"/>
      <c r="AY10"/>
      <c r="AZ10"/>
      <c r="BA10"/>
      <c r="BB10"/>
      <c r="BC10"/>
      <c r="BD10"/>
      <c r="BE10"/>
      <c r="BF10"/>
      <c r="BG10"/>
      <c r="BH10"/>
    </row>
    <row r="11" spans="1:60" x14ac:dyDescent="0.3">
      <c r="A11" s="148"/>
      <c r="B11" s="39" t="s">
        <v>900</v>
      </c>
      <c r="C11" s="39" t="s">
        <v>179</v>
      </c>
      <c r="D11" s="173">
        <v>0.72710747557373323</v>
      </c>
      <c r="E11" s="35"/>
      <c r="F11" s="173">
        <v>1</v>
      </c>
      <c r="G11" s="35"/>
      <c r="H11" s="35"/>
      <c r="I11" s="35"/>
      <c r="J11" s="64">
        <f>IFERROR(DPO!D8*$F11,0)</f>
        <v>40050.494121625932</v>
      </c>
      <c r="K11" s="64">
        <f>IFERROR(DPO!E8*$F11,0)</f>
        <v>40824.177422145607</v>
      </c>
      <c r="L11" s="64">
        <f>IFERROR(DPO!F8*$F11,0)</f>
        <v>39752.39445256583</v>
      </c>
      <c r="M11" s="64">
        <f>IFERROR(DPO!G8*$F11,0)</f>
        <v>36194.83141801475</v>
      </c>
      <c r="N11" s="64">
        <f>IFERROR(DPO!H8*$F11,0)</f>
        <v>34940.348611347334</v>
      </c>
      <c r="O11" s="64">
        <f>IFERROR(DPO!I8*$F11,0)</f>
        <v>31013.180068700272</v>
      </c>
      <c r="P11" s="64">
        <f>IFERROR(DPO!J8*$F11,0)</f>
        <v>30028.286242145874</v>
      </c>
      <c r="Q11" s="64">
        <f>IFERROR(DPO!K8*$F11,0)</f>
        <v>30895.845442209436</v>
      </c>
      <c r="R11" s="64">
        <f>IFERROR(DPO!L8*$F11,0)</f>
        <v>0</v>
      </c>
      <c r="S11" s="64">
        <f>IFERROR(DPO!M8*$F11,0)</f>
        <v>0</v>
      </c>
      <c r="T11" s="64">
        <f>IFERROR(DPO!N8*$F11,0)</f>
        <v>0</v>
      </c>
      <c r="U11" s="64">
        <f>IFERROR(DPO!O8*$F11,0)</f>
        <v>0</v>
      </c>
      <c r="V11" s="64">
        <f>IFERROR(DPO!P8*$F11,0)</f>
        <v>0</v>
      </c>
      <c r="W11" s="64">
        <f>IFERROR(DPO!Q8*$F11,0)</f>
        <v>0</v>
      </c>
      <c r="X11" s="64">
        <f>IFERROR(DPO!R8*$F11,0)</f>
        <v>0</v>
      </c>
      <c r="Y11" s="64">
        <f>IFERROR(DPO!S8*$F11,0)</f>
        <v>0</v>
      </c>
      <c r="Z11" s="64">
        <f>IFERROR(DPO!T8*$F11,0)</f>
        <v>0</v>
      </c>
      <c r="AA11" s="64">
        <f>IFERROR(DPO!U8*$F11,0)</f>
        <v>0</v>
      </c>
      <c r="AB11" s="64">
        <f>IFERROR(DPO!V8*$F11,0)</f>
        <v>0</v>
      </c>
      <c r="AC11" s="64">
        <f>IFERROR(DPO!W8*$F11,0)</f>
        <v>0</v>
      </c>
      <c r="AD11" s="64">
        <f>IFERROR(DPO!X8*$F11,0)</f>
        <v>0</v>
      </c>
      <c r="AE11" s="64">
        <f>IFERROR(DPO!Y8*$F11,0)</f>
        <v>0</v>
      </c>
      <c r="AF11" s="64">
        <f>IFERROR(DPO!Z8*$F11,0)</f>
        <v>0</v>
      </c>
      <c r="AG11" s="64">
        <f>IFERROR(DPO!AA8*$F11,0)</f>
        <v>0</v>
      </c>
      <c r="AH11" s="64">
        <f>IFERROR(DPO!AB8*$F11,0)</f>
        <v>0</v>
      </c>
      <c r="AI11" s="64">
        <f>IFERROR(DPO!AC8*$F11,0)</f>
        <v>0</v>
      </c>
      <c r="AJ11" s="64">
        <f>IFERROR(DPO!AD8*$F11,0)</f>
        <v>0</v>
      </c>
      <c r="AK11" s="64">
        <f>IFERROR(DPO!AE8*$F11,0)</f>
        <v>0</v>
      </c>
      <c r="AL11" s="64">
        <f>IFERROR(DPO!AF8*$F11,0)</f>
        <v>0</v>
      </c>
      <c r="AM11" s="64">
        <f>IFERROR(DPO!AG8*$F11,0)</f>
        <v>0</v>
      </c>
      <c r="AN11" s="64">
        <f>IFERROR(DPO!AH8*$F11,0)</f>
        <v>0</v>
      </c>
      <c r="AO11" s="64">
        <f>IFERROR(DPO!AI8*$F11,0)</f>
        <v>0</v>
      </c>
      <c r="AP11" s="64">
        <f>IFERROR(DPO!AJ8*$F11,0)</f>
        <v>0</v>
      </c>
      <c r="AQ11" s="64">
        <f>IFERROR(DPO!AK8*$F11,0)</f>
        <v>0</v>
      </c>
      <c r="AR11" s="64">
        <f>IFERROR(DPO!AL8*$F11,0)</f>
        <v>0</v>
      </c>
      <c r="AS11" s="64">
        <f>IFERROR(DPO!AM8*$F11,0)</f>
        <v>0</v>
      </c>
      <c r="AT11" s="64">
        <f>IFERROR(DPO!AN8*$F11,0)</f>
        <v>0</v>
      </c>
      <c r="AU11" s="64">
        <f>IFERROR(DPO!AO8*$F11,0)</f>
        <v>0</v>
      </c>
      <c r="AV11" s="64">
        <f>IFERROR(DPO!AP8*$F11,0)</f>
        <v>0</v>
      </c>
      <c r="AW11" s="64">
        <f>IFERROR(DPO!AQ8*$F11,0)</f>
        <v>0</v>
      </c>
      <c r="AX11"/>
      <c r="AY11"/>
      <c r="AZ11"/>
      <c r="BA11"/>
      <c r="BB11"/>
      <c r="BC11"/>
      <c r="BD11"/>
      <c r="BE11"/>
      <c r="BF11"/>
      <c r="BG11"/>
      <c r="BH11"/>
    </row>
    <row r="12" spans="1:60" x14ac:dyDescent="0.3">
      <c r="A12" s="148"/>
      <c r="B12" s="39" t="s">
        <v>901</v>
      </c>
      <c r="C12" s="39" t="s">
        <v>183</v>
      </c>
      <c r="D12" s="173">
        <v>0.36347114947751025</v>
      </c>
      <c r="E12" s="35"/>
      <c r="F12" s="35"/>
      <c r="G12" s="35"/>
      <c r="H12" s="35"/>
      <c r="I12" s="35"/>
      <c r="J12" s="64">
        <f>DPO!D10</f>
        <v>0.50030033281011854</v>
      </c>
      <c r="K12" s="64">
        <f>DPO!E10</f>
        <v>0.52838394183120529</v>
      </c>
      <c r="L12" s="64">
        <f>DPO!F10</f>
        <v>0.54877595509548038</v>
      </c>
      <c r="M12" s="64">
        <f>DPO!G10</f>
        <v>0.56012100818756183</v>
      </c>
      <c r="N12" s="64">
        <f>DPO!H10</f>
        <v>0.5610154361181372</v>
      </c>
      <c r="O12" s="64">
        <f>DPO!I10</f>
        <v>0.56184067623443779</v>
      </c>
      <c r="P12" s="64">
        <f>DPO!J10</f>
        <v>0.56227608352789737</v>
      </c>
      <c r="Q12" s="64">
        <f>DPO!K10</f>
        <v>0.55262698195334314</v>
      </c>
      <c r="R12" s="64" t="str">
        <f>DPO!L10</f>
        <v/>
      </c>
      <c r="S12" s="64" t="str">
        <f>DPO!M10</f>
        <v/>
      </c>
      <c r="T12" s="64" t="str">
        <f>DPO!N10</f>
        <v/>
      </c>
      <c r="U12" s="64" t="str">
        <f>DPO!O10</f>
        <v/>
      </c>
      <c r="V12" s="64" t="str">
        <f>DPO!P10</f>
        <v/>
      </c>
      <c r="W12" s="64" t="str">
        <f>DPO!Q10</f>
        <v/>
      </c>
      <c r="X12" s="64" t="str">
        <f>DPO!R10</f>
        <v/>
      </c>
      <c r="Y12" s="64" t="str">
        <f>DPO!S10</f>
        <v/>
      </c>
      <c r="Z12" s="64" t="str">
        <f>DPO!T10</f>
        <v/>
      </c>
      <c r="AA12" s="64" t="str">
        <f>DPO!U10</f>
        <v/>
      </c>
      <c r="AB12" s="64" t="str">
        <f>DPO!V10</f>
        <v/>
      </c>
      <c r="AC12" s="64" t="str">
        <f>DPO!W10</f>
        <v/>
      </c>
      <c r="AD12" s="64" t="str">
        <f>DPO!X10</f>
        <v/>
      </c>
      <c r="AE12" s="64" t="str">
        <f>DPO!Y10</f>
        <v/>
      </c>
      <c r="AF12" s="64" t="str">
        <f>DPO!Z10</f>
        <v/>
      </c>
      <c r="AG12" s="64" t="str">
        <f>DPO!AA10</f>
        <v/>
      </c>
      <c r="AH12" s="64" t="str">
        <f>DPO!AB10</f>
        <v/>
      </c>
      <c r="AI12" s="64" t="str">
        <f>DPO!AC10</f>
        <v/>
      </c>
      <c r="AJ12" s="64" t="str">
        <f>DPO!AD10</f>
        <v/>
      </c>
      <c r="AK12" s="64" t="str">
        <f>DPO!AE10</f>
        <v/>
      </c>
      <c r="AL12" s="64" t="str">
        <f>DPO!AF10</f>
        <v/>
      </c>
      <c r="AM12" s="64" t="str">
        <f>DPO!AG10</f>
        <v/>
      </c>
      <c r="AN12" s="64" t="str">
        <f>DPO!AH10</f>
        <v/>
      </c>
      <c r="AO12" s="64" t="str">
        <f>DPO!AI10</f>
        <v/>
      </c>
      <c r="AP12" s="64" t="str">
        <f>DPO!AJ10</f>
        <v/>
      </c>
      <c r="AQ12" s="64" t="str">
        <f>DPO!AK10</f>
        <v/>
      </c>
      <c r="AR12" s="64" t="str">
        <f>DPO!AL10</f>
        <v/>
      </c>
      <c r="AS12" s="64" t="str">
        <f>DPO!AM10</f>
        <v/>
      </c>
      <c r="AT12" s="64" t="str">
        <f>DPO!AN10</f>
        <v/>
      </c>
      <c r="AU12" s="64" t="str">
        <f>DPO!AO10</f>
        <v/>
      </c>
      <c r="AV12" s="64" t="str">
        <f>DPO!AP10</f>
        <v/>
      </c>
      <c r="AW12" s="64" t="str">
        <f>DPO!AQ10</f>
        <v/>
      </c>
      <c r="AX12"/>
      <c r="AY12"/>
      <c r="AZ12"/>
      <c r="BA12"/>
      <c r="BB12"/>
      <c r="BC12"/>
      <c r="BD12"/>
      <c r="BE12"/>
      <c r="BF12"/>
      <c r="BG12"/>
      <c r="BH12"/>
    </row>
    <row r="13" spans="1:60" x14ac:dyDescent="0.3">
      <c r="A13" s="148"/>
      <c r="B13" s="39" t="s">
        <v>902</v>
      </c>
      <c r="C13" s="39" t="s">
        <v>185</v>
      </c>
      <c r="D13" s="173">
        <v>0.6955009780482504</v>
      </c>
      <c r="E13" s="35"/>
      <c r="F13" s="35"/>
      <c r="G13" s="35"/>
      <c r="H13" s="35"/>
      <c r="I13" s="35"/>
      <c r="J13" s="64">
        <f>DPO!D11</f>
        <v>118.89180493623151</v>
      </c>
      <c r="K13" s="64">
        <f>DPO!E11</f>
        <v>117.60433419331682</v>
      </c>
      <c r="L13" s="64">
        <f>DPO!F11</f>
        <v>112.2192480400939</v>
      </c>
      <c r="M13" s="64">
        <f>DPO!G11</f>
        <v>108.0454779582787</v>
      </c>
      <c r="N13" s="64">
        <f>DPO!H11</f>
        <v>104.08592210772586</v>
      </c>
      <c r="O13" s="64">
        <f>DPO!I11</f>
        <v>92.61330010706061</v>
      </c>
      <c r="P13" s="64">
        <f>DPO!J11</f>
        <v>92.019104728437625</v>
      </c>
      <c r="Q13" s="64">
        <f>DPO!K11</f>
        <v>86.288840414331673</v>
      </c>
      <c r="R13" s="64" t="str">
        <f>DPO!L11</f>
        <v/>
      </c>
      <c r="S13" s="64" t="str">
        <f>DPO!M11</f>
        <v/>
      </c>
      <c r="T13" s="64" t="str">
        <f>DPO!N11</f>
        <v/>
      </c>
      <c r="U13" s="64" t="str">
        <f>DPO!O11</f>
        <v/>
      </c>
      <c r="V13" s="64" t="str">
        <f>DPO!P11</f>
        <v/>
      </c>
      <c r="W13" s="64" t="str">
        <f>DPO!Q11</f>
        <v/>
      </c>
      <c r="X13" s="64" t="str">
        <f>DPO!R11</f>
        <v/>
      </c>
      <c r="Y13" s="64" t="str">
        <f>DPO!S11</f>
        <v/>
      </c>
      <c r="Z13" s="64" t="str">
        <f>DPO!T11</f>
        <v/>
      </c>
      <c r="AA13" s="64" t="str">
        <f>DPO!U11</f>
        <v/>
      </c>
      <c r="AB13" s="64" t="str">
        <f>DPO!V11</f>
        <v/>
      </c>
      <c r="AC13" s="64" t="str">
        <f>DPO!W11</f>
        <v/>
      </c>
      <c r="AD13" s="64" t="str">
        <f>DPO!X11</f>
        <v/>
      </c>
      <c r="AE13" s="64" t="str">
        <f>DPO!Y11</f>
        <v/>
      </c>
      <c r="AF13" s="64" t="str">
        <f>DPO!Z11</f>
        <v/>
      </c>
      <c r="AG13" s="64" t="str">
        <f>DPO!AA11</f>
        <v/>
      </c>
      <c r="AH13" s="64" t="str">
        <f>DPO!AB11</f>
        <v/>
      </c>
      <c r="AI13" s="64" t="str">
        <f>DPO!AC11</f>
        <v/>
      </c>
      <c r="AJ13" s="64" t="str">
        <f>DPO!AD11</f>
        <v/>
      </c>
      <c r="AK13" s="64" t="str">
        <f>DPO!AE11</f>
        <v/>
      </c>
      <c r="AL13" s="64" t="str">
        <f>DPO!AF11</f>
        <v/>
      </c>
      <c r="AM13" s="64" t="str">
        <f>DPO!AG11</f>
        <v/>
      </c>
      <c r="AN13" s="64" t="str">
        <f>DPO!AH11</f>
        <v/>
      </c>
      <c r="AO13" s="64" t="str">
        <f>DPO!AI11</f>
        <v/>
      </c>
      <c r="AP13" s="64" t="str">
        <f>DPO!AJ11</f>
        <v/>
      </c>
      <c r="AQ13" s="64" t="str">
        <f>DPO!AK11</f>
        <v/>
      </c>
      <c r="AR13" s="64" t="str">
        <f>DPO!AL11</f>
        <v/>
      </c>
      <c r="AS13" s="64" t="str">
        <f>DPO!AM11</f>
        <v/>
      </c>
      <c r="AT13" s="64" t="str">
        <f>DPO!AN11</f>
        <v/>
      </c>
      <c r="AU13" s="64" t="str">
        <f>DPO!AO11</f>
        <v/>
      </c>
      <c r="AV13" s="64" t="str">
        <f>DPO!AP11</f>
        <v/>
      </c>
      <c r="AW13" s="64" t="str">
        <f>DPO!AQ11</f>
        <v/>
      </c>
      <c r="AX13"/>
      <c r="AY13"/>
      <c r="AZ13"/>
      <c r="BA13"/>
      <c r="BB13"/>
      <c r="BC13"/>
      <c r="BD13"/>
      <c r="BE13"/>
      <c r="BF13"/>
      <c r="BG13"/>
      <c r="BH13"/>
    </row>
    <row r="14" spans="1:60" x14ac:dyDescent="0.3">
      <c r="A14" s="148"/>
      <c r="B14" s="39" t="s">
        <v>903</v>
      </c>
      <c r="C14" s="39" t="s">
        <v>193</v>
      </c>
      <c r="D14" s="173">
        <v>0.57122456265619426</v>
      </c>
      <c r="E14" s="35"/>
      <c r="F14" s="35"/>
      <c r="G14" s="35"/>
      <c r="H14" s="35"/>
      <c r="I14" s="35"/>
      <c r="J14" s="64">
        <f>DPO!D15</f>
        <v>145.20460288279543</v>
      </c>
      <c r="K14" s="64">
        <f>DPO!E15</f>
        <v>136.73513048220167</v>
      </c>
      <c r="L14" s="64">
        <f>DPO!F15</f>
        <v>131.39129875684657</v>
      </c>
      <c r="M14" s="64">
        <f>DPO!G15</f>
        <v>121.83246579995048</v>
      </c>
      <c r="N14" s="64">
        <f>DPO!H15</f>
        <v>120.17753954818802</v>
      </c>
      <c r="O14" s="64">
        <f>DPO!I15</f>
        <v>114.511961630144</v>
      </c>
      <c r="P14" s="64">
        <f>DPO!J15</f>
        <v>112.8360813029953</v>
      </c>
      <c r="Q14" s="64">
        <f>DPO!K15</f>
        <v>113.08003940160167</v>
      </c>
      <c r="R14" s="64" t="str">
        <f>DPO!L15</f>
        <v/>
      </c>
      <c r="S14" s="64" t="str">
        <f>DPO!M15</f>
        <v/>
      </c>
      <c r="T14" s="64" t="str">
        <f>DPO!N15</f>
        <v/>
      </c>
      <c r="U14" s="64" t="str">
        <f>DPO!O15</f>
        <v/>
      </c>
      <c r="V14" s="64" t="str">
        <f>DPO!P15</f>
        <v/>
      </c>
      <c r="W14" s="64" t="str">
        <f>DPO!Q15</f>
        <v/>
      </c>
      <c r="X14" s="64" t="str">
        <f>DPO!R15</f>
        <v/>
      </c>
      <c r="Y14" s="64" t="str">
        <f>DPO!S15</f>
        <v/>
      </c>
      <c r="Z14" s="64" t="str">
        <f>DPO!T15</f>
        <v/>
      </c>
      <c r="AA14" s="64" t="str">
        <f>DPO!U15</f>
        <v/>
      </c>
      <c r="AB14" s="64" t="str">
        <f>DPO!V15</f>
        <v/>
      </c>
      <c r="AC14" s="64" t="str">
        <f>DPO!W15</f>
        <v/>
      </c>
      <c r="AD14" s="64" t="str">
        <f>DPO!X15</f>
        <v/>
      </c>
      <c r="AE14" s="64" t="str">
        <f>DPO!Y15</f>
        <v/>
      </c>
      <c r="AF14" s="64" t="str">
        <f>DPO!Z15</f>
        <v/>
      </c>
      <c r="AG14" s="64" t="str">
        <f>DPO!AA15</f>
        <v/>
      </c>
      <c r="AH14" s="64" t="str">
        <f>DPO!AB15</f>
        <v/>
      </c>
      <c r="AI14" s="64" t="str">
        <f>DPO!AC15</f>
        <v/>
      </c>
      <c r="AJ14" s="64" t="str">
        <f>DPO!AD15</f>
        <v/>
      </c>
      <c r="AK14" s="64" t="str">
        <f>DPO!AE15</f>
        <v/>
      </c>
      <c r="AL14" s="64" t="str">
        <f>DPO!AF15</f>
        <v/>
      </c>
      <c r="AM14" s="64" t="str">
        <f>DPO!AG15</f>
        <v/>
      </c>
      <c r="AN14" s="64" t="str">
        <f>DPO!AH15</f>
        <v/>
      </c>
      <c r="AO14" s="64" t="str">
        <f>DPO!AI15</f>
        <v/>
      </c>
      <c r="AP14" s="64" t="str">
        <f>DPO!AJ15</f>
        <v/>
      </c>
      <c r="AQ14" s="64" t="str">
        <f>DPO!AK15</f>
        <v/>
      </c>
      <c r="AR14" s="64" t="str">
        <f>DPO!AL15</f>
        <v/>
      </c>
      <c r="AS14" s="64" t="str">
        <f>DPO!AM15</f>
        <v/>
      </c>
      <c r="AT14" s="64" t="str">
        <f>DPO!AN15</f>
        <v/>
      </c>
      <c r="AU14" s="64" t="str">
        <f>DPO!AO15</f>
        <v/>
      </c>
      <c r="AV14" s="64" t="str">
        <f>DPO!AP15</f>
        <v/>
      </c>
      <c r="AW14" s="64" t="str">
        <f>DPO!AQ15</f>
        <v/>
      </c>
      <c r="AX14"/>
      <c r="AY14"/>
      <c r="AZ14"/>
      <c r="BA14"/>
      <c r="BB14"/>
      <c r="BC14"/>
      <c r="BD14"/>
      <c r="BE14"/>
      <c r="BF14"/>
      <c r="BG14"/>
      <c r="BH14"/>
    </row>
    <row r="15" spans="1:60" x14ac:dyDescent="0.3">
      <c r="A15" s="148"/>
      <c r="B15" s="39" t="s">
        <v>904</v>
      </c>
      <c r="C15" s="39" t="s">
        <v>905</v>
      </c>
      <c r="D15" s="173">
        <v>0.49945372249102549</v>
      </c>
      <c r="E15" s="35"/>
      <c r="F15" s="35"/>
      <c r="G15" s="35"/>
      <c r="H15" s="35"/>
      <c r="I15" s="35"/>
      <c r="J15" s="64">
        <f>DPO!D17</f>
        <v>63.056999488513057</v>
      </c>
      <c r="K15" s="64">
        <f>DPO!E17</f>
        <v>62.131022600297435</v>
      </c>
      <c r="L15" s="64">
        <f>DPO!F17</f>
        <v>46.616275766597312</v>
      </c>
      <c r="M15" s="64">
        <f>DPO!G17</f>
        <v>35.545140070526472</v>
      </c>
      <c r="N15" s="64">
        <f>DPO!H17</f>
        <v>28.183500508268182</v>
      </c>
      <c r="O15" s="64">
        <f>DPO!I17</f>
        <v>19.083343688537344</v>
      </c>
      <c r="P15" s="64">
        <f>DPO!J17</f>
        <v>15.867309209663144</v>
      </c>
      <c r="Q15" s="64">
        <f>DPO!K17</f>
        <v>14.772401789785789</v>
      </c>
      <c r="R15" s="64" t="str">
        <f>DPO!L17</f>
        <v/>
      </c>
      <c r="S15" s="64" t="str">
        <f>DPO!M17</f>
        <v/>
      </c>
      <c r="T15" s="64" t="str">
        <f>DPO!N17</f>
        <v/>
      </c>
      <c r="U15" s="64" t="str">
        <f>DPO!O17</f>
        <v/>
      </c>
      <c r="V15" s="64" t="str">
        <f>DPO!P17</f>
        <v/>
      </c>
      <c r="W15" s="64" t="str">
        <f>DPO!Q17</f>
        <v/>
      </c>
      <c r="X15" s="64" t="str">
        <f>DPO!R17</f>
        <v/>
      </c>
      <c r="Y15" s="64" t="str">
        <f>DPO!S17</f>
        <v/>
      </c>
      <c r="Z15" s="64" t="str">
        <f>DPO!T17</f>
        <v/>
      </c>
      <c r="AA15" s="64" t="str">
        <f>DPO!U17</f>
        <v/>
      </c>
      <c r="AB15" s="64" t="str">
        <f>DPO!V17</f>
        <v/>
      </c>
      <c r="AC15" s="64" t="str">
        <f>DPO!W17</f>
        <v/>
      </c>
      <c r="AD15" s="64" t="str">
        <f>DPO!X17</f>
        <v/>
      </c>
      <c r="AE15" s="64" t="str">
        <f>DPO!Y17</f>
        <v/>
      </c>
      <c r="AF15" s="64" t="str">
        <f>DPO!Z17</f>
        <v/>
      </c>
      <c r="AG15" s="64" t="str">
        <f>DPO!AA17</f>
        <v/>
      </c>
      <c r="AH15" s="64" t="str">
        <f>DPO!AB17</f>
        <v/>
      </c>
      <c r="AI15" s="64" t="str">
        <f>DPO!AC17</f>
        <v/>
      </c>
      <c r="AJ15" s="64" t="str">
        <f>DPO!AD17</f>
        <v/>
      </c>
      <c r="AK15" s="64" t="str">
        <f>DPO!AE17</f>
        <v/>
      </c>
      <c r="AL15" s="64" t="str">
        <f>DPO!AF17</f>
        <v/>
      </c>
      <c r="AM15" s="64" t="str">
        <f>DPO!AG17</f>
        <v/>
      </c>
      <c r="AN15" s="64" t="str">
        <f>DPO!AH17</f>
        <v/>
      </c>
      <c r="AO15" s="64" t="str">
        <f>DPO!AI17</f>
        <v/>
      </c>
      <c r="AP15" s="64" t="str">
        <f>DPO!AJ17</f>
        <v/>
      </c>
      <c r="AQ15" s="64" t="str">
        <f>DPO!AK17</f>
        <v/>
      </c>
      <c r="AR15" s="64" t="str">
        <f>DPO!AL17</f>
        <v/>
      </c>
      <c r="AS15" s="64" t="str">
        <f>DPO!AM17</f>
        <v/>
      </c>
      <c r="AT15" s="64" t="str">
        <f>DPO!AN17</f>
        <v/>
      </c>
      <c r="AU15" s="64" t="str">
        <f>DPO!AO17</f>
        <v/>
      </c>
      <c r="AV15" s="64" t="str">
        <f>DPO!AP17</f>
        <v/>
      </c>
      <c r="AW15" s="64" t="str">
        <f>DPO!AQ17</f>
        <v/>
      </c>
      <c r="AX15"/>
      <c r="AY15"/>
      <c r="AZ15"/>
      <c r="BA15"/>
      <c r="BB15"/>
      <c r="BC15"/>
      <c r="BD15"/>
      <c r="BE15"/>
      <c r="BF15"/>
      <c r="BG15"/>
      <c r="BH15"/>
    </row>
    <row r="16" spans="1:60" customFormat="1" x14ac:dyDescent="0.3">
      <c r="A16" s="148"/>
    </row>
    <row r="17" spans="1:60" ht="16.2" thickBot="1" x14ac:dyDescent="0.35">
      <c r="A17" s="146" t="str">
        <f>"@"&amp;COUNTIF(A$1:A16,"@*")+1</f>
        <v>@3</v>
      </c>
      <c r="B17" s="54" t="s">
        <v>906</v>
      </c>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c r="AY17"/>
      <c r="AZ17"/>
      <c r="BA17"/>
      <c r="BB17"/>
      <c r="BC17"/>
      <c r="BD17"/>
      <c r="BE17"/>
      <c r="BF17"/>
      <c r="BG17"/>
      <c r="BH17"/>
    </row>
    <row r="18" spans="1:60" customFormat="1" x14ac:dyDescent="0.3">
      <c r="A18" s="148"/>
    </row>
    <row r="19" spans="1:60" ht="43.2" x14ac:dyDescent="0.3">
      <c r="A19" s="148"/>
      <c r="B19" s="33"/>
      <c r="C19" s="33" t="s">
        <v>111</v>
      </c>
      <c r="D19" s="33" t="s">
        <v>907</v>
      </c>
      <c r="E19" s="33"/>
      <c r="F19" s="33"/>
      <c r="G19" s="33"/>
      <c r="H19" s="33"/>
      <c r="I19" s="33"/>
      <c r="J19" s="34">
        <v>2011</v>
      </c>
      <c r="K19" s="34">
        <v>2012</v>
      </c>
      <c r="L19" s="34">
        <v>2013</v>
      </c>
      <c r="M19" s="34">
        <v>2014</v>
      </c>
      <c r="N19" s="34">
        <v>2015</v>
      </c>
      <c r="O19" s="34">
        <v>2016</v>
      </c>
      <c r="P19" s="34">
        <v>2017</v>
      </c>
      <c r="Q19" s="34">
        <v>2018</v>
      </c>
      <c r="R19" s="34">
        <v>2019</v>
      </c>
      <c r="S19" s="34">
        <v>2020</v>
      </c>
      <c r="T19" s="34">
        <v>2021</v>
      </c>
      <c r="U19" s="34">
        <v>2022</v>
      </c>
      <c r="V19" s="34">
        <v>2023</v>
      </c>
      <c r="W19" s="34">
        <v>2024</v>
      </c>
      <c r="X19" s="34">
        <v>2025</v>
      </c>
      <c r="Y19" s="34">
        <v>2026</v>
      </c>
      <c r="Z19" s="34">
        <v>2027</v>
      </c>
      <c r="AA19" s="34">
        <v>2028</v>
      </c>
      <c r="AB19" s="34">
        <v>2029</v>
      </c>
      <c r="AC19" s="34">
        <v>2030</v>
      </c>
      <c r="AD19" s="34">
        <v>2031</v>
      </c>
      <c r="AE19" s="34">
        <v>2032</v>
      </c>
      <c r="AF19" s="34">
        <v>2033</v>
      </c>
      <c r="AG19" s="34">
        <v>2034</v>
      </c>
      <c r="AH19" s="34">
        <v>2035</v>
      </c>
      <c r="AI19" s="34">
        <v>2036</v>
      </c>
      <c r="AJ19" s="34">
        <v>2037</v>
      </c>
      <c r="AK19" s="34">
        <v>2038</v>
      </c>
      <c r="AL19" s="34">
        <v>2039</v>
      </c>
      <c r="AM19" s="34">
        <v>2040</v>
      </c>
      <c r="AN19" s="34">
        <v>2041</v>
      </c>
      <c r="AO19" s="34">
        <v>2042</v>
      </c>
      <c r="AP19" s="34">
        <v>2043</v>
      </c>
      <c r="AQ19" s="34">
        <v>2044</v>
      </c>
      <c r="AR19" s="34">
        <v>2045</v>
      </c>
      <c r="AS19" s="34">
        <v>2046</v>
      </c>
      <c r="AT19" s="34">
        <v>2047</v>
      </c>
      <c r="AU19" s="34">
        <v>2048</v>
      </c>
      <c r="AV19" s="34">
        <v>2049</v>
      </c>
      <c r="AW19" s="34">
        <v>2050</v>
      </c>
      <c r="AX19"/>
      <c r="AY19"/>
      <c r="AZ19"/>
      <c r="BA19"/>
      <c r="BB19"/>
      <c r="BC19"/>
      <c r="BD19"/>
      <c r="BE19"/>
      <c r="BF19"/>
      <c r="BG19"/>
      <c r="BH19"/>
    </row>
    <row r="20" spans="1:60" x14ac:dyDescent="0.3">
      <c r="A20" s="148"/>
      <c r="B20" s="39" t="s">
        <v>908</v>
      </c>
      <c r="C20" s="39" t="s">
        <v>326</v>
      </c>
      <c r="D20" s="35"/>
      <c r="E20" s="35"/>
      <c r="F20" s="35"/>
      <c r="G20" s="35"/>
      <c r="H20" s="35"/>
      <c r="I20" s="35"/>
      <c r="J20" s="64">
        <f>Biomass!F63</f>
        <v>0</v>
      </c>
      <c r="K20" s="64">
        <f>Biomass!G63</f>
        <v>0</v>
      </c>
      <c r="L20" s="64">
        <f>Biomass!H63</f>
        <v>0</v>
      </c>
      <c r="M20" s="64">
        <f>Biomass!I63</f>
        <v>0</v>
      </c>
      <c r="N20" s="64">
        <f>Biomass!J63</f>
        <v>0</v>
      </c>
      <c r="O20" s="64">
        <f>Biomass!K63</f>
        <v>0</v>
      </c>
      <c r="P20" s="64">
        <f>Biomass!L63</f>
        <v>0</v>
      </c>
      <c r="Q20" s="64">
        <f>Biomass!M63</f>
        <v>0</v>
      </c>
      <c r="R20" s="64">
        <f>Biomass!N63</f>
        <v>0</v>
      </c>
      <c r="S20" s="64">
        <f>Biomass!O63</f>
        <v>0</v>
      </c>
      <c r="T20" s="64">
        <f>Biomass!P63</f>
        <v>0</v>
      </c>
      <c r="U20" s="64">
        <f>Biomass!Q63</f>
        <v>0</v>
      </c>
      <c r="V20" s="64">
        <f>Biomass!R63</f>
        <v>0</v>
      </c>
      <c r="W20" s="64">
        <f>Biomass!S63</f>
        <v>0</v>
      </c>
      <c r="X20" s="64">
        <f>Biomass!T63</f>
        <v>0</v>
      </c>
      <c r="Y20" s="64">
        <f>Biomass!U63</f>
        <v>0</v>
      </c>
      <c r="Z20" s="64">
        <f>Biomass!V63</f>
        <v>0</v>
      </c>
      <c r="AA20" s="64">
        <f>Biomass!W63</f>
        <v>0</v>
      </c>
      <c r="AB20" s="64">
        <f>Biomass!X63</f>
        <v>0</v>
      </c>
      <c r="AC20" s="64">
        <f>Biomass!Y63</f>
        <v>0</v>
      </c>
      <c r="AD20" s="64">
        <f>Biomass!Z63</f>
        <v>0</v>
      </c>
      <c r="AE20" s="64">
        <f>Biomass!AA63</f>
        <v>0</v>
      </c>
      <c r="AF20" s="64">
        <f>Biomass!AB63</f>
        <v>0</v>
      </c>
      <c r="AG20" s="64">
        <f>Biomass!AC63</f>
        <v>0</v>
      </c>
      <c r="AH20" s="64">
        <f>Biomass!AD63</f>
        <v>0</v>
      </c>
      <c r="AI20" s="64">
        <f>Biomass!AE63</f>
        <v>0</v>
      </c>
      <c r="AJ20" s="64">
        <f>Biomass!AF63</f>
        <v>0</v>
      </c>
      <c r="AK20" s="64">
        <f>Biomass!AG63</f>
        <v>0</v>
      </c>
      <c r="AL20" s="64">
        <f>Biomass!AH63</f>
        <v>0</v>
      </c>
      <c r="AM20" s="64">
        <f>Biomass!AI63</f>
        <v>0</v>
      </c>
      <c r="AN20" s="64">
        <f>Biomass!AJ63</f>
        <v>0</v>
      </c>
      <c r="AO20" s="64">
        <f>Biomass!AK63</f>
        <v>0</v>
      </c>
      <c r="AP20" s="64">
        <f>Biomass!AL63</f>
        <v>0</v>
      </c>
      <c r="AQ20" s="64">
        <f>Biomass!AM63</f>
        <v>0</v>
      </c>
      <c r="AR20" s="64">
        <f>Biomass!AN63</f>
        <v>0</v>
      </c>
      <c r="AS20" s="64">
        <f>Biomass!AO63</f>
        <v>0</v>
      </c>
      <c r="AT20" s="64">
        <f>Biomass!AP63</f>
        <v>0</v>
      </c>
      <c r="AU20" s="64">
        <f>Biomass!AQ63</f>
        <v>0</v>
      </c>
      <c r="AV20" s="64">
        <f>Biomass!AR63</f>
        <v>0</v>
      </c>
      <c r="AW20" s="64">
        <f>Biomass!AS63</f>
        <v>0</v>
      </c>
      <c r="AX20"/>
      <c r="AY20"/>
      <c r="AZ20"/>
      <c r="BA20"/>
      <c r="BB20"/>
      <c r="BC20"/>
      <c r="BD20"/>
      <c r="BE20"/>
      <c r="BF20"/>
      <c r="BG20"/>
      <c r="BH20"/>
    </row>
    <row r="21" spans="1:60" x14ac:dyDescent="0.3">
      <c r="A21" s="148"/>
      <c r="B21" s="39" t="s">
        <v>909</v>
      </c>
      <c r="C21" s="39" t="s">
        <v>711</v>
      </c>
      <c r="D21" s="173">
        <v>0</v>
      </c>
      <c r="E21" s="35"/>
      <c r="F21" s="35"/>
      <c r="G21" s="35"/>
      <c r="H21" s="35"/>
      <c r="I21" s="35"/>
      <c r="J21" s="64">
        <f>Minerals!E$14*$D21</f>
        <v>0</v>
      </c>
      <c r="K21" s="64">
        <f>Minerals!F$14*$D21</f>
        <v>0</v>
      </c>
      <c r="L21" s="64">
        <f>Minerals!G$14*$D21</f>
        <v>0</v>
      </c>
      <c r="M21" s="64">
        <f>Minerals!H$14*$D21</f>
        <v>0</v>
      </c>
      <c r="N21" s="64">
        <f>Minerals!I$14*$D21</f>
        <v>0</v>
      </c>
      <c r="O21" s="64">
        <f>Minerals!J$14*$D21</f>
        <v>0</v>
      </c>
      <c r="P21" s="64">
        <f>Minerals!K$14*$D21</f>
        <v>0</v>
      </c>
      <c r="Q21" s="64">
        <f>Minerals!L$14*$D21</f>
        <v>0</v>
      </c>
      <c r="R21" s="64">
        <f>Minerals!M$14*$D21</f>
        <v>0</v>
      </c>
      <c r="S21" s="64">
        <f>Minerals!N$14*$D21</f>
        <v>0</v>
      </c>
      <c r="T21" s="64">
        <f>Minerals!O$14*$D21</f>
        <v>0</v>
      </c>
      <c r="U21" s="64">
        <f>Minerals!P$14*$D21</f>
        <v>0</v>
      </c>
      <c r="V21" s="64">
        <f>Minerals!Q$14*$D21</f>
        <v>0</v>
      </c>
      <c r="W21" s="64">
        <f>Minerals!R$14*$D21</f>
        <v>0</v>
      </c>
      <c r="X21" s="64">
        <f>Minerals!S$14*$D21</f>
        <v>0</v>
      </c>
      <c r="Y21" s="64">
        <f>Minerals!T$14*$D21</f>
        <v>0</v>
      </c>
      <c r="Z21" s="64">
        <f>Minerals!U$14*$D21</f>
        <v>0</v>
      </c>
      <c r="AA21" s="64">
        <f>Minerals!V$14*$D21</f>
        <v>0</v>
      </c>
      <c r="AB21" s="64">
        <f>Minerals!W$14*$D21</f>
        <v>0</v>
      </c>
      <c r="AC21" s="64">
        <f>Minerals!X$14*$D21</f>
        <v>0</v>
      </c>
      <c r="AD21" s="64">
        <f>Minerals!Y$14*$D21</f>
        <v>0</v>
      </c>
      <c r="AE21" s="64">
        <f>Minerals!Z$14*$D21</f>
        <v>0</v>
      </c>
      <c r="AF21" s="64">
        <f>Minerals!AA$14*$D21</f>
        <v>0</v>
      </c>
      <c r="AG21" s="64">
        <f>Minerals!AB$14*$D21</f>
        <v>0</v>
      </c>
      <c r="AH21" s="64">
        <f>Minerals!AC$14*$D21</f>
        <v>0</v>
      </c>
      <c r="AI21" s="64">
        <f>Minerals!AD$14*$D21</f>
        <v>0</v>
      </c>
      <c r="AJ21" s="64">
        <f>Minerals!AE$14*$D21</f>
        <v>0</v>
      </c>
      <c r="AK21" s="64">
        <f>Minerals!AF$14*$D21</f>
        <v>0</v>
      </c>
      <c r="AL21" s="64">
        <f>Minerals!AG$14*$D21</f>
        <v>0</v>
      </c>
      <c r="AM21" s="64">
        <f>Minerals!AH$14*$D21</f>
        <v>0</v>
      </c>
      <c r="AN21" s="64">
        <f>Minerals!AI$14*$D21</f>
        <v>0</v>
      </c>
      <c r="AO21" s="64">
        <f>Minerals!AJ$14*$D21</f>
        <v>0</v>
      </c>
      <c r="AP21" s="64">
        <f>Minerals!AK$14*$D21</f>
        <v>0</v>
      </c>
      <c r="AQ21" s="64">
        <f>Minerals!AL$14*$D21</f>
        <v>0</v>
      </c>
      <c r="AR21" s="64">
        <f>Minerals!AM$14*$D21</f>
        <v>0</v>
      </c>
      <c r="AS21" s="64">
        <f>Minerals!AN$14*$D21</f>
        <v>0</v>
      </c>
      <c r="AT21" s="64">
        <f>Minerals!AO$14*$D21</f>
        <v>0</v>
      </c>
      <c r="AU21" s="64">
        <f>Minerals!AP$14*$D21</f>
        <v>0</v>
      </c>
      <c r="AV21" s="64">
        <f>Minerals!AQ$14*$D21</f>
        <v>0</v>
      </c>
      <c r="AW21" s="64">
        <f>Minerals!AR$14*$D21</f>
        <v>0</v>
      </c>
      <c r="AX21"/>
      <c r="AY21"/>
      <c r="AZ21"/>
      <c r="BA21"/>
      <c r="BB21"/>
      <c r="BC21"/>
      <c r="BD21"/>
      <c r="BE21"/>
      <c r="BF21"/>
      <c r="BG21"/>
      <c r="BH21"/>
    </row>
    <row r="22" spans="1:60" x14ac:dyDescent="0.3">
      <c r="A22" s="148"/>
      <c r="B22" s="39" t="s">
        <v>910</v>
      </c>
      <c r="C22" s="39" t="s">
        <v>713</v>
      </c>
      <c r="D22" s="173">
        <f>1-D21</f>
        <v>1</v>
      </c>
      <c r="E22" s="35"/>
      <c r="F22" s="35"/>
      <c r="G22" s="35"/>
      <c r="H22" s="35"/>
      <c r="I22" s="35"/>
      <c r="J22" s="64">
        <f>Minerals!E$14*$D22</f>
        <v>5528</v>
      </c>
      <c r="K22" s="64">
        <f>Minerals!F$14*$D22</f>
        <v>4823</v>
      </c>
      <c r="L22" s="64">
        <f>Minerals!G$14*$D22</f>
        <v>2829</v>
      </c>
      <c r="M22" s="64">
        <f>Minerals!H$14*$D22</f>
        <v>2497</v>
      </c>
      <c r="N22" s="64">
        <f>Minerals!I$14*$D22</f>
        <v>1300</v>
      </c>
      <c r="O22" s="64">
        <f>Minerals!J$14*$D22</f>
        <v>800</v>
      </c>
      <c r="P22" s="64">
        <f>Minerals!K$14*$D22</f>
        <v>800</v>
      </c>
      <c r="Q22" s="64">
        <f>Minerals!L$14*$D22</f>
        <v>600</v>
      </c>
      <c r="R22" s="64">
        <f>Minerals!M$14*$D22</f>
        <v>0</v>
      </c>
      <c r="S22" s="64">
        <f>Minerals!N$14*$D22</f>
        <v>0</v>
      </c>
      <c r="T22" s="64">
        <f>Minerals!O$14*$D22</f>
        <v>0</v>
      </c>
      <c r="U22" s="64">
        <f>Minerals!P$14*$D22</f>
        <v>0</v>
      </c>
      <c r="V22" s="64">
        <f>Minerals!Q$14*$D22</f>
        <v>0</v>
      </c>
      <c r="W22" s="64">
        <f>Minerals!R$14*$D22</f>
        <v>0</v>
      </c>
      <c r="X22" s="64">
        <f>Minerals!S$14*$D22</f>
        <v>0</v>
      </c>
      <c r="Y22" s="64">
        <f>Minerals!T$14*$D22</f>
        <v>0</v>
      </c>
      <c r="Z22" s="64">
        <f>Minerals!U$14*$D22</f>
        <v>0</v>
      </c>
      <c r="AA22" s="64">
        <f>Minerals!V$14*$D22</f>
        <v>0</v>
      </c>
      <c r="AB22" s="64">
        <f>Minerals!W$14*$D22</f>
        <v>0</v>
      </c>
      <c r="AC22" s="64">
        <f>Minerals!X$14*$D22</f>
        <v>0</v>
      </c>
      <c r="AD22" s="64">
        <f>Minerals!Y$14*$D22</f>
        <v>0</v>
      </c>
      <c r="AE22" s="64">
        <f>Minerals!Z$14*$D22</f>
        <v>0</v>
      </c>
      <c r="AF22" s="64">
        <f>Minerals!AA$14*$D22</f>
        <v>0</v>
      </c>
      <c r="AG22" s="64">
        <f>Minerals!AB$14*$D22</f>
        <v>0</v>
      </c>
      <c r="AH22" s="64">
        <f>Minerals!AC$14*$D22</f>
        <v>0</v>
      </c>
      <c r="AI22" s="64">
        <f>Minerals!AD$14*$D22</f>
        <v>0</v>
      </c>
      <c r="AJ22" s="64">
        <f>Minerals!AE$14*$D22</f>
        <v>0</v>
      </c>
      <c r="AK22" s="64">
        <f>Minerals!AF$14*$D22</f>
        <v>0</v>
      </c>
      <c r="AL22" s="64">
        <f>Minerals!AG$14*$D22</f>
        <v>0</v>
      </c>
      <c r="AM22" s="64">
        <f>Minerals!AH$14*$D22</f>
        <v>0</v>
      </c>
      <c r="AN22" s="64">
        <f>Minerals!AI$14*$D22</f>
        <v>0</v>
      </c>
      <c r="AO22" s="64">
        <f>Minerals!AJ$14*$D22</f>
        <v>0</v>
      </c>
      <c r="AP22" s="64">
        <f>Minerals!AK$14*$D22</f>
        <v>0</v>
      </c>
      <c r="AQ22" s="64">
        <f>Minerals!AL$14*$D22</f>
        <v>0</v>
      </c>
      <c r="AR22" s="64">
        <f>Minerals!AM$14*$D22</f>
        <v>0</v>
      </c>
      <c r="AS22" s="64">
        <f>Minerals!AN$14*$D22</f>
        <v>0</v>
      </c>
      <c r="AT22" s="64">
        <f>Minerals!AO$14*$D22</f>
        <v>0</v>
      </c>
      <c r="AU22" s="64">
        <f>Minerals!AP$14*$D22</f>
        <v>0</v>
      </c>
      <c r="AV22" s="64">
        <f>Minerals!AQ$14*$D22</f>
        <v>0</v>
      </c>
      <c r="AW22" s="64">
        <f>Minerals!AR$14*$D22</f>
        <v>0</v>
      </c>
      <c r="AX22"/>
      <c r="AY22"/>
      <c r="AZ22"/>
      <c r="BA22"/>
      <c r="BB22"/>
      <c r="BC22"/>
      <c r="BD22"/>
      <c r="BE22"/>
      <c r="BF22"/>
      <c r="BG22"/>
      <c r="BH22"/>
    </row>
    <row r="23" spans="1:60" x14ac:dyDescent="0.3">
      <c r="A23" s="148"/>
      <c r="B23" s="39" t="s">
        <v>911</v>
      </c>
      <c r="C23" s="39" t="s">
        <v>715</v>
      </c>
      <c r="D23" s="35"/>
      <c r="E23" s="35"/>
      <c r="F23" s="35"/>
      <c r="G23" s="35"/>
      <c r="H23" s="35"/>
      <c r="I23" s="35"/>
      <c r="J23" s="64">
        <f>Minerals!E15</f>
        <v>137</v>
      </c>
      <c r="K23" s="64">
        <f>Minerals!F15</f>
        <v>57</v>
      </c>
      <c r="L23" s="64">
        <f>Minerals!G15</f>
        <v>0</v>
      </c>
      <c r="M23" s="64">
        <f>Minerals!H15</f>
        <v>0</v>
      </c>
      <c r="N23" s="64">
        <f>Minerals!I15</f>
        <v>0</v>
      </c>
      <c r="O23" s="64">
        <f>Minerals!J15</f>
        <v>0</v>
      </c>
      <c r="P23" s="64">
        <f>Minerals!K15</f>
        <v>0</v>
      </c>
      <c r="Q23" s="64">
        <f>Minerals!L15</f>
        <v>0</v>
      </c>
      <c r="R23" s="64">
        <f>Minerals!M15</f>
        <v>0</v>
      </c>
      <c r="S23" s="64">
        <f>Minerals!N15</f>
        <v>0</v>
      </c>
      <c r="T23" s="64">
        <f>Minerals!O15</f>
        <v>0</v>
      </c>
      <c r="U23" s="64">
        <f>Minerals!P15</f>
        <v>0</v>
      </c>
      <c r="V23" s="64">
        <f>Minerals!Q15</f>
        <v>0</v>
      </c>
      <c r="W23" s="64">
        <f>Minerals!R15</f>
        <v>0</v>
      </c>
      <c r="X23" s="64">
        <f>Minerals!S15</f>
        <v>0</v>
      </c>
      <c r="Y23" s="64">
        <f>Minerals!T15</f>
        <v>0</v>
      </c>
      <c r="Z23" s="64">
        <f>Minerals!U15</f>
        <v>0</v>
      </c>
      <c r="AA23" s="64">
        <f>Minerals!V15</f>
        <v>0</v>
      </c>
      <c r="AB23" s="64">
        <f>Minerals!W15</f>
        <v>0</v>
      </c>
      <c r="AC23" s="64">
        <f>Minerals!X15</f>
        <v>0</v>
      </c>
      <c r="AD23" s="64">
        <f>Minerals!Y15</f>
        <v>0</v>
      </c>
      <c r="AE23" s="64">
        <f>Minerals!Z15</f>
        <v>0</v>
      </c>
      <c r="AF23" s="64">
        <f>Minerals!AA15</f>
        <v>0</v>
      </c>
      <c r="AG23" s="64">
        <f>Minerals!AB15</f>
        <v>0</v>
      </c>
      <c r="AH23" s="64">
        <f>Minerals!AC15</f>
        <v>0</v>
      </c>
      <c r="AI23" s="64">
        <f>Minerals!AD15</f>
        <v>0</v>
      </c>
      <c r="AJ23" s="64">
        <f>Minerals!AE15</f>
        <v>0</v>
      </c>
      <c r="AK23" s="64">
        <f>Minerals!AF15</f>
        <v>0</v>
      </c>
      <c r="AL23" s="64">
        <f>Minerals!AG15</f>
        <v>0</v>
      </c>
      <c r="AM23" s="64">
        <f>Minerals!AH15</f>
        <v>0</v>
      </c>
      <c r="AN23" s="64">
        <f>Minerals!AI15</f>
        <v>0</v>
      </c>
      <c r="AO23" s="64">
        <f>Minerals!AJ15</f>
        <v>0</v>
      </c>
      <c r="AP23" s="64">
        <f>Minerals!AK15</f>
        <v>0</v>
      </c>
      <c r="AQ23" s="64">
        <f>Minerals!AL15</f>
        <v>0</v>
      </c>
      <c r="AR23" s="64">
        <f>Minerals!AM15</f>
        <v>0</v>
      </c>
      <c r="AS23" s="64">
        <f>Minerals!AN15</f>
        <v>0</v>
      </c>
      <c r="AT23" s="64">
        <f>Minerals!AO15</f>
        <v>0</v>
      </c>
      <c r="AU23" s="64">
        <f>Minerals!AP15</f>
        <v>0</v>
      </c>
      <c r="AV23" s="64">
        <f>Minerals!AQ15</f>
        <v>0</v>
      </c>
      <c r="AW23" s="64">
        <f>Minerals!AR15</f>
        <v>0</v>
      </c>
      <c r="AX23"/>
      <c r="AY23"/>
      <c r="AZ23"/>
      <c r="BA23"/>
      <c r="BB23"/>
      <c r="BC23"/>
      <c r="BD23"/>
      <c r="BE23"/>
      <c r="BF23"/>
      <c r="BG23"/>
      <c r="BH23"/>
    </row>
    <row r="24" spans="1:60" x14ac:dyDescent="0.3">
      <c r="A24" s="148"/>
      <c r="B24" s="39" t="s">
        <v>912</v>
      </c>
      <c r="C24" s="39" t="s">
        <v>416</v>
      </c>
      <c r="D24" s="35"/>
      <c r="E24" s="35"/>
      <c r="F24" s="35"/>
      <c r="G24" s="35"/>
      <c r="H24" s="35"/>
      <c r="I24" s="35"/>
      <c r="J24" s="64">
        <f>Minerals!E23</f>
        <v>182.648</v>
      </c>
      <c r="K24" s="64">
        <f>Minerals!F23</f>
        <v>67.510400000000004</v>
      </c>
      <c r="L24" s="64">
        <f>Minerals!G23</f>
        <v>274.66560000000004</v>
      </c>
      <c r="M24" s="64">
        <f>Minerals!H23</f>
        <v>231.66240000000002</v>
      </c>
      <c r="N24" s="64">
        <f>Minerals!I23</f>
        <v>0</v>
      </c>
      <c r="O24" s="64">
        <f>Minerals!J23</f>
        <v>0</v>
      </c>
      <c r="P24" s="64">
        <f>Minerals!K23</f>
        <v>0</v>
      </c>
      <c r="Q24" s="64">
        <f>Minerals!L23</f>
        <v>0</v>
      </c>
      <c r="R24" s="64">
        <f>Minerals!M23</f>
        <v>0</v>
      </c>
      <c r="S24" s="64">
        <f>Minerals!N23</f>
        <v>0</v>
      </c>
      <c r="T24" s="64">
        <f>Minerals!O23</f>
        <v>0</v>
      </c>
      <c r="U24" s="64">
        <f>Minerals!P23</f>
        <v>0</v>
      </c>
      <c r="V24" s="64">
        <f>Minerals!Q23</f>
        <v>0</v>
      </c>
      <c r="W24" s="64">
        <f>Minerals!R23</f>
        <v>0</v>
      </c>
      <c r="X24" s="64">
        <f>Minerals!S23</f>
        <v>0</v>
      </c>
      <c r="Y24" s="64">
        <f>Minerals!T23</f>
        <v>0</v>
      </c>
      <c r="Z24" s="64">
        <f>Minerals!U23</f>
        <v>0</v>
      </c>
      <c r="AA24" s="64">
        <f>Minerals!V23</f>
        <v>0</v>
      </c>
      <c r="AB24" s="64">
        <f>Minerals!W23</f>
        <v>0</v>
      </c>
      <c r="AC24" s="64">
        <f>Minerals!X23</f>
        <v>0</v>
      </c>
      <c r="AD24" s="64">
        <f>Minerals!Y23</f>
        <v>0</v>
      </c>
      <c r="AE24" s="64">
        <f>Minerals!Z23</f>
        <v>0</v>
      </c>
      <c r="AF24" s="64">
        <f>Minerals!AA23</f>
        <v>0</v>
      </c>
      <c r="AG24" s="64">
        <f>Minerals!AB23</f>
        <v>0</v>
      </c>
      <c r="AH24" s="64">
        <f>Minerals!AC23</f>
        <v>0</v>
      </c>
      <c r="AI24" s="64">
        <f>Minerals!AD23</f>
        <v>0</v>
      </c>
      <c r="AJ24" s="64">
        <f>Minerals!AE23</f>
        <v>0</v>
      </c>
      <c r="AK24" s="64">
        <f>Minerals!AF23</f>
        <v>0</v>
      </c>
      <c r="AL24" s="64">
        <f>Minerals!AG23</f>
        <v>0</v>
      </c>
      <c r="AM24" s="64">
        <f>Minerals!AH23</f>
        <v>0</v>
      </c>
      <c r="AN24" s="64">
        <f>Minerals!AI23</f>
        <v>0</v>
      </c>
      <c r="AO24" s="64">
        <f>Minerals!AJ23</f>
        <v>0</v>
      </c>
      <c r="AP24" s="64">
        <f>Minerals!AK23</f>
        <v>0</v>
      </c>
      <c r="AQ24" s="64">
        <f>Minerals!AL23</f>
        <v>0</v>
      </c>
      <c r="AR24" s="64">
        <f>Minerals!AM23</f>
        <v>0</v>
      </c>
      <c r="AS24" s="64">
        <f>Minerals!AN23</f>
        <v>0</v>
      </c>
      <c r="AT24" s="64">
        <f>Minerals!AO23</f>
        <v>0</v>
      </c>
      <c r="AU24" s="64">
        <f>Minerals!AP23</f>
        <v>0</v>
      </c>
      <c r="AV24" s="64">
        <f>Minerals!AQ23</f>
        <v>0</v>
      </c>
      <c r="AW24" s="64">
        <f>Minerals!AR23</f>
        <v>0</v>
      </c>
      <c r="AX24"/>
      <c r="AY24"/>
      <c r="AZ24"/>
      <c r="BA24"/>
      <c r="BB24"/>
      <c r="BC24"/>
      <c r="BD24"/>
      <c r="BE24"/>
      <c r="BF24"/>
      <c r="BG24"/>
      <c r="BH24"/>
    </row>
    <row r="25" spans="1:60" x14ac:dyDescent="0.3">
      <c r="A25" s="148"/>
      <c r="B25" s="39" t="s">
        <v>913</v>
      </c>
      <c r="C25" s="39" t="s">
        <v>165</v>
      </c>
      <c r="D25" s="35"/>
      <c r="E25" s="35"/>
      <c r="F25" s="35"/>
      <c r="G25" s="35"/>
      <c r="H25" s="35"/>
      <c r="I25" s="35"/>
      <c r="J25" s="64">
        <f>'Fossil Fuel'!F18</f>
        <v>49032.45305531058</v>
      </c>
      <c r="K25" s="64">
        <f>'Fossil Fuel'!G18</f>
        <v>41759.481411690685</v>
      </c>
      <c r="L25" s="64">
        <f>'Fossil Fuel'!H18</f>
        <v>38112.577428682911</v>
      </c>
      <c r="M25" s="64">
        <f>'Fossil Fuel'!I18</f>
        <v>37508.855594300476</v>
      </c>
      <c r="N25" s="64">
        <f>'Fossil Fuel'!J18</f>
        <v>43159.247324741576</v>
      </c>
      <c r="O25" s="64">
        <f>'Fossil Fuel'!K18</f>
        <v>44991.216529910183</v>
      </c>
      <c r="P25" s="64">
        <f>'Fossil Fuel'!L18</f>
        <v>44715.676175740868</v>
      </c>
      <c r="Q25" s="64">
        <f>'Fossil Fuel'!M18</f>
        <v>48537.008138342753</v>
      </c>
      <c r="R25" s="64">
        <f>'Fossil Fuel'!N18</f>
        <v>0</v>
      </c>
      <c r="S25" s="64">
        <f>'Fossil Fuel'!O18</f>
        <v>0</v>
      </c>
      <c r="T25" s="64">
        <f>'Fossil Fuel'!P18</f>
        <v>0</v>
      </c>
      <c r="U25" s="64">
        <f>'Fossil Fuel'!Q18</f>
        <v>0</v>
      </c>
      <c r="V25" s="64">
        <f>'Fossil Fuel'!R18</f>
        <v>0</v>
      </c>
      <c r="W25" s="64">
        <f>'Fossil Fuel'!S18</f>
        <v>0</v>
      </c>
      <c r="X25" s="64">
        <f>'Fossil Fuel'!T18</f>
        <v>0</v>
      </c>
      <c r="Y25" s="64">
        <f>'Fossil Fuel'!U18</f>
        <v>0</v>
      </c>
      <c r="Z25" s="64">
        <f>'Fossil Fuel'!V18</f>
        <v>0</v>
      </c>
      <c r="AA25" s="64">
        <f>'Fossil Fuel'!W18</f>
        <v>0</v>
      </c>
      <c r="AB25" s="64">
        <f>'Fossil Fuel'!X18</f>
        <v>0</v>
      </c>
      <c r="AC25" s="64">
        <f>'Fossil Fuel'!Y18</f>
        <v>0</v>
      </c>
      <c r="AD25" s="64">
        <f>'Fossil Fuel'!Z18</f>
        <v>0</v>
      </c>
      <c r="AE25" s="64">
        <f>'Fossil Fuel'!AA18</f>
        <v>0</v>
      </c>
      <c r="AF25" s="64">
        <f>'Fossil Fuel'!AB18</f>
        <v>0</v>
      </c>
      <c r="AG25" s="64">
        <f>'Fossil Fuel'!AC18</f>
        <v>0</v>
      </c>
      <c r="AH25" s="64">
        <f>'Fossil Fuel'!AD18</f>
        <v>0</v>
      </c>
      <c r="AI25" s="64">
        <f>'Fossil Fuel'!AE18</f>
        <v>0</v>
      </c>
      <c r="AJ25" s="64">
        <f>'Fossil Fuel'!AF18</f>
        <v>0</v>
      </c>
      <c r="AK25" s="64">
        <f>'Fossil Fuel'!AG18</f>
        <v>0</v>
      </c>
      <c r="AL25" s="64">
        <f>'Fossil Fuel'!AH18</f>
        <v>0</v>
      </c>
      <c r="AM25" s="64">
        <f>'Fossil Fuel'!AI18</f>
        <v>0</v>
      </c>
      <c r="AN25" s="64">
        <f>'Fossil Fuel'!AJ18</f>
        <v>0</v>
      </c>
      <c r="AO25" s="64">
        <f>'Fossil Fuel'!AK18</f>
        <v>0</v>
      </c>
      <c r="AP25" s="64">
        <f>'Fossil Fuel'!AL18</f>
        <v>0</v>
      </c>
      <c r="AQ25" s="64">
        <f>'Fossil Fuel'!AM18</f>
        <v>0</v>
      </c>
      <c r="AR25" s="64">
        <f>'Fossil Fuel'!AN18</f>
        <v>0</v>
      </c>
      <c r="AS25" s="64">
        <f>'Fossil Fuel'!AO18</f>
        <v>0</v>
      </c>
      <c r="AT25" s="64">
        <f>'Fossil Fuel'!AP18</f>
        <v>0</v>
      </c>
      <c r="AU25" s="64">
        <f>'Fossil Fuel'!AQ18</f>
        <v>0</v>
      </c>
      <c r="AV25" s="64">
        <f>'Fossil Fuel'!AR18</f>
        <v>0</v>
      </c>
      <c r="AW25" s="64">
        <f>'Fossil Fuel'!AS18</f>
        <v>0</v>
      </c>
      <c r="AX25"/>
      <c r="AY25"/>
      <c r="AZ25"/>
      <c r="BA25"/>
      <c r="BB25"/>
      <c r="BC25"/>
      <c r="BD25"/>
      <c r="BE25"/>
      <c r="BF25"/>
      <c r="BG25"/>
      <c r="BH25"/>
    </row>
    <row r="26" spans="1:60" x14ac:dyDescent="0.3">
      <c r="A26" s="148"/>
      <c r="B26" s="39" t="s">
        <v>914</v>
      </c>
      <c r="C26" s="39" t="s">
        <v>167</v>
      </c>
      <c r="D26" s="35"/>
      <c r="E26" s="35"/>
      <c r="F26" s="35"/>
      <c r="G26" s="35"/>
      <c r="H26" s="35"/>
      <c r="I26" s="35"/>
      <c r="J26" s="64">
        <f>'Fossil Fuel'!F19</f>
        <v>25723.711695622042</v>
      </c>
      <c r="K26" s="64">
        <f>'Fossil Fuel'!G19</f>
        <v>19111.47574681343</v>
      </c>
      <c r="L26" s="64">
        <f>'Fossil Fuel'!H19</f>
        <v>19063.158974976777</v>
      </c>
      <c r="M26" s="64">
        <f>'Fossil Fuel'!I19</f>
        <v>19964.265123792033</v>
      </c>
      <c r="N26" s="64">
        <f>'Fossil Fuel'!J19</f>
        <v>23675.883923922891</v>
      </c>
      <c r="O26" s="64">
        <f>'Fossil Fuel'!K19</f>
        <v>27327.351958783798</v>
      </c>
      <c r="P26" s="64">
        <f>'Fossil Fuel'!L19</f>
        <v>26255.130648242513</v>
      </c>
      <c r="Q26" s="64">
        <f>'Fossil Fuel'!M19</f>
        <v>25376.38676162967</v>
      </c>
      <c r="R26" s="64" t="str">
        <f>'Fossil Fuel'!N19</f>
        <v/>
      </c>
      <c r="S26" s="64" t="str">
        <f>'Fossil Fuel'!O19</f>
        <v/>
      </c>
      <c r="T26" s="64" t="str">
        <f>'Fossil Fuel'!P19</f>
        <v/>
      </c>
      <c r="U26" s="64" t="str">
        <f>'Fossil Fuel'!Q19</f>
        <v/>
      </c>
      <c r="V26" s="64" t="str">
        <f>'Fossil Fuel'!R19</f>
        <v/>
      </c>
      <c r="W26" s="64" t="str">
        <f>'Fossil Fuel'!S19</f>
        <v/>
      </c>
      <c r="X26" s="64" t="str">
        <f>'Fossil Fuel'!T19</f>
        <v/>
      </c>
      <c r="Y26" s="64" t="str">
        <f>'Fossil Fuel'!U19</f>
        <v/>
      </c>
      <c r="Z26" s="64" t="str">
        <f>'Fossil Fuel'!V19</f>
        <v/>
      </c>
      <c r="AA26" s="64" t="str">
        <f>'Fossil Fuel'!W19</f>
        <v/>
      </c>
      <c r="AB26" s="64" t="str">
        <f>'Fossil Fuel'!X19</f>
        <v/>
      </c>
      <c r="AC26" s="64" t="str">
        <f>'Fossil Fuel'!Y19</f>
        <v/>
      </c>
      <c r="AD26" s="64" t="str">
        <f>'Fossil Fuel'!Z19</f>
        <v/>
      </c>
      <c r="AE26" s="64" t="str">
        <f>'Fossil Fuel'!AA19</f>
        <v/>
      </c>
      <c r="AF26" s="64" t="str">
        <f>'Fossil Fuel'!AB19</f>
        <v/>
      </c>
      <c r="AG26" s="64" t="str">
        <f>'Fossil Fuel'!AC19</f>
        <v/>
      </c>
      <c r="AH26" s="64" t="str">
        <f>'Fossil Fuel'!AD19</f>
        <v/>
      </c>
      <c r="AI26" s="64" t="str">
        <f>'Fossil Fuel'!AE19</f>
        <v/>
      </c>
      <c r="AJ26" s="64" t="str">
        <f>'Fossil Fuel'!AF19</f>
        <v/>
      </c>
      <c r="AK26" s="64" t="str">
        <f>'Fossil Fuel'!AG19</f>
        <v/>
      </c>
      <c r="AL26" s="64" t="str">
        <f>'Fossil Fuel'!AH19</f>
        <v/>
      </c>
      <c r="AM26" s="64" t="str">
        <f>'Fossil Fuel'!AI19</f>
        <v/>
      </c>
      <c r="AN26" s="64" t="str">
        <f>'Fossil Fuel'!AJ19</f>
        <v/>
      </c>
      <c r="AO26" s="64" t="str">
        <f>'Fossil Fuel'!AK19</f>
        <v/>
      </c>
      <c r="AP26" s="64" t="str">
        <f>'Fossil Fuel'!AL19</f>
        <v/>
      </c>
      <c r="AQ26" s="64" t="str">
        <f>'Fossil Fuel'!AM19</f>
        <v/>
      </c>
      <c r="AR26" s="64" t="str">
        <f>'Fossil Fuel'!AN19</f>
        <v/>
      </c>
      <c r="AS26" s="64" t="str">
        <f>'Fossil Fuel'!AO19</f>
        <v/>
      </c>
      <c r="AT26" s="64" t="str">
        <f>'Fossil Fuel'!AP19</f>
        <v/>
      </c>
      <c r="AU26" s="64" t="str">
        <f>'Fossil Fuel'!AQ19</f>
        <v/>
      </c>
      <c r="AV26" s="64" t="str">
        <f>'Fossil Fuel'!AR19</f>
        <v/>
      </c>
      <c r="AW26" s="64" t="str">
        <f>'Fossil Fuel'!AS19</f>
        <v/>
      </c>
      <c r="AX26"/>
      <c r="AY26"/>
      <c r="AZ26"/>
      <c r="BA26"/>
      <c r="BB26"/>
      <c r="BC26"/>
      <c r="BD26"/>
      <c r="BE26"/>
      <c r="BF26"/>
      <c r="BG26"/>
      <c r="BH26"/>
    </row>
    <row r="27" spans="1:60" customFormat="1" x14ac:dyDescent="0.3">
      <c r="A27" s="148"/>
    </row>
    <row r="28" spans="1:60" customFormat="1" x14ac:dyDescent="0.3">
      <c r="A28" s="148"/>
    </row>
    <row r="29" spans="1:60" x14ac:dyDescent="0.3">
      <c r="A29" s="148"/>
      <c r="B29" s="33"/>
      <c r="C29" s="33" t="s">
        <v>70</v>
      </c>
      <c r="D29" s="33"/>
      <c r="E29" s="33"/>
      <c r="F29" s="33"/>
      <c r="G29" s="33"/>
      <c r="H29" s="33"/>
      <c r="I29" s="33"/>
      <c r="J29" s="34">
        <v>2011</v>
      </c>
      <c r="K29" s="34">
        <v>2012</v>
      </c>
      <c r="L29" s="34">
        <v>2013</v>
      </c>
      <c r="M29" s="34">
        <v>2014</v>
      </c>
      <c r="N29" s="34">
        <v>2015</v>
      </c>
      <c r="O29" s="34">
        <v>2016</v>
      </c>
      <c r="P29" s="34">
        <v>2017</v>
      </c>
      <c r="Q29" s="34">
        <v>2018</v>
      </c>
      <c r="R29" s="34">
        <v>2019</v>
      </c>
      <c r="S29" s="34">
        <v>2020</v>
      </c>
      <c r="T29" s="34">
        <v>2021</v>
      </c>
      <c r="U29" s="34">
        <v>2022</v>
      </c>
      <c r="V29" s="34">
        <v>2023</v>
      </c>
      <c r="W29" s="34">
        <v>2024</v>
      </c>
      <c r="X29" s="34">
        <v>2025</v>
      </c>
      <c r="Y29" s="34">
        <v>2026</v>
      </c>
      <c r="Z29" s="34">
        <v>2027</v>
      </c>
      <c r="AA29" s="34">
        <v>2028</v>
      </c>
      <c r="AB29" s="34">
        <v>2029</v>
      </c>
      <c r="AC29" s="34">
        <v>2030</v>
      </c>
      <c r="AD29" s="34">
        <v>2031</v>
      </c>
      <c r="AE29" s="34">
        <v>2032</v>
      </c>
      <c r="AF29" s="34">
        <v>2033</v>
      </c>
      <c r="AG29" s="34">
        <v>2034</v>
      </c>
      <c r="AH29" s="34">
        <v>2035</v>
      </c>
      <c r="AI29" s="34">
        <v>2036</v>
      </c>
      <c r="AJ29" s="34">
        <v>2037</v>
      </c>
      <c r="AK29" s="34">
        <v>2038</v>
      </c>
      <c r="AL29" s="34">
        <v>2039</v>
      </c>
      <c r="AM29" s="34">
        <v>2040</v>
      </c>
      <c r="AN29" s="34">
        <v>2041</v>
      </c>
      <c r="AO29" s="34">
        <v>2042</v>
      </c>
      <c r="AP29" s="34">
        <v>2043</v>
      </c>
      <c r="AQ29" s="34">
        <v>2044</v>
      </c>
      <c r="AR29" s="34">
        <v>2045</v>
      </c>
      <c r="AS29" s="34">
        <v>2046</v>
      </c>
      <c r="AT29" s="34">
        <v>2047</v>
      </c>
      <c r="AU29" s="34">
        <v>2048</v>
      </c>
      <c r="AV29" s="34">
        <v>2049</v>
      </c>
      <c r="AW29" s="34">
        <v>2050</v>
      </c>
      <c r="AX29"/>
      <c r="AY29"/>
      <c r="AZ29"/>
      <c r="BA29"/>
      <c r="BB29"/>
      <c r="BC29"/>
      <c r="BD29"/>
      <c r="BE29"/>
      <c r="BF29"/>
      <c r="BG29"/>
      <c r="BH29"/>
    </row>
    <row r="30" spans="1:60" x14ac:dyDescent="0.3">
      <c r="A30" s="148"/>
      <c r="B30" s="39" t="s">
        <v>908</v>
      </c>
      <c r="C30" s="39" t="s">
        <v>326</v>
      </c>
      <c r="D30" s="35"/>
      <c r="E30" s="35"/>
      <c r="F30" s="35"/>
      <c r="G30" s="35"/>
      <c r="H30" s="35"/>
      <c r="I30" s="35"/>
      <c r="J30" s="64">
        <f>SUMIFS('COMEXT Imports'!$E41:$DT41, 'COMEXT Imports'!$E$8:$DT$8, J$29, 'COMEXT Imports'!$E$9:$DT$9, "Tot-Im")</f>
        <v>21.848145764576994</v>
      </c>
      <c r="K30" s="64">
        <f>SUMIFS('COMEXT Imports'!$E41:$DT41, 'COMEXT Imports'!$E$8:$DT$8, K$29, 'COMEXT Imports'!$E$9:$DT$9, "Tot-Im")</f>
        <v>19.278191596792457</v>
      </c>
      <c r="L30" s="64">
        <f>SUMIFS('COMEXT Imports'!$E41:$DT41, 'COMEXT Imports'!$E$8:$DT$8, L$29, 'COMEXT Imports'!$E$9:$DT$9, "Tot-Im")</f>
        <v>22.766704454154759</v>
      </c>
      <c r="M30" s="64">
        <f>SUMIFS('COMEXT Imports'!$E41:$DT41, 'COMEXT Imports'!$E$8:$DT$8, M$29, 'COMEXT Imports'!$E$9:$DT$9, "Tot-Im")</f>
        <v>48.539393001701008</v>
      </c>
      <c r="N30" s="64">
        <f>SUMIFS('COMEXT Imports'!$E41:$DT41, 'COMEXT Imports'!$E$8:$DT$8, N$29, 'COMEXT Imports'!$E$9:$DT$9, "Tot-Im")</f>
        <v>68.968981300419955</v>
      </c>
      <c r="O30" s="64">
        <f>SUMIFS('COMEXT Imports'!$E41:$DT41, 'COMEXT Imports'!$E$8:$DT$8, O$29, 'COMEXT Imports'!$E$9:$DT$9, "Tot-Im")</f>
        <v>86.257521754899557</v>
      </c>
      <c r="P30" s="64">
        <f>SUMIFS('COMEXT Imports'!$E41:$DT41, 'COMEXT Imports'!$E$8:$DT$8, P$29, 'COMEXT Imports'!$E$9:$DT$9, "Tot-Im")</f>
        <v>34.831586694110037</v>
      </c>
      <c r="Q30" s="64">
        <f>SUMIFS('COMEXT Imports'!$E41:$DT41, 'COMEXT Imports'!$E$8:$DT$8, Q$29, 'COMEXT Imports'!$E$9:$DT$9, "Tot-Im")</f>
        <v>23.747483357924061</v>
      </c>
      <c r="R30" s="64">
        <f>SUMIFS('COMEXT Imports'!$E41:$DT41, 'COMEXT Imports'!$E$8:$DT$8, R$29, 'COMEXT Imports'!$E$9:$DT$9, "Tot-Im")</f>
        <v>0</v>
      </c>
      <c r="S30" s="64">
        <f>SUMIFS('COMEXT Imports'!$E41:$DT41, 'COMEXT Imports'!$E$8:$DT$8, S$29, 'COMEXT Imports'!$E$9:$DT$9, "Tot-Im")</f>
        <v>0</v>
      </c>
      <c r="T30" s="64">
        <f>SUMIFS('COMEXT Imports'!$E41:$DT41, 'COMEXT Imports'!$E$8:$DT$8, T$29, 'COMEXT Imports'!$E$9:$DT$9, "Tot-Im")</f>
        <v>0</v>
      </c>
      <c r="U30" s="64">
        <f>SUMIFS('COMEXT Imports'!$E41:$DT41, 'COMEXT Imports'!$E$8:$DT$8, U$29, 'COMEXT Imports'!$E$9:$DT$9, "Tot-Im")</f>
        <v>0</v>
      </c>
      <c r="V30" s="64">
        <f>SUMIFS('COMEXT Imports'!$E41:$DT41, 'COMEXT Imports'!$E$8:$DT$8, V$29, 'COMEXT Imports'!$E$9:$DT$9, "Tot-Im")</f>
        <v>0</v>
      </c>
      <c r="W30" s="64">
        <f>SUMIFS('COMEXT Imports'!$E41:$DT41, 'COMEXT Imports'!$E$8:$DT$8, W$29, 'COMEXT Imports'!$E$9:$DT$9, "Tot-Im")</f>
        <v>0</v>
      </c>
      <c r="X30" s="64">
        <f>SUMIFS('COMEXT Imports'!$E41:$DT41, 'COMEXT Imports'!$E$8:$DT$8, X$29, 'COMEXT Imports'!$E$9:$DT$9, "Tot-Im")</f>
        <v>0</v>
      </c>
      <c r="Y30" s="64">
        <f>SUMIFS('COMEXT Imports'!$E41:$DT41, 'COMEXT Imports'!$E$8:$DT$8, Y$29, 'COMEXT Imports'!$E$9:$DT$9, "Tot-Im")</f>
        <v>0</v>
      </c>
      <c r="Z30" s="64">
        <f>SUMIFS('COMEXT Imports'!$E41:$DT41, 'COMEXT Imports'!$E$8:$DT$8, Z$29, 'COMEXT Imports'!$E$9:$DT$9, "Tot-Im")</f>
        <v>0</v>
      </c>
      <c r="AA30" s="64">
        <f>SUMIFS('COMEXT Imports'!$E41:$DT41, 'COMEXT Imports'!$E$8:$DT$8, AA$29, 'COMEXT Imports'!$E$9:$DT$9, "Tot-Im")</f>
        <v>0</v>
      </c>
      <c r="AB30" s="64">
        <f>SUMIFS('COMEXT Imports'!$E41:$DT41, 'COMEXT Imports'!$E$8:$DT$8, AB$29, 'COMEXT Imports'!$E$9:$DT$9, "Tot-Im")</f>
        <v>0</v>
      </c>
      <c r="AC30" s="64">
        <f>SUMIFS('COMEXT Imports'!$E41:$DT41, 'COMEXT Imports'!$E$8:$DT$8, AC$29, 'COMEXT Imports'!$E$9:$DT$9, "Tot-Im")</f>
        <v>0</v>
      </c>
      <c r="AD30" s="64">
        <f>SUMIFS('COMEXT Imports'!$E41:$DT41, 'COMEXT Imports'!$E$8:$DT$8, AD$29, 'COMEXT Imports'!$E$9:$DT$9, "Tot-Im")</f>
        <v>0</v>
      </c>
      <c r="AE30" s="64">
        <f>SUMIFS('COMEXT Imports'!$E41:$DT41, 'COMEXT Imports'!$E$8:$DT$8, AE$29, 'COMEXT Imports'!$E$9:$DT$9, "Tot-Im")</f>
        <v>0</v>
      </c>
      <c r="AF30" s="64">
        <f>SUMIFS('COMEXT Imports'!$E41:$DT41, 'COMEXT Imports'!$E$8:$DT$8, AF$29, 'COMEXT Imports'!$E$9:$DT$9, "Tot-Im")</f>
        <v>0</v>
      </c>
      <c r="AG30" s="64">
        <f>SUMIFS('COMEXT Imports'!$E41:$DT41, 'COMEXT Imports'!$E$8:$DT$8, AG$29, 'COMEXT Imports'!$E$9:$DT$9, "Tot-Im")</f>
        <v>0</v>
      </c>
      <c r="AH30" s="64">
        <f>SUMIFS('COMEXT Imports'!$E41:$DT41, 'COMEXT Imports'!$E$8:$DT$8, AH$29, 'COMEXT Imports'!$E$9:$DT$9, "Tot-Im")</f>
        <v>0</v>
      </c>
      <c r="AI30" s="64">
        <f>SUMIFS('COMEXT Imports'!$E41:$DT41, 'COMEXT Imports'!$E$8:$DT$8, AI$29, 'COMEXT Imports'!$E$9:$DT$9, "Tot-Im")</f>
        <v>0</v>
      </c>
      <c r="AJ30" s="64">
        <f>SUMIFS('COMEXT Imports'!$E41:$DT41, 'COMEXT Imports'!$E$8:$DT$8, AJ$29, 'COMEXT Imports'!$E$9:$DT$9, "Tot-Im")</f>
        <v>0</v>
      </c>
      <c r="AK30" s="64">
        <f>SUMIFS('COMEXT Imports'!$E41:$DT41, 'COMEXT Imports'!$E$8:$DT$8, AK$29, 'COMEXT Imports'!$E$9:$DT$9, "Tot-Im")</f>
        <v>0</v>
      </c>
      <c r="AL30" s="64">
        <f>SUMIFS('COMEXT Imports'!$E41:$DT41, 'COMEXT Imports'!$E$8:$DT$8, AL$29, 'COMEXT Imports'!$E$9:$DT$9, "Tot-Im")</f>
        <v>0</v>
      </c>
      <c r="AM30" s="64">
        <f>SUMIFS('COMEXT Imports'!$E41:$DT41, 'COMEXT Imports'!$E$8:$DT$8, AM$29, 'COMEXT Imports'!$E$9:$DT$9, "Tot-Im")</f>
        <v>0</v>
      </c>
      <c r="AN30" s="64">
        <f>SUMIFS('COMEXT Imports'!$E41:$DT41, 'COMEXT Imports'!$E$8:$DT$8, AN$29, 'COMEXT Imports'!$E$9:$DT$9, "Tot-Im")</f>
        <v>0</v>
      </c>
      <c r="AO30" s="64">
        <f>SUMIFS('COMEXT Imports'!$E41:$DT41, 'COMEXT Imports'!$E$8:$DT$8, AO$29, 'COMEXT Imports'!$E$9:$DT$9, "Tot-Im")</f>
        <v>0</v>
      </c>
      <c r="AP30" s="64">
        <f>SUMIFS('COMEXT Imports'!$E41:$DT41, 'COMEXT Imports'!$E$8:$DT$8, AP$29, 'COMEXT Imports'!$E$9:$DT$9, "Tot-Im")</f>
        <v>0</v>
      </c>
      <c r="AQ30" s="64">
        <f>SUMIFS('COMEXT Imports'!$E41:$DT41, 'COMEXT Imports'!$E$8:$DT$8, AQ$29, 'COMEXT Imports'!$E$9:$DT$9, "Tot-Im")</f>
        <v>0</v>
      </c>
      <c r="AR30" s="64">
        <f>SUMIFS('COMEXT Imports'!$E41:$DT41, 'COMEXT Imports'!$E$8:$DT$8, AR$29, 'COMEXT Imports'!$E$9:$DT$9, "Tot-Im")</f>
        <v>0</v>
      </c>
      <c r="AS30" s="64">
        <f>SUMIFS('COMEXT Imports'!$E41:$DT41, 'COMEXT Imports'!$E$8:$DT$8, AS$29, 'COMEXT Imports'!$E$9:$DT$9, "Tot-Im")</f>
        <v>0</v>
      </c>
      <c r="AT30" s="64">
        <f>SUMIFS('COMEXT Imports'!$E41:$DT41, 'COMEXT Imports'!$E$8:$DT$8, AT$29, 'COMEXT Imports'!$E$9:$DT$9, "Tot-Im")</f>
        <v>0</v>
      </c>
      <c r="AU30" s="64">
        <f>SUMIFS('COMEXT Imports'!$E41:$DT41, 'COMEXT Imports'!$E$8:$DT$8, AU$29, 'COMEXT Imports'!$E$9:$DT$9, "Tot-Im")</f>
        <v>0</v>
      </c>
      <c r="AV30" s="64">
        <f>SUMIFS('COMEXT Imports'!$E41:$DT41, 'COMEXT Imports'!$E$8:$DT$8, AV$29, 'COMEXT Imports'!$E$9:$DT$9, "Tot-Im")</f>
        <v>0</v>
      </c>
      <c r="AW30" s="64">
        <f>SUMIFS('COMEXT Imports'!$E41:$DT41, 'COMEXT Imports'!$E$8:$DT$8, AW$29, 'COMEXT Imports'!$E$9:$DT$9, "Tot-Im")</f>
        <v>0</v>
      </c>
      <c r="AX30"/>
      <c r="AY30"/>
      <c r="AZ30"/>
      <c r="BA30"/>
      <c r="BB30"/>
      <c r="BC30"/>
      <c r="BD30"/>
      <c r="BE30"/>
      <c r="BF30"/>
      <c r="BG30"/>
      <c r="BH30"/>
    </row>
    <row r="31" spans="1:60" x14ac:dyDescent="0.3">
      <c r="A31" s="148"/>
      <c r="B31" s="39" t="s">
        <v>909</v>
      </c>
      <c r="C31" s="39" t="s">
        <v>711</v>
      </c>
      <c r="D31" s="35"/>
      <c r="E31" s="35"/>
      <c r="F31" s="35"/>
      <c r="G31" s="35"/>
      <c r="H31" s="35"/>
      <c r="I31" s="35"/>
      <c r="J31" s="64">
        <f>SUMIFS('COMEXT Imports'!$E42:$DT42, 'COMEXT Imports'!$E$8:$DT$8, J$29, 'COMEXT Imports'!$E$9:$DT$9, "Tot-Im")</f>
        <v>9.8726524722718229E-2</v>
      </c>
      <c r="K31" s="64">
        <f>SUMIFS('COMEXT Imports'!$E42:$DT42, 'COMEXT Imports'!$E$8:$DT$8, K$29, 'COMEXT Imports'!$E$9:$DT$9, "Tot-Im")</f>
        <v>0.12752708640555735</v>
      </c>
      <c r="L31" s="64">
        <f>SUMIFS('COMEXT Imports'!$E42:$DT42, 'COMEXT Imports'!$E$8:$DT$8, L$29, 'COMEXT Imports'!$E$9:$DT$9, "Tot-Im")</f>
        <v>0.18554479458072962</v>
      </c>
      <c r="M31" s="64">
        <f>SUMIFS('COMEXT Imports'!$E42:$DT42, 'COMEXT Imports'!$E$8:$DT$8, M$29, 'COMEXT Imports'!$E$9:$DT$9, "Tot-Im")</f>
        <v>0.20644341877771136</v>
      </c>
      <c r="N31" s="64">
        <f>SUMIFS('COMEXT Imports'!$E42:$DT42, 'COMEXT Imports'!$E$8:$DT$8, N$29, 'COMEXT Imports'!$E$9:$DT$9, "Tot-Im")</f>
        <v>0.28923684453546156</v>
      </c>
      <c r="O31" s="64">
        <f>SUMIFS('COMEXT Imports'!$E42:$DT42, 'COMEXT Imports'!$E$8:$DT$8, O$29, 'COMEXT Imports'!$E$9:$DT$9, "Tot-Im")</f>
        <v>0.32970985780649736</v>
      </c>
      <c r="P31" s="64">
        <f>SUMIFS('COMEXT Imports'!$E42:$DT42, 'COMEXT Imports'!$E$8:$DT$8, P$29, 'COMEXT Imports'!$E$9:$DT$9, "Tot-Im")</f>
        <v>4.8243376100886838E-2</v>
      </c>
      <c r="Q31" s="64">
        <f>SUMIFS('COMEXT Imports'!$E42:$DT42, 'COMEXT Imports'!$E$8:$DT$8, Q$29, 'COMEXT Imports'!$E$9:$DT$9, "Tot-Im")</f>
        <v>3.7794463995073246E-2</v>
      </c>
      <c r="R31" s="64">
        <f>SUMIFS('COMEXT Imports'!$E42:$DT42, 'COMEXT Imports'!$E$8:$DT$8, R$29, 'COMEXT Imports'!$E$9:$DT$9, "Tot-Im")</f>
        <v>0</v>
      </c>
      <c r="S31" s="64">
        <f>SUMIFS('COMEXT Imports'!$E42:$DT42, 'COMEXT Imports'!$E$8:$DT$8, S$29, 'COMEXT Imports'!$E$9:$DT$9, "Tot-Im")</f>
        <v>0</v>
      </c>
      <c r="T31" s="64">
        <f>SUMIFS('COMEXT Imports'!$E42:$DT42, 'COMEXT Imports'!$E$8:$DT$8, T$29, 'COMEXT Imports'!$E$9:$DT$9, "Tot-Im")</f>
        <v>0</v>
      </c>
      <c r="U31" s="64">
        <f>SUMIFS('COMEXT Imports'!$E42:$DT42, 'COMEXT Imports'!$E$8:$DT$8, U$29, 'COMEXT Imports'!$E$9:$DT$9, "Tot-Im")</f>
        <v>0</v>
      </c>
      <c r="V31" s="64">
        <f>SUMIFS('COMEXT Imports'!$E42:$DT42, 'COMEXT Imports'!$E$8:$DT$8, V$29, 'COMEXT Imports'!$E$9:$DT$9, "Tot-Im")</f>
        <v>0</v>
      </c>
      <c r="W31" s="64">
        <f>SUMIFS('COMEXT Imports'!$E42:$DT42, 'COMEXT Imports'!$E$8:$DT$8, W$29, 'COMEXT Imports'!$E$9:$DT$9, "Tot-Im")</f>
        <v>0</v>
      </c>
      <c r="X31" s="64">
        <f>SUMIFS('COMEXT Imports'!$E42:$DT42, 'COMEXT Imports'!$E$8:$DT$8, X$29, 'COMEXT Imports'!$E$9:$DT$9, "Tot-Im")</f>
        <v>0</v>
      </c>
      <c r="Y31" s="64">
        <f>SUMIFS('COMEXT Imports'!$E42:$DT42, 'COMEXT Imports'!$E$8:$DT$8, Y$29, 'COMEXT Imports'!$E$9:$DT$9, "Tot-Im")</f>
        <v>0</v>
      </c>
      <c r="Z31" s="64">
        <f>SUMIFS('COMEXT Imports'!$E42:$DT42, 'COMEXT Imports'!$E$8:$DT$8, Z$29, 'COMEXT Imports'!$E$9:$DT$9, "Tot-Im")</f>
        <v>0</v>
      </c>
      <c r="AA31" s="64">
        <f>SUMIFS('COMEXT Imports'!$E42:$DT42, 'COMEXT Imports'!$E$8:$DT$8, AA$29, 'COMEXT Imports'!$E$9:$DT$9, "Tot-Im")</f>
        <v>0</v>
      </c>
      <c r="AB31" s="64">
        <f>SUMIFS('COMEXT Imports'!$E42:$DT42, 'COMEXT Imports'!$E$8:$DT$8, AB$29, 'COMEXT Imports'!$E$9:$DT$9, "Tot-Im")</f>
        <v>0</v>
      </c>
      <c r="AC31" s="64">
        <f>SUMIFS('COMEXT Imports'!$E42:$DT42, 'COMEXT Imports'!$E$8:$DT$8, AC$29, 'COMEXT Imports'!$E$9:$DT$9, "Tot-Im")</f>
        <v>0</v>
      </c>
      <c r="AD31" s="64">
        <f>SUMIFS('COMEXT Imports'!$E42:$DT42, 'COMEXT Imports'!$E$8:$DT$8, AD$29, 'COMEXT Imports'!$E$9:$DT$9, "Tot-Im")</f>
        <v>0</v>
      </c>
      <c r="AE31" s="64">
        <f>SUMIFS('COMEXT Imports'!$E42:$DT42, 'COMEXT Imports'!$E$8:$DT$8, AE$29, 'COMEXT Imports'!$E$9:$DT$9, "Tot-Im")</f>
        <v>0</v>
      </c>
      <c r="AF31" s="64">
        <f>SUMIFS('COMEXT Imports'!$E42:$DT42, 'COMEXT Imports'!$E$8:$DT$8, AF$29, 'COMEXT Imports'!$E$9:$DT$9, "Tot-Im")</f>
        <v>0</v>
      </c>
      <c r="AG31" s="64">
        <f>SUMIFS('COMEXT Imports'!$E42:$DT42, 'COMEXT Imports'!$E$8:$DT$8, AG$29, 'COMEXT Imports'!$E$9:$DT$9, "Tot-Im")</f>
        <v>0</v>
      </c>
      <c r="AH31" s="64">
        <f>SUMIFS('COMEXT Imports'!$E42:$DT42, 'COMEXT Imports'!$E$8:$DT$8, AH$29, 'COMEXT Imports'!$E$9:$DT$9, "Tot-Im")</f>
        <v>0</v>
      </c>
      <c r="AI31" s="64">
        <f>SUMIFS('COMEXT Imports'!$E42:$DT42, 'COMEXT Imports'!$E$8:$DT$8, AI$29, 'COMEXT Imports'!$E$9:$DT$9, "Tot-Im")</f>
        <v>0</v>
      </c>
      <c r="AJ31" s="64">
        <f>SUMIFS('COMEXT Imports'!$E42:$DT42, 'COMEXT Imports'!$E$8:$DT$8, AJ$29, 'COMEXT Imports'!$E$9:$DT$9, "Tot-Im")</f>
        <v>0</v>
      </c>
      <c r="AK31" s="64">
        <f>SUMIFS('COMEXT Imports'!$E42:$DT42, 'COMEXT Imports'!$E$8:$DT$8, AK$29, 'COMEXT Imports'!$E$9:$DT$9, "Tot-Im")</f>
        <v>0</v>
      </c>
      <c r="AL31" s="64">
        <f>SUMIFS('COMEXT Imports'!$E42:$DT42, 'COMEXT Imports'!$E$8:$DT$8, AL$29, 'COMEXT Imports'!$E$9:$DT$9, "Tot-Im")</f>
        <v>0</v>
      </c>
      <c r="AM31" s="64">
        <f>SUMIFS('COMEXT Imports'!$E42:$DT42, 'COMEXT Imports'!$E$8:$DT$8, AM$29, 'COMEXT Imports'!$E$9:$DT$9, "Tot-Im")</f>
        <v>0</v>
      </c>
      <c r="AN31" s="64">
        <f>SUMIFS('COMEXT Imports'!$E42:$DT42, 'COMEXT Imports'!$E$8:$DT$8, AN$29, 'COMEXT Imports'!$E$9:$DT$9, "Tot-Im")</f>
        <v>0</v>
      </c>
      <c r="AO31" s="64">
        <f>SUMIFS('COMEXT Imports'!$E42:$DT42, 'COMEXT Imports'!$E$8:$DT$8, AO$29, 'COMEXT Imports'!$E$9:$DT$9, "Tot-Im")</f>
        <v>0</v>
      </c>
      <c r="AP31" s="64">
        <f>SUMIFS('COMEXT Imports'!$E42:$DT42, 'COMEXT Imports'!$E$8:$DT$8, AP$29, 'COMEXT Imports'!$E$9:$DT$9, "Tot-Im")</f>
        <v>0</v>
      </c>
      <c r="AQ31" s="64">
        <f>SUMIFS('COMEXT Imports'!$E42:$DT42, 'COMEXT Imports'!$E$8:$DT$8, AQ$29, 'COMEXT Imports'!$E$9:$DT$9, "Tot-Im")</f>
        <v>0</v>
      </c>
      <c r="AR31" s="64">
        <f>SUMIFS('COMEXT Imports'!$E42:$DT42, 'COMEXT Imports'!$E$8:$DT$8, AR$29, 'COMEXT Imports'!$E$9:$DT$9, "Tot-Im")</f>
        <v>0</v>
      </c>
      <c r="AS31" s="64">
        <f>SUMIFS('COMEXT Imports'!$E42:$DT42, 'COMEXT Imports'!$E$8:$DT$8, AS$29, 'COMEXT Imports'!$E$9:$DT$9, "Tot-Im")</f>
        <v>0</v>
      </c>
      <c r="AT31" s="64">
        <f>SUMIFS('COMEXT Imports'!$E42:$DT42, 'COMEXT Imports'!$E$8:$DT$8, AT$29, 'COMEXT Imports'!$E$9:$DT$9, "Tot-Im")</f>
        <v>0</v>
      </c>
      <c r="AU31" s="64">
        <f>SUMIFS('COMEXT Imports'!$E42:$DT42, 'COMEXT Imports'!$E$8:$DT$8, AU$29, 'COMEXT Imports'!$E$9:$DT$9, "Tot-Im")</f>
        <v>0</v>
      </c>
      <c r="AV31" s="64">
        <f>SUMIFS('COMEXT Imports'!$E42:$DT42, 'COMEXT Imports'!$E$8:$DT$8, AV$29, 'COMEXT Imports'!$E$9:$DT$9, "Tot-Im")</f>
        <v>0</v>
      </c>
      <c r="AW31" s="64">
        <f>SUMIFS('COMEXT Imports'!$E42:$DT42, 'COMEXT Imports'!$E$8:$DT$8, AW$29, 'COMEXT Imports'!$E$9:$DT$9, "Tot-Im")</f>
        <v>0</v>
      </c>
      <c r="AX31"/>
      <c r="AY31"/>
      <c r="AZ31"/>
      <c r="BA31"/>
      <c r="BB31"/>
      <c r="BC31"/>
      <c r="BD31"/>
      <c r="BE31"/>
      <c r="BF31"/>
      <c r="BG31"/>
      <c r="BH31"/>
    </row>
    <row r="32" spans="1:60" x14ac:dyDescent="0.3">
      <c r="A32" s="148"/>
      <c r="B32" s="39" t="s">
        <v>910</v>
      </c>
      <c r="C32" s="39" t="s">
        <v>713</v>
      </c>
      <c r="D32" s="35"/>
      <c r="E32" s="35"/>
      <c r="F32" s="35"/>
      <c r="G32" s="35"/>
      <c r="H32" s="35"/>
      <c r="I32" s="35"/>
      <c r="J32" s="64">
        <f>SUMIFS('COMEXT Imports'!$E43:$DT43, 'COMEXT Imports'!$E$8:$DT$8, J$29, 'COMEXT Imports'!$E$9:$DT$9, "Tot-Im")</f>
        <v>3582.0059311638252</v>
      </c>
      <c r="K32" s="64">
        <f>SUMIFS('COMEXT Imports'!$E43:$DT43, 'COMEXT Imports'!$E$8:$DT$8, K$29, 'COMEXT Imports'!$E$9:$DT$9, "Tot-Im")</f>
        <v>4316.5115158289727</v>
      </c>
      <c r="L32" s="64">
        <f>SUMIFS('COMEXT Imports'!$E43:$DT43, 'COMEXT Imports'!$E$8:$DT$8, L$29, 'COMEXT Imports'!$E$9:$DT$9, "Tot-Im")</f>
        <v>4434.3069985923912</v>
      </c>
      <c r="M32" s="64">
        <f>SUMIFS('COMEXT Imports'!$E43:$DT43, 'COMEXT Imports'!$E$8:$DT$8, M$29, 'COMEXT Imports'!$E$9:$DT$9, "Tot-Im")</f>
        <v>4664.5715964222181</v>
      </c>
      <c r="N32" s="64">
        <f>SUMIFS('COMEXT Imports'!$E43:$DT43, 'COMEXT Imports'!$E$8:$DT$8, N$29, 'COMEXT Imports'!$E$9:$DT$9, "Tot-Im")</f>
        <v>3572.9959759709068</v>
      </c>
      <c r="O32" s="64">
        <f>SUMIFS('COMEXT Imports'!$E43:$DT43, 'COMEXT Imports'!$E$8:$DT$8, O$29, 'COMEXT Imports'!$E$9:$DT$9, "Tot-Im")</f>
        <v>689.02306068570408</v>
      </c>
      <c r="P32" s="64">
        <f>SUMIFS('COMEXT Imports'!$E43:$DT43, 'COMEXT Imports'!$E$8:$DT$8, P$29, 'COMEXT Imports'!$E$9:$DT$9, "Tot-Im")</f>
        <v>9.4325609931393988</v>
      </c>
      <c r="Q32" s="64">
        <f>SUMIFS('COMEXT Imports'!$E43:$DT43, 'COMEXT Imports'!$E$8:$DT$8, Q$29, 'COMEXT Imports'!$E$9:$DT$9, "Tot-Im")</f>
        <v>6.5449058793735988</v>
      </c>
      <c r="R32" s="64">
        <f>SUMIFS('COMEXT Imports'!$E43:$DT43, 'COMEXT Imports'!$E$8:$DT$8, R$29, 'COMEXT Imports'!$E$9:$DT$9, "Tot-Im")</f>
        <v>0</v>
      </c>
      <c r="S32" s="64">
        <f>SUMIFS('COMEXT Imports'!$E43:$DT43, 'COMEXT Imports'!$E$8:$DT$8, S$29, 'COMEXT Imports'!$E$9:$DT$9, "Tot-Im")</f>
        <v>0</v>
      </c>
      <c r="T32" s="64">
        <f>SUMIFS('COMEXT Imports'!$E43:$DT43, 'COMEXT Imports'!$E$8:$DT$8, T$29, 'COMEXT Imports'!$E$9:$DT$9, "Tot-Im")</f>
        <v>0</v>
      </c>
      <c r="U32" s="64">
        <f>SUMIFS('COMEXT Imports'!$E43:$DT43, 'COMEXT Imports'!$E$8:$DT$8, U$29, 'COMEXT Imports'!$E$9:$DT$9, "Tot-Im")</f>
        <v>0</v>
      </c>
      <c r="V32" s="64">
        <f>SUMIFS('COMEXT Imports'!$E43:$DT43, 'COMEXT Imports'!$E$8:$DT$8, V$29, 'COMEXT Imports'!$E$9:$DT$9, "Tot-Im")</f>
        <v>0</v>
      </c>
      <c r="W32" s="64">
        <f>SUMIFS('COMEXT Imports'!$E43:$DT43, 'COMEXT Imports'!$E$8:$DT$8, W$29, 'COMEXT Imports'!$E$9:$DT$9, "Tot-Im")</f>
        <v>0</v>
      </c>
      <c r="X32" s="64">
        <f>SUMIFS('COMEXT Imports'!$E43:$DT43, 'COMEXT Imports'!$E$8:$DT$8, X$29, 'COMEXT Imports'!$E$9:$DT$9, "Tot-Im")</f>
        <v>0</v>
      </c>
      <c r="Y32" s="64">
        <f>SUMIFS('COMEXT Imports'!$E43:$DT43, 'COMEXT Imports'!$E$8:$DT$8, Y$29, 'COMEXT Imports'!$E$9:$DT$9, "Tot-Im")</f>
        <v>0</v>
      </c>
      <c r="Z32" s="64">
        <f>SUMIFS('COMEXT Imports'!$E43:$DT43, 'COMEXT Imports'!$E$8:$DT$8, Z$29, 'COMEXT Imports'!$E$9:$DT$9, "Tot-Im")</f>
        <v>0</v>
      </c>
      <c r="AA32" s="64">
        <f>SUMIFS('COMEXT Imports'!$E43:$DT43, 'COMEXT Imports'!$E$8:$DT$8, AA$29, 'COMEXT Imports'!$E$9:$DT$9, "Tot-Im")</f>
        <v>0</v>
      </c>
      <c r="AB32" s="64">
        <f>SUMIFS('COMEXT Imports'!$E43:$DT43, 'COMEXT Imports'!$E$8:$DT$8, AB$29, 'COMEXT Imports'!$E$9:$DT$9, "Tot-Im")</f>
        <v>0</v>
      </c>
      <c r="AC32" s="64">
        <f>SUMIFS('COMEXT Imports'!$E43:$DT43, 'COMEXT Imports'!$E$8:$DT$8, AC$29, 'COMEXT Imports'!$E$9:$DT$9, "Tot-Im")</f>
        <v>0</v>
      </c>
      <c r="AD32" s="64">
        <f>SUMIFS('COMEXT Imports'!$E43:$DT43, 'COMEXT Imports'!$E$8:$DT$8, AD$29, 'COMEXT Imports'!$E$9:$DT$9, "Tot-Im")</f>
        <v>0</v>
      </c>
      <c r="AE32" s="64">
        <f>SUMIFS('COMEXT Imports'!$E43:$DT43, 'COMEXT Imports'!$E$8:$DT$8, AE$29, 'COMEXT Imports'!$E$9:$DT$9, "Tot-Im")</f>
        <v>0</v>
      </c>
      <c r="AF32" s="64">
        <f>SUMIFS('COMEXT Imports'!$E43:$DT43, 'COMEXT Imports'!$E$8:$DT$8, AF$29, 'COMEXT Imports'!$E$9:$DT$9, "Tot-Im")</f>
        <v>0</v>
      </c>
      <c r="AG32" s="64">
        <f>SUMIFS('COMEXT Imports'!$E43:$DT43, 'COMEXT Imports'!$E$8:$DT$8, AG$29, 'COMEXT Imports'!$E$9:$DT$9, "Tot-Im")</f>
        <v>0</v>
      </c>
      <c r="AH32" s="64">
        <f>SUMIFS('COMEXT Imports'!$E43:$DT43, 'COMEXT Imports'!$E$8:$DT$8, AH$29, 'COMEXT Imports'!$E$9:$DT$9, "Tot-Im")</f>
        <v>0</v>
      </c>
      <c r="AI32" s="64">
        <f>SUMIFS('COMEXT Imports'!$E43:$DT43, 'COMEXT Imports'!$E$8:$DT$8, AI$29, 'COMEXT Imports'!$E$9:$DT$9, "Tot-Im")</f>
        <v>0</v>
      </c>
      <c r="AJ32" s="64">
        <f>SUMIFS('COMEXT Imports'!$E43:$DT43, 'COMEXT Imports'!$E$8:$DT$8, AJ$29, 'COMEXT Imports'!$E$9:$DT$9, "Tot-Im")</f>
        <v>0</v>
      </c>
      <c r="AK32" s="64">
        <f>SUMIFS('COMEXT Imports'!$E43:$DT43, 'COMEXT Imports'!$E$8:$DT$8, AK$29, 'COMEXT Imports'!$E$9:$DT$9, "Tot-Im")</f>
        <v>0</v>
      </c>
      <c r="AL32" s="64">
        <f>SUMIFS('COMEXT Imports'!$E43:$DT43, 'COMEXT Imports'!$E$8:$DT$8, AL$29, 'COMEXT Imports'!$E$9:$DT$9, "Tot-Im")</f>
        <v>0</v>
      </c>
      <c r="AM32" s="64">
        <f>SUMIFS('COMEXT Imports'!$E43:$DT43, 'COMEXT Imports'!$E$8:$DT$8, AM$29, 'COMEXT Imports'!$E$9:$DT$9, "Tot-Im")</f>
        <v>0</v>
      </c>
      <c r="AN32" s="64">
        <f>SUMIFS('COMEXT Imports'!$E43:$DT43, 'COMEXT Imports'!$E$8:$DT$8, AN$29, 'COMEXT Imports'!$E$9:$DT$9, "Tot-Im")</f>
        <v>0</v>
      </c>
      <c r="AO32" s="64">
        <f>SUMIFS('COMEXT Imports'!$E43:$DT43, 'COMEXT Imports'!$E$8:$DT$8, AO$29, 'COMEXT Imports'!$E$9:$DT$9, "Tot-Im")</f>
        <v>0</v>
      </c>
      <c r="AP32" s="64">
        <f>SUMIFS('COMEXT Imports'!$E43:$DT43, 'COMEXT Imports'!$E$8:$DT$8, AP$29, 'COMEXT Imports'!$E$9:$DT$9, "Tot-Im")</f>
        <v>0</v>
      </c>
      <c r="AQ32" s="64">
        <f>SUMIFS('COMEXT Imports'!$E43:$DT43, 'COMEXT Imports'!$E$8:$DT$8, AQ$29, 'COMEXT Imports'!$E$9:$DT$9, "Tot-Im")</f>
        <v>0</v>
      </c>
      <c r="AR32" s="64">
        <f>SUMIFS('COMEXT Imports'!$E43:$DT43, 'COMEXT Imports'!$E$8:$DT$8, AR$29, 'COMEXT Imports'!$E$9:$DT$9, "Tot-Im")</f>
        <v>0</v>
      </c>
      <c r="AS32" s="64">
        <f>SUMIFS('COMEXT Imports'!$E43:$DT43, 'COMEXT Imports'!$E$8:$DT$8, AS$29, 'COMEXT Imports'!$E$9:$DT$9, "Tot-Im")</f>
        <v>0</v>
      </c>
      <c r="AT32" s="64">
        <f>SUMIFS('COMEXT Imports'!$E43:$DT43, 'COMEXT Imports'!$E$8:$DT$8, AT$29, 'COMEXT Imports'!$E$9:$DT$9, "Tot-Im")</f>
        <v>0</v>
      </c>
      <c r="AU32" s="64">
        <f>SUMIFS('COMEXT Imports'!$E43:$DT43, 'COMEXT Imports'!$E$8:$DT$8, AU$29, 'COMEXT Imports'!$E$9:$DT$9, "Tot-Im")</f>
        <v>0</v>
      </c>
      <c r="AV32" s="64">
        <f>SUMIFS('COMEXT Imports'!$E43:$DT43, 'COMEXT Imports'!$E$8:$DT$8, AV$29, 'COMEXT Imports'!$E$9:$DT$9, "Tot-Im")</f>
        <v>0</v>
      </c>
      <c r="AW32" s="64">
        <f>SUMIFS('COMEXT Imports'!$E43:$DT43, 'COMEXT Imports'!$E$8:$DT$8, AW$29, 'COMEXT Imports'!$E$9:$DT$9, "Tot-Im")</f>
        <v>0</v>
      </c>
      <c r="AX32"/>
      <c r="AY32"/>
      <c r="AZ32"/>
      <c r="BA32"/>
      <c r="BB32"/>
      <c r="BC32"/>
      <c r="BD32"/>
      <c r="BE32"/>
      <c r="BF32"/>
      <c r="BG32"/>
      <c r="BH32"/>
    </row>
    <row r="33" spans="1:60" x14ac:dyDescent="0.3">
      <c r="A33" s="148"/>
      <c r="B33" s="39" t="s">
        <v>911</v>
      </c>
      <c r="C33" s="39" t="s">
        <v>715</v>
      </c>
      <c r="D33" s="35"/>
      <c r="E33" s="35"/>
      <c r="F33" s="35"/>
      <c r="G33" s="35"/>
      <c r="H33" s="35"/>
      <c r="I33" s="35"/>
      <c r="J33" s="64">
        <f>SUMIFS('COMEXT Imports'!$E44:$DT44, 'COMEXT Imports'!$E$8:$DT$8, J$29, 'COMEXT Imports'!$E$9:$DT$9, "Tot-Im")</f>
        <v>3.1034920714188702E-2</v>
      </c>
      <c r="K33" s="64">
        <f>SUMIFS('COMEXT Imports'!$E44:$DT44, 'COMEXT Imports'!$E$8:$DT$8, K$29, 'COMEXT Imports'!$E$9:$DT$9, "Tot-Im")</f>
        <v>5.389489154902235E-3</v>
      </c>
      <c r="L33" s="64">
        <f>SUMIFS('COMEXT Imports'!$E44:$DT44, 'COMEXT Imports'!$E$8:$DT$8, L$29, 'COMEXT Imports'!$E$9:$DT$9, "Tot-Im")</f>
        <v>0.54577441171022245</v>
      </c>
      <c r="M33" s="64">
        <f>SUMIFS('COMEXT Imports'!$E44:$DT44, 'COMEXT Imports'!$E$8:$DT$8, M$29, 'COMEXT Imports'!$E$9:$DT$9, "Tot-Im")</f>
        <v>1.0661104100550178E-4</v>
      </c>
      <c r="N33" s="64">
        <f>SUMIFS('COMEXT Imports'!$E44:$DT44, 'COMEXT Imports'!$E$8:$DT$8, N$29, 'COMEXT Imports'!$E$9:$DT$9, "Tot-Im")</f>
        <v>1.62215199924271</v>
      </c>
      <c r="O33" s="64">
        <f>SUMIFS('COMEXT Imports'!$E44:$DT44, 'COMEXT Imports'!$E$8:$DT$8, O$29, 'COMEXT Imports'!$E$9:$DT$9, "Tot-Im")</f>
        <v>2.1373465661977953</v>
      </c>
      <c r="P33" s="64">
        <f>SUMIFS('COMEXT Imports'!$E44:$DT44, 'COMEXT Imports'!$E$8:$DT$8, P$29, 'COMEXT Imports'!$E$9:$DT$9, "Tot-Im")</f>
        <v>1.3053059357278487</v>
      </c>
      <c r="Q33" s="64">
        <f>SUMIFS('COMEXT Imports'!$E44:$DT44, 'COMEXT Imports'!$E$8:$DT$8, Q$29, 'COMEXT Imports'!$E$9:$DT$9, "Tot-Im")</f>
        <v>0.55325890036755987</v>
      </c>
      <c r="R33" s="64">
        <f>SUMIFS('COMEXT Imports'!$E44:$DT44, 'COMEXT Imports'!$E$8:$DT$8, R$29, 'COMEXT Imports'!$E$9:$DT$9, "Tot-Im")</f>
        <v>0</v>
      </c>
      <c r="S33" s="64">
        <f>SUMIFS('COMEXT Imports'!$E44:$DT44, 'COMEXT Imports'!$E$8:$DT$8, S$29, 'COMEXT Imports'!$E$9:$DT$9, "Tot-Im")</f>
        <v>0</v>
      </c>
      <c r="T33" s="64">
        <f>SUMIFS('COMEXT Imports'!$E44:$DT44, 'COMEXT Imports'!$E$8:$DT$8, T$29, 'COMEXT Imports'!$E$9:$DT$9, "Tot-Im")</f>
        <v>0</v>
      </c>
      <c r="U33" s="64">
        <f>SUMIFS('COMEXT Imports'!$E44:$DT44, 'COMEXT Imports'!$E$8:$DT$8, U$29, 'COMEXT Imports'!$E$9:$DT$9, "Tot-Im")</f>
        <v>0</v>
      </c>
      <c r="V33" s="64">
        <f>SUMIFS('COMEXT Imports'!$E44:$DT44, 'COMEXT Imports'!$E$8:$DT$8, V$29, 'COMEXT Imports'!$E$9:$DT$9, "Tot-Im")</f>
        <v>0</v>
      </c>
      <c r="W33" s="64">
        <f>SUMIFS('COMEXT Imports'!$E44:$DT44, 'COMEXT Imports'!$E$8:$DT$8, W$29, 'COMEXT Imports'!$E$9:$DT$9, "Tot-Im")</f>
        <v>0</v>
      </c>
      <c r="X33" s="64">
        <f>SUMIFS('COMEXT Imports'!$E44:$DT44, 'COMEXT Imports'!$E$8:$DT$8, X$29, 'COMEXT Imports'!$E$9:$DT$9, "Tot-Im")</f>
        <v>0</v>
      </c>
      <c r="Y33" s="64">
        <f>SUMIFS('COMEXT Imports'!$E44:$DT44, 'COMEXT Imports'!$E$8:$DT$8, Y$29, 'COMEXT Imports'!$E$9:$DT$9, "Tot-Im")</f>
        <v>0</v>
      </c>
      <c r="Z33" s="64">
        <f>SUMIFS('COMEXT Imports'!$E44:$DT44, 'COMEXT Imports'!$E$8:$DT$8, Z$29, 'COMEXT Imports'!$E$9:$DT$9, "Tot-Im")</f>
        <v>0</v>
      </c>
      <c r="AA33" s="64">
        <f>SUMIFS('COMEXT Imports'!$E44:$DT44, 'COMEXT Imports'!$E$8:$DT$8, AA$29, 'COMEXT Imports'!$E$9:$DT$9, "Tot-Im")</f>
        <v>0</v>
      </c>
      <c r="AB33" s="64">
        <f>SUMIFS('COMEXT Imports'!$E44:$DT44, 'COMEXT Imports'!$E$8:$DT$8, AB$29, 'COMEXT Imports'!$E$9:$DT$9, "Tot-Im")</f>
        <v>0</v>
      </c>
      <c r="AC33" s="64">
        <f>SUMIFS('COMEXT Imports'!$E44:$DT44, 'COMEXT Imports'!$E$8:$DT$8, AC$29, 'COMEXT Imports'!$E$9:$DT$9, "Tot-Im")</f>
        <v>0</v>
      </c>
      <c r="AD33" s="64">
        <f>SUMIFS('COMEXT Imports'!$E44:$DT44, 'COMEXT Imports'!$E$8:$DT$8, AD$29, 'COMEXT Imports'!$E$9:$DT$9, "Tot-Im")</f>
        <v>0</v>
      </c>
      <c r="AE33" s="64">
        <f>SUMIFS('COMEXT Imports'!$E44:$DT44, 'COMEXT Imports'!$E$8:$DT$8, AE$29, 'COMEXT Imports'!$E$9:$DT$9, "Tot-Im")</f>
        <v>0</v>
      </c>
      <c r="AF33" s="64">
        <f>SUMIFS('COMEXT Imports'!$E44:$DT44, 'COMEXT Imports'!$E$8:$DT$8, AF$29, 'COMEXT Imports'!$E$9:$DT$9, "Tot-Im")</f>
        <v>0</v>
      </c>
      <c r="AG33" s="64">
        <f>SUMIFS('COMEXT Imports'!$E44:$DT44, 'COMEXT Imports'!$E$8:$DT$8, AG$29, 'COMEXT Imports'!$E$9:$DT$9, "Tot-Im")</f>
        <v>0</v>
      </c>
      <c r="AH33" s="64">
        <f>SUMIFS('COMEXT Imports'!$E44:$DT44, 'COMEXT Imports'!$E$8:$DT$8, AH$29, 'COMEXT Imports'!$E$9:$DT$9, "Tot-Im")</f>
        <v>0</v>
      </c>
      <c r="AI33" s="64">
        <f>SUMIFS('COMEXT Imports'!$E44:$DT44, 'COMEXT Imports'!$E$8:$DT$8, AI$29, 'COMEXT Imports'!$E$9:$DT$9, "Tot-Im")</f>
        <v>0</v>
      </c>
      <c r="AJ33" s="64">
        <f>SUMIFS('COMEXT Imports'!$E44:$DT44, 'COMEXT Imports'!$E$8:$DT$8, AJ$29, 'COMEXT Imports'!$E$9:$DT$9, "Tot-Im")</f>
        <v>0</v>
      </c>
      <c r="AK33" s="64">
        <f>SUMIFS('COMEXT Imports'!$E44:$DT44, 'COMEXT Imports'!$E$8:$DT$8, AK$29, 'COMEXT Imports'!$E$9:$DT$9, "Tot-Im")</f>
        <v>0</v>
      </c>
      <c r="AL33" s="64">
        <f>SUMIFS('COMEXT Imports'!$E44:$DT44, 'COMEXT Imports'!$E$8:$DT$8, AL$29, 'COMEXT Imports'!$E$9:$DT$9, "Tot-Im")</f>
        <v>0</v>
      </c>
      <c r="AM33" s="64">
        <f>SUMIFS('COMEXT Imports'!$E44:$DT44, 'COMEXT Imports'!$E$8:$DT$8, AM$29, 'COMEXT Imports'!$E$9:$DT$9, "Tot-Im")</f>
        <v>0</v>
      </c>
      <c r="AN33" s="64">
        <f>SUMIFS('COMEXT Imports'!$E44:$DT44, 'COMEXT Imports'!$E$8:$DT$8, AN$29, 'COMEXT Imports'!$E$9:$DT$9, "Tot-Im")</f>
        <v>0</v>
      </c>
      <c r="AO33" s="64">
        <f>SUMIFS('COMEXT Imports'!$E44:$DT44, 'COMEXT Imports'!$E$8:$DT$8, AO$29, 'COMEXT Imports'!$E$9:$DT$9, "Tot-Im")</f>
        <v>0</v>
      </c>
      <c r="AP33" s="64">
        <f>SUMIFS('COMEXT Imports'!$E44:$DT44, 'COMEXT Imports'!$E$8:$DT$8, AP$29, 'COMEXT Imports'!$E$9:$DT$9, "Tot-Im")</f>
        <v>0</v>
      </c>
      <c r="AQ33" s="64">
        <f>SUMIFS('COMEXT Imports'!$E44:$DT44, 'COMEXT Imports'!$E$8:$DT$8, AQ$29, 'COMEXT Imports'!$E$9:$DT$9, "Tot-Im")</f>
        <v>0</v>
      </c>
      <c r="AR33" s="64">
        <f>SUMIFS('COMEXT Imports'!$E44:$DT44, 'COMEXT Imports'!$E$8:$DT$8, AR$29, 'COMEXT Imports'!$E$9:$DT$9, "Tot-Im")</f>
        <v>0</v>
      </c>
      <c r="AS33" s="64">
        <f>SUMIFS('COMEXT Imports'!$E44:$DT44, 'COMEXT Imports'!$E$8:$DT$8, AS$29, 'COMEXT Imports'!$E$9:$DT$9, "Tot-Im")</f>
        <v>0</v>
      </c>
      <c r="AT33" s="64">
        <f>SUMIFS('COMEXT Imports'!$E44:$DT44, 'COMEXT Imports'!$E$8:$DT$8, AT$29, 'COMEXT Imports'!$E$9:$DT$9, "Tot-Im")</f>
        <v>0</v>
      </c>
      <c r="AU33" s="64">
        <f>SUMIFS('COMEXT Imports'!$E44:$DT44, 'COMEXT Imports'!$E$8:$DT$8, AU$29, 'COMEXT Imports'!$E$9:$DT$9, "Tot-Im")</f>
        <v>0</v>
      </c>
      <c r="AV33" s="64">
        <f>SUMIFS('COMEXT Imports'!$E44:$DT44, 'COMEXT Imports'!$E$8:$DT$8, AV$29, 'COMEXT Imports'!$E$9:$DT$9, "Tot-Im")</f>
        <v>0</v>
      </c>
      <c r="AW33" s="64">
        <f>SUMIFS('COMEXT Imports'!$E44:$DT44, 'COMEXT Imports'!$E$8:$DT$8, AW$29, 'COMEXT Imports'!$E$9:$DT$9, "Tot-Im")</f>
        <v>0</v>
      </c>
      <c r="AX33"/>
      <c r="AY33"/>
      <c r="AZ33"/>
      <c r="BA33"/>
      <c r="BB33"/>
      <c r="BC33"/>
      <c r="BD33"/>
      <c r="BE33"/>
      <c r="BF33"/>
      <c r="BG33"/>
      <c r="BH33"/>
    </row>
    <row r="34" spans="1:60" x14ac:dyDescent="0.3">
      <c r="A34" s="148"/>
      <c r="B34" s="39" t="s">
        <v>912</v>
      </c>
      <c r="C34" s="39" t="s">
        <v>416</v>
      </c>
      <c r="D34" s="35"/>
      <c r="E34" s="35"/>
      <c r="F34" s="35"/>
      <c r="G34" s="35"/>
      <c r="H34" s="35"/>
      <c r="I34" s="35"/>
      <c r="J34" s="64">
        <f>SUMIFS('COMEXT Imports'!$E45:$DT45, 'COMEXT Imports'!$E$8:$DT$8, J$29, 'COMEXT Imports'!$E$9:$DT$9, "Tot-Im")</f>
        <v>84.094092989575572</v>
      </c>
      <c r="K34" s="64">
        <f>SUMIFS('COMEXT Imports'!$E45:$DT45, 'COMEXT Imports'!$E$8:$DT$8, K$29, 'COMEXT Imports'!$E$9:$DT$9, "Tot-Im")</f>
        <v>27.87958489604242</v>
      </c>
      <c r="L34" s="64">
        <f>SUMIFS('COMEXT Imports'!$E45:$DT45, 'COMEXT Imports'!$E$8:$DT$8, L$29, 'COMEXT Imports'!$E$9:$DT$9, "Tot-Im")</f>
        <v>26.777419762943719</v>
      </c>
      <c r="M34" s="64">
        <f>SUMIFS('COMEXT Imports'!$E45:$DT45, 'COMEXT Imports'!$E$8:$DT$8, M$29, 'COMEXT Imports'!$E$9:$DT$9, "Tot-Im")</f>
        <v>18.320548958009262</v>
      </c>
      <c r="N34" s="64">
        <f>SUMIFS('COMEXT Imports'!$E45:$DT45, 'COMEXT Imports'!$E$8:$DT$8, N$29, 'COMEXT Imports'!$E$9:$DT$9, "Tot-Im")</f>
        <v>30.679902291717578</v>
      </c>
      <c r="O34" s="64">
        <f>SUMIFS('COMEXT Imports'!$E45:$DT45, 'COMEXT Imports'!$E$8:$DT$8, O$29, 'COMEXT Imports'!$E$9:$DT$9, "Tot-Im")</f>
        <v>33.441505351441755</v>
      </c>
      <c r="P34" s="64">
        <f>SUMIFS('COMEXT Imports'!$E45:$DT45, 'COMEXT Imports'!$E$8:$DT$8, P$29, 'COMEXT Imports'!$E$9:$DT$9, "Tot-Im")</f>
        <v>24.52729592288977</v>
      </c>
      <c r="Q34" s="64">
        <f>SUMIFS('COMEXT Imports'!$E45:$DT45, 'COMEXT Imports'!$E$8:$DT$8, Q$29, 'COMEXT Imports'!$E$9:$DT$9, "Tot-Im")</f>
        <v>21.454025583545771</v>
      </c>
      <c r="R34" s="64">
        <f>SUMIFS('COMEXT Imports'!$E45:$DT45, 'COMEXT Imports'!$E$8:$DT$8, R$29, 'COMEXT Imports'!$E$9:$DT$9, "Tot-Im")</f>
        <v>0</v>
      </c>
      <c r="S34" s="64">
        <f>SUMIFS('COMEXT Imports'!$E45:$DT45, 'COMEXT Imports'!$E$8:$DT$8, S$29, 'COMEXT Imports'!$E$9:$DT$9, "Tot-Im")</f>
        <v>0</v>
      </c>
      <c r="T34" s="64">
        <f>SUMIFS('COMEXT Imports'!$E45:$DT45, 'COMEXT Imports'!$E$8:$DT$8, T$29, 'COMEXT Imports'!$E$9:$DT$9, "Tot-Im")</f>
        <v>0</v>
      </c>
      <c r="U34" s="64">
        <f>SUMIFS('COMEXT Imports'!$E45:$DT45, 'COMEXT Imports'!$E$8:$DT$8, U$29, 'COMEXT Imports'!$E$9:$DT$9, "Tot-Im")</f>
        <v>0</v>
      </c>
      <c r="V34" s="64">
        <f>SUMIFS('COMEXT Imports'!$E45:$DT45, 'COMEXT Imports'!$E$8:$DT$8, V$29, 'COMEXT Imports'!$E$9:$DT$9, "Tot-Im")</f>
        <v>0</v>
      </c>
      <c r="W34" s="64">
        <f>SUMIFS('COMEXT Imports'!$E45:$DT45, 'COMEXT Imports'!$E$8:$DT$8, W$29, 'COMEXT Imports'!$E$9:$DT$9, "Tot-Im")</f>
        <v>0</v>
      </c>
      <c r="X34" s="64">
        <f>SUMIFS('COMEXT Imports'!$E45:$DT45, 'COMEXT Imports'!$E$8:$DT$8, X$29, 'COMEXT Imports'!$E$9:$DT$9, "Tot-Im")</f>
        <v>0</v>
      </c>
      <c r="Y34" s="64">
        <f>SUMIFS('COMEXT Imports'!$E45:$DT45, 'COMEXT Imports'!$E$8:$DT$8, Y$29, 'COMEXT Imports'!$E$9:$DT$9, "Tot-Im")</f>
        <v>0</v>
      </c>
      <c r="Z34" s="64">
        <f>SUMIFS('COMEXT Imports'!$E45:$DT45, 'COMEXT Imports'!$E$8:$DT$8, Z$29, 'COMEXT Imports'!$E$9:$DT$9, "Tot-Im")</f>
        <v>0</v>
      </c>
      <c r="AA34" s="64">
        <f>SUMIFS('COMEXT Imports'!$E45:$DT45, 'COMEXT Imports'!$E$8:$DT$8, AA$29, 'COMEXT Imports'!$E$9:$DT$9, "Tot-Im")</f>
        <v>0</v>
      </c>
      <c r="AB34" s="64">
        <f>SUMIFS('COMEXT Imports'!$E45:$DT45, 'COMEXT Imports'!$E$8:$DT$8, AB$29, 'COMEXT Imports'!$E$9:$DT$9, "Tot-Im")</f>
        <v>0</v>
      </c>
      <c r="AC34" s="64">
        <f>SUMIFS('COMEXT Imports'!$E45:$DT45, 'COMEXT Imports'!$E$8:$DT$8, AC$29, 'COMEXT Imports'!$E$9:$DT$9, "Tot-Im")</f>
        <v>0</v>
      </c>
      <c r="AD34" s="64">
        <f>SUMIFS('COMEXT Imports'!$E45:$DT45, 'COMEXT Imports'!$E$8:$DT$8, AD$29, 'COMEXT Imports'!$E$9:$DT$9, "Tot-Im")</f>
        <v>0</v>
      </c>
      <c r="AE34" s="64">
        <f>SUMIFS('COMEXT Imports'!$E45:$DT45, 'COMEXT Imports'!$E$8:$DT$8, AE$29, 'COMEXT Imports'!$E$9:$DT$9, "Tot-Im")</f>
        <v>0</v>
      </c>
      <c r="AF34" s="64">
        <f>SUMIFS('COMEXT Imports'!$E45:$DT45, 'COMEXT Imports'!$E$8:$DT$8, AF$29, 'COMEXT Imports'!$E$9:$DT$9, "Tot-Im")</f>
        <v>0</v>
      </c>
      <c r="AG34" s="64">
        <f>SUMIFS('COMEXT Imports'!$E45:$DT45, 'COMEXT Imports'!$E$8:$DT$8, AG$29, 'COMEXT Imports'!$E$9:$DT$9, "Tot-Im")</f>
        <v>0</v>
      </c>
      <c r="AH34" s="64">
        <f>SUMIFS('COMEXT Imports'!$E45:$DT45, 'COMEXT Imports'!$E$8:$DT$8, AH$29, 'COMEXT Imports'!$E$9:$DT$9, "Tot-Im")</f>
        <v>0</v>
      </c>
      <c r="AI34" s="64">
        <f>SUMIFS('COMEXT Imports'!$E45:$DT45, 'COMEXT Imports'!$E$8:$DT$8, AI$29, 'COMEXT Imports'!$E$9:$DT$9, "Tot-Im")</f>
        <v>0</v>
      </c>
      <c r="AJ34" s="64">
        <f>SUMIFS('COMEXT Imports'!$E45:$DT45, 'COMEXT Imports'!$E$8:$DT$8, AJ$29, 'COMEXT Imports'!$E$9:$DT$9, "Tot-Im")</f>
        <v>0</v>
      </c>
      <c r="AK34" s="64">
        <f>SUMIFS('COMEXT Imports'!$E45:$DT45, 'COMEXT Imports'!$E$8:$DT$8, AK$29, 'COMEXT Imports'!$E$9:$DT$9, "Tot-Im")</f>
        <v>0</v>
      </c>
      <c r="AL34" s="64">
        <f>SUMIFS('COMEXT Imports'!$E45:$DT45, 'COMEXT Imports'!$E$8:$DT$8, AL$29, 'COMEXT Imports'!$E$9:$DT$9, "Tot-Im")</f>
        <v>0</v>
      </c>
      <c r="AM34" s="64">
        <f>SUMIFS('COMEXT Imports'!$E45:$DT45, 'COMEXT Imports'!$E$8:$DT$8, AM$29, 'COMEXT Imports'!$E$9:$DT$9, "Tot-Im")</f>
        <v>0</v>
      </c>
      <c r="AN34" s="64">
        <f>SUMIFS('COMEXT Imports'!$E45:$DT45, 'COMEXT Imports'!$E$8:$DT$8, AN$29, 'COMEXT Imports'!$E$9:$DT$9, "Tot-Im")</f>
        <v>0</v>
      </c>
      <c r="AO34" s="64">
        <f>SUMIFS('COMEXT Imports'!$E45:$DT45, 'COMEXT Imports'!$E$8:$DT$8, AO$29, 'COMEXT Imports'!$E$9:$DT$9, "Tot-Im")</f>
        <v>0</v>
      </c>
      <c r="AP34" s="64">
        <f>SUMIFS('COMEXT Imports'!$E45:$DT45, 'COMEXT Imports'!$E$8:$DT$8, AP$29, 'COMEXT Imports'!$E$9:$DT$9, "Tot-Im")</f>
        <v>0</v>
      </c>
      <c r="AQ34" s="64">
        <f>SUMIFS('COMEXT Imports'!$E45:$DT45, 'COMEXT Imports'!$E$8:$DT$8, AQ$29, 'COMEXT Imports'!$E$9:$DT$9, "Tot-Im")</f>
        <v>0</v>
      </c>
      <c r="AR34" s="64">
        <f>SUMIFS('COMEXT Imports'!$E45:$DT45, 'COMEXT Imports'!$E$8:$DT$8, AR$29, 'COMEXT Imports'!$E$9:$DT$9, "Tot-Im")</f>
        <v>0</v>
      </c>
      <c r="AS34" s="64">
        <f>SUMIFS('COMEXT Imports'!$E45:$DT45, 'COMEXT Imports'!$E$8:$DT$8, AS$29, 'COMEXT Imports'!$E$9:$DT$9, "Tot-Im")</f>
        <v>0</v>
      </c>
      <c r="AT34" s="64">
        <f>SUMIFS('COMEXT Imports'!$E45:$DT45, 'COMEXT Imports'!$E$8:$DT$8, AT$29, 'COMEXT Imports'!$E$9:$DT$9, "Tot-Im")</f>
        <v>0</v>
      </c>
      <c r="AU34" s="64">
        <f>SUMIFS('COMEXT Imports'!$E45:$DT45, 'COMEXT Imports'!$E$8:$DT$8, AU$29, 'COMEXT Imports'!$E$9:$DT$9, "Tot-Im")</f>
        <v>0</v>
      </c>
      <c r="AV34" s="64">
        <f>SUMIFS('COMEXT Imports'!$E45:$DT45, 'COMEXT Imports'!$E$8:$DT$8, AV$29, 'COMEXT Imports'!$E$9:$DT$9, "Tot-Im")</f>
        <v>0</v>
      </c>
      <c r="AW34" s="64">
        <f>SUMIFS('COMEXT Imports'!$E45:$DT45, 'COMEXT Imports'!$E$8:$DT$8, AW$29, 'COMEXT Imports'!$E$9:$DT$9, "Tot-Im")</f>
        <v>0</v>
      </c>
      <c r="AX34"/>
      <c r="AY34"/>
      <c r="AZ34"/>
      <c r="BA34"/>
      <c r="BB34"/>
      <c r="BC34"/>
      <c r="BD34"/>
      <c r="BE34"/>
      <c r="BF34"/>
      <c r="BG34"/>
      <c r="BH34"/>
    </row>
    <row r="35" spans="1:60" x14ac:dyDescent="0.3">
      <c r="A35" s="148"/>
      <c r="B35" s="39" t="s">
        <v>913</v>
      </c>
      <c r="C35" s="39" t="s">
        <v>165</v>
      </c>
      <c r="D35" s="35"/>
      <c r="E35" s="35"/>
      <c r="F35" s="35"/>
      <c r="G35" s="35"/>
      <c r="H35" s="35"/>
      <c r="I35" s="35"/>
      <c r="J35" s="64">
        <f>SUMIFS('COMEXT Imports'!$E34:$DT34, 'COMEXT Imports'!$E$8:$DT$8, J$29, 'COMEXT Imports'!$E$9:$DT$9, "Tot-Im")</f>
        <v>12163.989438644296</v>
      </c>
      <c r="K35" s="64">
        <f>SUMIFS('COMEXT Imports'!$E34:$DT34, 'COMEXT Imports'!$E$8:$DT$8, K$29, 'COMEXT Imports'!$E$9:$DT$9, "Tot-Im")</f>
        <v>7506.0307899237423</v>
      </c>
      <c r="L35" s="64">
        <f>SUMIFS('COMEXT Imports'!$E34:$DT34, 'COMEXT Imports'!$E$8:$DT$8, L$29, 'COMEXT Imports'!$E$9:$DT$9, "Tot-Im")</f>
        <v>8280.5153637919702</v>
      </c>
      <c r="M35" s="64">
        <f>SUMIFS('COMEXT Imports'!$E34:$DT34, 'COMEXT Imports'!$E$8:$DT$8, M$29, 'COMEXT Imports'!$E$9:$DT$9, "Tot-Im")</f>
        <v>8528.2517994338796</v>
      </c>
      <c r="N35" s="64">
        <f>SUMIFS('COMEXT Imports'!$E34:$DT34, 'COMEXT Imports'!$E$8:$DT$8, N$29, 'COMEXT Imports'!$E$9:$DT$9, "Tot-Im")</f>
        <v>11356.798022616142</v>
      </c>
      <c r="O35" s="64">
        <f>SUMIFS('COMEXT Imports'!$E34:$DT34, 'COMEXT Imports'!$E$8:$DT$8, O$29, 'COMEXT Imports'!$E$9:$DT$9, "Tot-Im")</f>
        <v>11407.874982624859</v>
      </c>
      <c r="P35" s="64">
        <f>SUMIFS('COMEXT Imports'!$E34:$DT34, 'COMEXT Imports'!$E$8:$DT$8, P$29, 'COMEXT Imports'!$E$9:$DT$9, "Tot-Im")</f>
        <v>10122.413810609572</v>
      </c>
      <c r="Q35" s="64">
        <f>SUMIFS('COMEXT Imports'!$E34:$DT34, 'COMEXT Imports'!$E$8:$DT$8, Q$29, 'COMEXT Imports'!$E$9:$DT$9, "Tot-Im")</f>
        <v>10149.998727487</v>
      </c>
      <c r="R35" s="64">
        <f>SUMIFS('COMEXT Imports'!$E34:$DT34, 'COMEXT Imports'!$E$8:$DT$8, R$29, 'COMEXT Imports'!$E$9:$DT$9, "Tot-Im")</f>
        <v>0</v>
      </c>
      <c r="S35" s="64">
        <f>SUMIFS('COMEXT Imports'!$E34:$DT34, 'COMEXT Imports'!$E$8:$DT$8, S$29, 'COMEXT Imports'!$E$9:$DT$9, "Tot-Im")</f>
        <v>0</v>
      </c>
      <c r="T35" s="64">
        <f>SUMIFS('COMEXT Imports'!$E34:$DT34, 'COMEXT Imports'!$E$8:$DT$8, T$29, 'COMEXT Imports'!$E$9:$DT$9, "Tot-Im")</f>
        <v>0</v>
      </c>
      <c r="U35" s="64">
        <f>SUMIFS('COMEXT Imports'!$E34:$DT34, 'COMEXT Imports'!$E$8:$DT$8, U$29, 'COMEXT Imports'!$E$9:$DT$9, "Tot-Im")</f>
        <v>0</v>
      </c>
      <c r="V35" s="64">
        <f>SUMIFS('COMEXT Imports'!$E34:$DT34, 'COMEXT Imports'!$E$8:$DT$8, V$29, 'COMEXT Imports'!$E$9:$DT$9, "Tot-Im")</f>
        <v>0</v>
      </c>
      <c r="W35" s="64">
        <f>SUMIFS('COMEXT Imports'!$E34:$DT34, 'COMEXT Imports'!$E$8:$DT$8, W$29, 'COMEXT Imports'!$E$9:$DT$9, "Tot-Im")</f>
        <v>0</v>
      </c>
      <c r="X35" s="64">
        <f>SUMIFS('COMEXT Imports'!$E34:$DT34, 'COMEXT Imports'!$E$8:$DT$8, X$29, 'COMEXT Imports'!$E$9:$DT$9, "Tot-Im")</f>
        <v>0</v>
      </c>
      <c r="Y35" s="64">
        <f>SUMIFS('COMEXT Imports'!$E34:$DT34, 'COMEXT Imports'!$E$8:$DT$8, Y$29, 'COMEXT Imports'!$E$9:$DT$9, "Tot-Im")</f>
        <v>0</v>
      </c>
      <c r="Z35" s="64">
        <f>SUMIFS('COMEXT Imports'!$E34:$DT34, 'COMEXT Imports'!$E$8:$DT$8, Z$29, 'COMEXT Imports'!$E$9:$DT$9, "Tot-Im")</f>
        <v>0</v>
      </c>
      <c r="AA35" s="64">
        <f>SUMIFS('COMEXT Imports'!$E34:$DT34, 'COMEXT Imports'!$E$8:$DT$8, AA$29, 'COMEXT Imports'!$E$9:$DT$9, "Tot-Im")</f>
        <v>0</v>
      </c>
      <c r="AB35" s="64">
        <f>SUMIFS('COMEXT Imports'!$E34:$DT34, 'COMEXT Imports'!$E$8:$DT$8, AB$29, 'COMEXT Imports'!$E$9:$DT$9, "Tot-Im")</f>
        <v>0</v>
      </c>
      <c r="AC35" s="64">
        <f>SUMIFS('COMEXT Imports'!$E34:$DT34, 'COMEXT Imports'!$E$8:$DT$8, AC$29, 'COMEXT Imports'!$E$9:$DT$9, "Tot-Im")</f>
        <v>0</v>
      </c>
      <c r="AD35" s="64">
        <f>SUMIFS('COMEXT Imports'!$E34:$DT34, 'COMEXT Imports'!$E$8:$DT$8, AD$29, 'COMEXT Imports'!$E$9:$DT$9, "Tot-Im")</f>
        <v>0</v>
      </c>
      <c r="AE35" s="64">
        <f>SUMIFS('COMEXT Imports'!$E34:$DT34, 'COMEXT Imports'!$E$8:$DT$8, AE$29, 'COMEXT Imports'!$E$9:$DT$9, "Tot-Im")</f>
        <v>0</v>
      </c>
      <c r="AF35" s="64">
        <f>SUMIFS('COMEXT Imports'!$E34:$DT34, 'COMEXT Imports'!$E$8:$DT$8, AF$29, 'COMEXT Imports'!$E$9:$DT$9, "Tot-Im")</f>
        <v>0</v>
      </c>
      <c r="AG35" s="64">
        <f>SUMIFS('COMEXT Imports'!$E34:$DT34, 'COMEXT Imports'!$E$8:$DT$8, AG$29, 'COMEXT Imports'!$E$9:$DT$9, "Tot-Im")</f>
        <v>0</v>
      </c>
      <c r="AH35" s="64">
        <f>SUMIFS('COMEXT Imports'!$E34:$DT34, 'COMEXT Imports'!$E$8:$DT$8, AH$29, 'COMEXT Imports'!$E$9:$DT$9, "Tot-Im")</f>
        <v>0</v>
      </c>
      <c r="AI35" s="64">
        <f>SUMIFS('COMEXT Imports'!$E34:$DT34, 'COMEXT Imports'!$E$8:$DT$8, AI$29, 'COMEXT Imports'!$E$9:$DT$9, "Tot-Im")</f>
        <v>0</v>
      </c>
      <c r="AJ35" s="64">
        <f>SUMIFS('COMEXT Imports'!$E34:$DT34, 'COMEXT Imports'!$E$8:$DT$8, AJ$29, 'COMEXT Imports'!$E$9:$DT$9, "Tot-Im")</f>
        <v>0</v>
      </c>
      <c r="AK35" s="64">
        <f>SUMIFS('COMEXT Imports'!$E34:$DT34, 'COMEXT Imports'!$E$8:$DT$8, AK$29, 'COMEXT Imports'!$E$9:$DT$9, "Tot-Im")</f>
        <v>0</v>
      </c>
      <c r="AL35" s="64">
        <f>SUMIFS('COMEXT Imports'!$E34:$DT34, 'COMEXT Imports'!$E$8:$DT$8, AL$29, 'COMEXT Imports'!$E$9:$DT$9, "Tot-Im")</f>
        <v>0</v>
      </c>
      <c r="AM35" s="64">
        <f>SUMIFS('COMEXT Imports'!$E34:$DT34, 'COMEXT Imports'!$E$8:$DT$8, AM$29, 'COMEXT Imports'!$E$9:$DT$9, "Tot-Im")</f>
        <v>0</v>
      </c>
      <c r="AN35" s="64">
        <f>SUMIFS('COMEXT Imports'!$E34:$DT34, 'COMEXT Imports'!$E$8:$DT$8, AN$29, 'COMEXT Imports'!$E$9:$DT$9, "Tot-Im")</f>
        <v>0</v>
      </c>
      <c r="AO35" s="64">
        <f>SUMIFS('COMEXT Imports'!$E34:$DT34, 'COMEXT Imports'!$E$8:$DT$8, AO$29, 'COMEXT Imports'!$E$9:$DT$9, "Tot-Im")</f>
        <v>0</v>
      </c>
      <c r="AP35" s="64">
        <f>SUMIFS('COMEXT Imports'!$E34:$DT34, 'COMEXT Imports'!$E$8:$DT$8, AP$29, 'COMEXT Imports'!$E$9:$DT$9, "Tot-Im")</f>
        <v>0</v>
      </c>
      <c r="AQ35" s="64">
        <f>SUMIFS('COMEXT Imports'!$E34:$DT34, 'COMEXT Imports'!$E$8:$DT$8, AQ$29, 'COMEXT Imports'!$E$9:$DT$9, "Tot-Im")</f>
        <v>0</v>
      </c>
      <c r="AR35" s="64">
        <f>SUMIFS('COMEXT Imports'!$E34:$DT34, 'COMEXT Imports'!$E$8:$DT$8, AR$29, 'COMEXT Imports'!$E$9:$DT$9, "Tot-Im")</f>
        <v>0</v>
      </c>
      <c r="AS35" s="64">
        <f>SUMIFS('COMEXT Imports'!$E34:$DT34, 'COMEXT Imports'!$E$8:$DT$8, AS$29, 'COMEXT Imports'!$E$9:$DT$9, "Tot-Im")</f>
        <v>0</v>
      </c>
      <c r="AT35" s="64">
        <f>SUMIFS('COMEXT Imports'!$E34:$DT34, 'COMEXT Imports'!$E$8:$DT$8, AT$29, 'COMEXT Imports'!$E$9:$DT$9, "Tot-Im")</f>
        <v>0</v>
      </c>
      <c r="AU35" s="64">
        <f>SUMIFS('COMEXT Imports'!$E34:$DT34, 'COMEXT Imports'!$E$8:$DT$8, AU$29, 'COMEXT Imports'!$E$9:$DT$9, "Tot-Im")</f>
        <v>0</v>
      </c>
      <c r="AV35" s="64">
        <f>SUMIFS('COMEXT Imports'!$E34:$DT34, 'COMEXT Imports'!$E$8:$DT$8, AV$29, 'COMEXT Imports'!$E$9:$DT$9, "Tot-Im")</f>
        <v>0</v>
      </c>
      <c r="AW35" s="64">
        <f>SUMIFS('COMEXT Imports'!$E34:$DT34, 'COMEXT Imports'!$E$8:$DT$8, AW$29, 'COMEXT Imports'!$E$9:$DT$9, "Tot-Im")</f>
        <v>0</v>
      </c>
      <c r="AX35"/>
      <c r="AY35"/>
      <c r="AZ35"/>
      <c r="BA35"/>
      <c r="BB35"/>
      <c r="BC35"/>
      <c r="BD35"/>
      <c r="BE35"/>
      <c r="BF35"/>
      <c r="BG35"/>
      <c r="BH35"/>
    </row>
    <row r="36" spans="1:60" x14ac:dyDescent="0.3">
      <c r="A36" s="148"/>
      <c r="B36" s="39" t="s">
        <v>914</v>
      </c>
      <c r="C36" s="39" t="s">
        <v>167</v>
      </c>
      <c r="D36" s="35"/>
      <c r="E36" s="35"/>
      <c r="F36" s="35"/>
      <c r="G36" s="35"/>
      <c r="H36" s="35"/>
      <c r="I36" s="35"/>
      <c r="J36" s="64">
        <f>SUMIFS('COMEXT Imports'!$E35:$DT35, 'COMEXT Imports'!$E$8:$DT$8, J$29, 'COMEXT Imports'!$E$9:$DT$9, "Tot-Im")</f>
        <v>3178.0123142701364</v>
      </c>
      <c r="K36" s="64">
        <f>SUMIFS('COMEXT Imports'!$E35:$DT35, 'COMEXT Imports'!$E$8:$DT$8, K$29, 'COMEXT Imports'!$E$9:$DT$9, "Tot-Im")</f>
        <v>1582.9516813174037</v>
      </c>
      <c r="L36" s="64">
        <f>SUMIFS('COMEXT Imports'!$E35:$DT35, 'COMEXT Imports'!$E$8:$DT$8, L$29, 'COMEXT Imports'!$E$9:$DT$9, "Tot-Im")</f>
        <v>2024.7760749922488</v>
      </c>
      <c r="M36" s="64">
        <f>SUMIFS('COMEXT Imports'!$E35:$DT35, 'COMEXT Imports'!$E$8:$DT$8, M$29, 'COMEXT Imports'!$E$9:$DT$9, "Tot-Im")</f>
        <v>1426.4566033092756</v>
      </c>
      <c r="N36" s="64">
        <f>SUMIFS('COMEXT Imports'!$E35:$DT35, 'COMEXT Imports'!$E$8:$DT$8, N$29, 'COMEXT Imports'!$E$9:$DT$9, "Tot-Im")</f>
        <v>1950.3255092755862</v>
      </c>
      <c r="O36" s="64">
        <f>SUMIFS('COMEXT Imports'!$E35:$DT35, 'COMEXT Imports'!$E$8:$DT$8, O$29, 'COMEXT Imports'!$E$9:$DT$9, "Tot-Im")</f>
        <v>2185.2280766964291</v>
      </c>
      <c r="P36" s="64">
        <f>SUMIFS('COMEXT Imports'!$E35:$DT35, 'COMEXT Imports'!$E$8:$DT$8, P$29, 'COMEXT Imports'!$E$9:$DT$9, "Tot-Im")</f>
        <v>1742.9501973216284</v>
      </c>
      <c r="Q36" s="64">
        <f>SUMIFS('COMEXT Imports'!$E35:$DT35, 'COMEXT Imports'!$E$8:$DT$8, Q$29, 'COMEXT Imports'!$E$9:$DT$9, "Tot-Im")</f>
        <v>1557.9823208122132</v>
      </c>
      <c r="R36" s="64">
        <f>SUMIFS('COMEXT Imports'!$E35:$DT35, 'COMEXT Imports'!$E$8:$DT$8, R$29, 'COMEXT Imports'!$E$9:$DT$9, "Tot-Im")</f>
        <v>0</v>
      </c>
      <c r="S36" s="64">
        <f>SUMIFS('COMEXT Imports'!$E35:$DT35, 'COMEXT Imports'!$E$8:$DT$8, S$29, 'COMEXT Imports'!$E$9:$DT$9, "Tot-Im")</f>
        <v>0</v>
      </c>
      <c r="T36" s="64">
        <f>SUMIFS('COMEXT Imports'!$E35:$DT35, 'COMEXT Imports'!$E$8:$DT$8, T$29, 'COMEXT Imports'!$E$9:$DT$9, "Tot-Im")</f>
        <v>0</v>
      </c>
      <c r="U36" s="64">
        <f>SUMIFS('COMEXT Imports'!$E35:$DT35, 'COMEXT Imports'!$E$8:$DT$8, U$29, 'COMEXT Imports'!$E$9:$DT$9, "Tot-Im")</f>
        <v>0</v>
      </c>
      <c r="V36" s="64">
        <f>SUMIFS('COMEXT Imports'!$E35:$DT35, 'COMEXT Imports'!$E$8:$DT$8, V$29, 'COMEXT Imports'!$E$9:$DT$9, "Tot-Im")</f>
        <v>0</v>
      </c>
      <c r="W36" s="64">
        <f>SUMIFS('COMEXT Imports'!$E35:$DT35, 'COMEXT Imports'!$E$8:$DT$8, W$29, 'COMEXT Imports'!$E$9:$DT$9, "Tot-Im")</f>
        <v>0</v>
      </c>
      <c r="X36" s="64">
        <f>SUMIFS('COMEXT Imports'!$E35:$DT35, 'COMEXT Imports'!$E$8:$DT$8, X$29, 'COMEXT Imports'!$E$9:$DT$9, "Tot-Im")</f>
        <v>0</v>
      </c>
      <c r="Y36" s="64">
        <f>SUMIFS('COMEXT Imports'!$E35:$DT35, 'COMEXT Imports'!$E$8:$DT$8, Y$29, 'COMEXT Imports'!$E$9:$DT$9, "Tot-Im")</f>
        <v>0</v>
      </c>
      <c r="Z36" s="64">
        <f>SUMIFS('COMEXT Imports'!$E35:$DT35, 'COMEXT Imports'!$E$8:$DT$8, Z$29, 'COMEXT Imports'!$E$9:$DT$9, "Tot-Im")</f>
        <v>0</v>
      </c>
      <c r="AA36" s="64">
        <f>SUMIFS('COMEXT Imports'!$E35:$DT35, 'COMEXT Imports'!$E$8:$DT$8, AA$29, 'COMEXT Imports'!$E$9:$DT$9, "Tot-Im")</f>
        <v>0</v>
      </c>
      <c r="AB36" s="64">
        <f>SUMIFS('COMEXT Imports'!$E35:$DT35, 'COMEXT Imports'!$E$8:$DT$8, AB$29, 'COMEXT Imports'!$E$9:$DT$9, "Tot-Im")</f>
        <v>0</v>
      </c>
      <c r="AC36" s="64">
        <f>SUMIFS('COMEXT Imports'!$E35:$DT35, 'COMEXT Imports'!$E$8:$DT$8, AC$29, 'COMEXT Imports'!$E$9:$DT$9, "Tot-Im")</f>
        <v>0</v>
      </c>
      <c r="AD36" s="64">
        <f>SUMIFS('COMEXT Imports'!$E35:$DT35, 'COMEXT Imports'!$E$8:$DT$8, AD$29, 'COMEXT Imports'!$E$9:$DT$9, "Tot-Im")</f>
        <v>0</v>
      </c>
      <c r="AE36" s="64">
        <f>SUMIFS('COMEXT Imports'!$E35:$DT35, 'COMEXT Imports'!$E$8:$DT$8, AE$29, 'COMEXT Imports'!$E$9:$DT$9, "Tot-Im")</f>
        <v>0</v>
      </c>
      <c r="AF36" s="64">
        <f>SUMIFS('COMEXT Imports'!$E35:$DT35, 'COMEXT Imports'!$E$8:$DT$8, AF$29, 'COMEXT Imports'!$E$9:$DT$9, "Tot-Im")</f>
        <v>0</v>
      </c>
      <c r="AG36" s="64">
        <f>SUMIFS('COMEXT Imports'!$E35:$DT35, 'COMEXT Imports'!$E$8:$DT$8, AG$29, 'COMEXT Imports'!$E$9:$DT$9, "Tot-Im")</f>
        <v>0</v>
      </c>
      <c r="AH36" s="64">
        <f>SUMIFS('COMEXT Imports'!$E35:$DT35, 'COMEXT Imports'!$E$8:$DT$8, AH$29, 'COMEXT Imports'!$E$9:$DT$9, "Tot-Im")</f>
        <v>0</v>
      </c>
      <c r="AI36" s="64">
        <f>SUMIFS('COMEXT Imports'!$E35:$DT35, 'COMEXT Imports'!$E$8:$DT$8, AI$29, 'COMEXT Imports'!$E$9:$DT$9, "Tot-Im")</f>
        <v>0</v>
      </c>
      <c r="AJ36" s="64">
        <f>SUMIFS('COMEXT Imports'!$E35:$DT35, 'COMEXT Imports'!$E$8:$DT$8, AJ$29, 'COMEXT Imports'!$E$9:$DT$9, "Tot-Im")</f>
        <v>0</v>
      </c>
      <c r="AK36" s="64">
        <f>SUMIFS('COMEXT Imports'!$E35:$DT35, 'COMEXT Imports'!$E$8:$DT$8, AK$29, 'COMEXT Imports'!$E$9:$DT$9, "Tot-Im")</f>
        <v>0</v>
      </c>
      <c r="AL36" s="64">
        <f>SUMIFS('COMEXT Imports'!$E35:$DT35, 'COMEXT Imports'!$E$8:$DT$8, AL$29, 'COMEXT Imports'!$E$9:$DT$9, "Tot-Im")</f>
        <v>0</v>
      </c>
      <c r="AM36" s="64">
        <f>SUMIFS('COMEXT Imports'!$E35:$DT35, 'COMEXT Imports'!$E$8:$DT$8, AM$29, 'COMEXT Imports'!$E$9:$DT$9, "Tot-Im")</f>
        <v>0</v>
      </c>
      <c r="AN36" s="64">
        <f>SUMIFS('COMEXT Imports'!$E35:$DT35, 'COMEXT Imports'!$E$8:$DT$8, AN$29, 'COMEXT Imports'!$E$9:$DT$9, "Tot-Im")</f>
        <v>0</v>
      </c>
      <c r="AO36" s="64">
        <f>SUMIFS('COMEXT Imports'!$E35:$DT35, 'COMEXT Imports'!$E$8:$DT$8, AO$29, 'COMEXT Imports'!$E$9:$DT$9, "Tot-Im")</f>
        <v>0</v>
      </c>
      <c r="AP36" s="64">
        <f>SUMIFS('COMEXT Imports'!$E35:$DT35, 'COMEXT Imports'!$E$8:$DT$8, AP$29, 'COMEXT Imports'!$E$9:$DT$9, "Tot-Im")</f>
        <v>0</v>
      </c>
      <c r="AQ36" s="64">
        <f>SUMIFS('COMEXT Imports'!$E35:$DT35, 'COMEXT Imports'!$E$8:$DT$8, AQ$29, 'COMEXT Imports'!$E$9:$DT$9, "Tot-Im")</f>
        <v>0</v>
      </c>
      <c r="AR36" s="64">
        <f>SUMIFS('COMEXT Imports'!$E35:$DT35, 'COMEXT Imports'!$E$8:$DT$8, AR$29, 'COMEXT Imports'!$E$9:$DT$9, "Tot-Im")</f>
        <v>0</v>
      </c>
      <c r="AS36" s="64">
        <f>SUMIFS('COMEXT Imports'!$E35:$DT35, 'COMEXT Imports'!$E$8:$DT$8, AS$29, 'COMEXT Imports'!$E$9:$DT$9, "Tot-Im")</f>
        <v>0</v>
      </c>
      <c r="AT36" s="64">
        <f>SUMIFS('COMEXT Imports'!$E35:$DT35, 'COMEXT Imports'!$E$8:$DT$8, AT$29, 'COMEXT Imports'!$E$9:$DT$9, "Tot-Im")</f>
        <v>0</v>
      </c>
      <c r="AU36" s="64">
        <f>SUMIFS('COMEXT Imports'!$E35:$DT35, 'COMEXT Imports'!$E$8:$DT$8, AU$29, 'COMEXT Imports'!$E$9:$DT$9, "Tot-Im")</f>
        <v>0</v>
      </c>
      <c r="AV36" s="64">
        <f>SUMIFS('COMEXT Imports'!$E35:$DT35, 'COMEXT Imports'!$E$8:$DT$8, AV$29, 'COMEXT Imports'!$E$9:$DT$9, "Tot-Im")</f>
        <v>0</v>
      </c>
      <c r="AW36" s="64">
        <f>SUMIFS('COMEXT Imports'!$E35:$DT35, 'COMEXT Imports'!$E$8:$DT$8, AW$29, 'COMEXT Imports'!$E$9:$DT$9, "Tot-Im")</f>
        <v>0</v>
      </c>
      <c r="AX36"/>
      <c r="AY36"/>
      <c r="AZ36"/>
      <c r="BA36"/>
      <c r="BB36"/>
      <c r="BC36"/>
      <c r="BD36"/>
      <c r="BE36"/>
      <c r="BF36"/>
      <c r="BG36"/>
      <c r="BH36"/>
    </row>
    <row r="37" spans="1:60" customFormat="1" x14ac:dyDescent="0.3">
      <c r="A37" s="148"/>
    </row>
    <row r="38" spans="1:60" customFormat="1" x14ac:dyDescent="0.3">
      <c r="A38" s="148"/>
    </row>
    <row r="39" spans="1:60" x14ac:dyDescent="0.3">
      <c r="A39" s="148"/>
      <c r="B39" s="33"/>
      <c r="C39" s="33" t="s">
        <v>71</v>
      </c>
      <c r="D39" s="33"/>
      <c r="E39" s="33"/>
      <c r="F39" s="33"/>
      <c r="G39" s="33"/>
      <c r="H39" s="33"/>
      <c r="I39" s="33"/>
      <c r="J39" s="34">
        <v>2011</v>
      </c>
      <c r="K39" s="34">
        <v>2012</v>
      </c>
      <c r="L39" s="34">
        <v>2013</v>
      </c>
      <c r="M39" s="34">
        <v>2014</v>
      </c>
      <c r="N39" s="34">
        <v>2015</v>
      </c>
      <c r="O39" s="34">
        <v>2016</v>
      </c>
      <c r="P39" s="34">
        <v>2017</v>
      </c>
      <c r="Q39" s="34">
        <v>2018</v>
      </c>
      <c r="R39" s="34">
        <v>2019</v>
      </c>
      <c r="S39" s="34">
        <v>2020</v>
      </c>
      <c r="T39" s="34">
        <v>2021</v>
      </c>
      <c r="U39" s="34">
        <v>2022</v>
      </c>
      <c r="V39" s="34">
        <v>2023</v>
      </c>
      <c r="W39" s="34">
        <v>2024</v>
      </c>
      <c r="X39" s="34">
        <v>2025</v>
      </c>
      <c r="Y39" s="34">
        <v>2026</v>
      </c>
      <c r="Z39" s="34">
        <v>2027</v>
      </c>
      <c r="AA39" s="34">
        <v>2028</v>
      </c>
      <c r="AB39" s="34">
        <v>2029</v>
      </c>
      <c r="AC39" s="34">
        <v>2030</v>
      </c>
      <c r="AD39" s="34">
        <v>2031</v>
      </c>
      <c r="AE39" s="34">
        <v>2032</v>
      </c>
      <c r="AF39" s="34">
        <v>2033</v>
      </c>
      <c r="AG39" s="34">
        <v>2034</v>
      </c>
      <c r="AH39" s="34">
        <v>2035</v>
      </c>
      <c r="AI39" s="34">
        <v>2036</v>
      </c>
      <c r="AJ39" s="34">
        <v>2037</v>
      </c>
      <c r="AK39" s="34">
        <v>2038</v>
      </c>
      <c r="AL39" s="34">
        <v>2039</v>
      </c>
      <c r="AM39" s="34">
        <v>2040</v>
      </c>
      <c r="AN39" s="34">
        <v>2041</v>
      </c>
      <c r="AO39" s="34">
        <v>2042</v>
      </c>
      <c r="AP39" s="34">
        <v>2043</v>
      </c>
      <c r="AQ39" s="34">
        <v>2044</v>
      </c>
      <c r="AR39" s="34">
        <v>2045</v>
      </c>
      <c r="AS39" s="34">
        <v>2046</v>
      </c>
      <c r="AT39" s="34">
        <v>2047</v>
      </c>
      <c r="AU39" s="34">
        <v>2048</v>
      </c>
      <c r="AV39" s="34">
        <v>2049</v>
      </c>
      <c r="AW39" s="34">
        <v>2050</v>
      </c>
      <c r="AX39"/>
      <c r="AY39"/>
      <c r="AZ39"/>
      <c r="BA39"/>
      <c r="BB39"/>
      <c r="BC39"/>
      <c r="BD39"/>
      <c r="BE39"/>
      <c r="BF39"/>
      <c r="BG39"/>
      <c r="BH39"/>
    </row>
    <row r="40" spans="1:60" x14ac:dyDescent="0.3">
      <c r="A40" s="148"/>
      <c r="B40" s="39" t="s">
        <v>908</v>
      </c>
      <c r="C40" s="39" t="s">
        <v>326</v>
      </c>
      <c r="D40" s="35"/>
      <c r="E40" s="35"/>
      <c r="F40" s="35"/>
      <c r="G40" s="35"/>
      <c r="H40" s="35"/>
      <c r="I40" s="35"/>
      <c r="J40" s="64">
        <f>SUMIFS('COMEXT Exports'!$E41:$DT41, 'COMEXT Exports'!$E$8:$DT$8, J$39, 'COMEXT Exports'!$E$9:$DT$9, "Tot-Ex")</f>
        <v>159.59762656779782</v>
      </c>
      <c r="K40" s="64">
        <f>SUMIFS('COMEXT Exports'!$E41:$DT41, 'COMEXT Exports'!$E$8:$DT$8, K$39, 'COMEXT Exports'!$E$9:$DT$9, "Tot-Ex")</f>
        <v>485.69452577549163</v>
      </c>
      <c r="L40" s="64">
        <f>SUMIFS('COMEXT Exports'!$E41:$DT41, 'COMEXT Exports'!$E$8:$DT$8, L$39, 'COMEXT Exports'!$E$9:$DT$9, "Tot-Ex")</f>
        <v>353.93816487481911</v>
      </c>
      <c r="M40" s="64">
        <f>SUMIFS('COMEXT Exports'!$E41:$DT41, 'COMEXT Exports'!$E$8:$DT$8, M$39, 'COMEXT Exports'!$E$9:$DT$9, "Tot-Ex")</f>
        <v>408.04471341311859</v>
      </c>
      <c r="N40" s="64">
        <f>SUMIFS('COMEXT Exports'!$E41:$DT41, 'COMEXT Exports'!$E$8:$DT$8, N$39, 'COMEXT Exports'!$E$9:$DT$9, "Tot-Ex")</f>
        <v>484.45467470393385</v>
      </c>
      <c r="O40" s="64">
        <f>SUMIFS('COMEXT Exports'!$E41:$DT41, 'COMEXT Exports'!$E$8:$DT$8, O$39, 'COMEXT Exports'!$E$9:$DT$9, "Tot-Ex")</f>
        <v>557.6671809613689</v>
      </c>
      <c r="P40" s="64">
        <f>SUMIFS('COMEXT Exports'!$E41:$DT41, 'COMEXT Exports'!$E$8:$DT$8, P$39, 'COMEXT Exports'!$E$9:$DT$9, "Tot-Ex")</f>
        <v>128.57331574592729</v>
      </c>
      <c r="Q40" s="64">
        <f>SUMIFS('COMEXT Exports'!$E41:$DT41, 'COMEXT Exports'!$E$8:$DT$8, Q$39, 'COMEXT Exports'!$E$9:$DT$9, "Tot-Ex")</f>
        <v>53.933560431635307</v>
      </c>
      <c r="R40" s="64">
        <f>SUMIFS('COMEXT Exports'!$E41:$DT41, 'COMEXT Exports'!$E$8:$DT$8, R$39, 'COMEXT Exports'!$E$9:$DT$9, "Tot-Ex")</f>
        <v>0</v>
      </c>
      <c r="S40" s="64">
        <f>SUMIFS('COMEXT Exports'!$E41:$DT41, 'COMEXT Exports'!$E$8:$DT$8, S$39, 'COMEXT Exports'!$E$9:$DT$9, "Tot-Ex")</f>
        <v>0</v>
      </c>
      <c r="T40" s="64">
        <f>SUMIFS('COMEXT Exports'!$E41:$DT41, 'COMEXT Exports'!$E$8:$DT$8, T$39, 'COMEXT Exports'!$E$9:$DT$9, "Tot-Ex")</f>
        <v>0</v>
      </c>
      <c r="U40" s="64">
        <f>SUMIFS('COMEXT Exports'!$E41:$DT41, 'COMEXT Exports'!$E$8:$DT$8, U$39, 'COMEXT Exports'!$E$9:$DT$9, "Tot-Ex")</f>
        <v>0</v>
      </c>
      <c r="V40" s="64">
        <f>SUMIFS('COMEXT Exports'!$E41:$DT41, 'COMEXT Exports'!$E$8:$DT$8, V$39, 'COMEXT Exports'!$E$9:$DT$9, "Tot-Ex")</f>
        <v>0</v>
      </c>
      <c r="W40" s="64">
        <f>SUMIFS('COMEXT Exports'!$E41:$DT41, 'COMEXT Exports'!$E$8:$DT$8, W$39, 'COMEXT Exports'!$E$9:$DT$9, "Tot-Ex")</f>
        <v>0</v>
      </c>
      <c r="X40" s="64">
        <f>SUMIFS('COMEXT Exports'!$E41:$DT41, 'COMEXT Exports'!$E$8:$DT$8, X$39, 'COMEXT Exports'!$E$9:$DT$9, "Tot-Ex")</f>
        <v>0</v>
      </c>
      <c r="Y40" s="64">
        <f>SUMIFS('COMEXT Exports'!$E41:$DT41, 'COMEXT Exports'!$E$8:$DT$8, Y$39, 'COMEXT Exports'!$E$9:$DT$9, "Tot-Ex")</f>
        <v>0</v>
      </c>
      <c r="Z40" s="64">
        <f>SUMIFS('COMEXT Exports'!$E41:$DT41, 'COMEXT Exports'!$E$8:$DT$8, Z$39, 'COMEXT Exports'!$E$9:$DT$9, "Tot-Ex")</f>
        <v>0</v>
      </c>
      <c r="AA40" s="64">
        <f>SUMIFS('COMEXT Exports'!$E41:$DT41, 'COMEXT Exports'!$E$8:$DT$8, AA$39, 'COMEXT Exports'!$E$9:$DT$9, "Tot-Ex")</f>
        <v>0</v>
      </c>
      <c r="AB40" s="64">
        <f>SUMIFS('COMEXT Exports'!$E41:$DT41, 'COMEXT Exports'!$E$8:$DT$8, AB$39, 'COMEXT Exports'!$E$9:$DT$9, "Tot-Ex")</f>
        <v>0</v>
      </c>
      <c r="AC40" s="64">
        <f>SUMIFS('COMEXT Exports'!$E41:$DT41, 'COMEXT Exports'!$E$8:$DT$8, AC$39, 'COMEXT Exports'!$E$9:$DT$9, "Tot-Ex")</f>
        <v>0</v>
      </c>
      <c r="AD40" s="64">
        <f>SUMIFS('COMEXT Exports'!$E41:$DT41, 'COMEXT Exports'!$E$8:$DT$8, AD$39, 'COMEXT Exports'!$E$9:$DT$9, "Tot-Ex")</f>
        <v>0</v>
      </c>
      <c r="AE40" s="64">
        <f>SUMIFS('COMEXT Exports'!$E41:$DT41, 'COMEXT Exports'!$E$8:$DT$8, AE$39, 'COMEXT Exports'!$E$9:$DT$9, "Tot-Ex")</f>
        <v>0</v>
      </c>
      <c r="AF40" s="64">
        <f>SUMIFS('COMEXT Exports'!$E41:$DT41, 'COMEXT Exports'!$E$8:$DT$8, AF$39, 'COMEXT Exports'!$E$9:$DT$9, "Tot-Ex")</f>
        <v>0</v>
      </c>
      <c r="AG40" s="64">
        <f>SUMIFS('COMEXT Exports'!$E41:$DT41, 'COMEXT Exports'!$E$8:$DT$8, AG$39, 'COMEXT Exports'!$E$9:$DT$9, "Tot-Ex")</f>
        <v>0</v>
      </c>
      <c r="AH40" s="64">
        <f>SUMIFS('COMEXT Exports'!$E41:$DT41, 'COMEXT Exports'!$E$8:$DT$8, AH$39, 'COMEXT Exports'!$E$9:$DT$9, "Tot-Ex")</f>
        <v>0</v>
      </c>
      <c r="AI40" s="64">
        <f>SUMIFS('COMEXT Exports'!$E41:$DT41, 'COMEXT Exports'!$E$8:$DT$8, AI$39, 'COMEXT Exports'!$E$9:$DT$9, "Tot-Ex")</f>
        <v>0</v>
      </c>
      <c r="AJ40" s="64">
        <f>SUMIFS('COMEXT Exports'!$E41:$DT41, 'COMEXT Exports'!$E$8:$DT$8, AJ$39, 'COMEXT Exports'!$E$9:$DT$9, "Tot-Ex")</f>
        <v>0</v>
      </c>
      <c r="AK40" s="64">
        <f>SUMIFS('COMEXT Exports'!$E41:$DT41, 'COMEXT Exports'!$E$8:$DT$8, AK$39, 'COMEXT Exports'!$E$9:$DT$9, "Tot-Ex")</f>
        <v>0</v>
      </c>
      <c r="AL40" s="64">
        <f>SUMIFS('COMEXT Exports'!$E41:$DT41, 'COMEXT Exports'!$E$8:$DT$8, AL$39, 'COMEXT Exports'!$E$9:$DT$9, "Tot-Ex")</f>
        <v>0</v>
      </c>
      <c r="AM40" s="64">
        <f>SUMIFS('COMEXT Exports'!$E41:$DT41, 'COMEXT Exports'!$E$8:$DT$8, AM$39, 'COMEXT Exports'!$E$9:$DT$9, "Tot-Ex")</f>
        <v>0</v>
      </c>
      <c r="AN40" s="64">
        <f>SUMIFS('COMEXT Exports'!$E41:$DT41, 'COMEXT Exports'!$E$8:$DT$8, AN$39, 'COMEXT Exports'!$E$9:$DT$9, "Tot-Ex")</f>
        <v>0</v>
      </c>
      <c r="AO40" s="64">
        <f>SUMIFS('COMEXT Exports'!$E41:$DT41, 'COMEXT Exports'!$E$8:$DT$8, AO$39, 'COMEXT Exports'!$E$9:$DT$9, "Tot-Ex")</f>
        <v>0</v>
      </c>
      <c r="AP40" s="64">
        <f>SUMIFS('COMEXT Exports'!$E41:$DT41, 'COMEXT Exports'!$E$8:$DT$8, AP$39, 'COMEXT Exports'!$E$9:$DT$9, "Tot-Ex")</f>
        <v>0</v>
      </c>
      <c r="AQ40" s="64">
        <f>SUMIFS('COMEXT Exports'!$E41:$DT41, 'COMEXT Exports'!$E$8:$DT$8, AQ$39, 'COMEXT Exports'!$E$9:$DT$9, "Tot-Ex")</f>
        <v>0</v>
      </c>
      <c r="AR40" s="64">
        <f>SUMIFS('COMEXT Exports'!$E41:$DT41, 'COMEXT Exports'!$E$8:$DT$8, AR$39, 'COMEXT Exports'!$E$9:$DT$9, "Tot-Ex")</f>
        <v>0</v>
      </c>
      <c r="AS40" s="64">
        <f>SUMIFS('COMEXT Exports'!$E41:$DT41, 'COMEXT Exports'!$E$8:$DT$8, AS$39, 'COMEXT Exports'!$E$9:$DT$9, "Tot-Ex")</f>
        <v>0</v>
      </c>
      <c r="AT40" s="64">
        <f>SUMIFS('COMEXT Exports'!$E41:$DT41, 'COMEXT Exports'!$E$8:$DT$8, AT$39, 'COMEXT Exports'!$E$9:$DT$9, "Tot-Ex")</f>
        <v>0</v>
      </c>
      <c r="AU40" s="64">
        <f>SUMIFS('COMEXT Exports'!$E41:$DT41, 'COMEXT Exports'!$E$8:$DT$8, AU$39, 'COMEXT Exports'!$E$9:$DT$9, "Tot-Ex")</f>
        <v>0</v>
      </c>
      <c r="AV40" s="64">
        <f>SUMIFS('COMEXT Exports'!$E41:$DT41, 'COMEXT Exports'!$E$8:$DT$8, AV$39, 'COMEXT Exports'!$E$9:$DT$9, "Tot-Ex")</f>
        <v>0</v>
      </c>
      <c r="AW40" s="64">
        <f>SUMIFS('COMEXT Exports'!$E41:$DT41, 'COMEXT Exports'!$E$8:$DT$8, AW$39, 'COMEXT Exports'!$E$9:$DT$9, "Tot-Ex")</f>
        <v>0</v>
      </c>
      <c r="AX40"/>
      <c r="AY40"/>
      <c r="AZ40"/>
      <c r="BA40"/>
      <c r="BB40"/>
      <c r="BC40"/>
      <c r="BD40"/>
      <c r="BE40"/>
      <c r="BF40"/>
      <c r="BG40"/>
      <c r="BH40"/>
    </row>
    <row r="41" spans="1:60" x14ac:dyDescent="0.3">
      <c r="A41" s="148"/>
      <c r="B41" s="39" t="s">
        <v>909</v>
      </c>
      <c r="C41" s="39" t="s">
        <v>711</v>
      </c>
      <c r="D41" s="35"/>
      <c r="E41" s="35"/>
      <c r="F41" s="35"/>
      <c r="G41" s="35"/>
      <c r="H41" s="35"/>
      <c r="I41" s="35"/>
      <c r="J41" s="64">
        <f>SUMIFS('COMEXT Exports'!$E42:$DT42, 'COMEXT Exports'!$E$8:$DT$8, J$39, 'COMEXT Exports'!$E$9:$DT$9, "Tot-Ex")</f>
        <v>4.33217806426953</v>
      </c>
      <c r="K41" s="64">
        <f>SUMIFS('COMEXT Exports'!$E42:$DT42, 'COMEXT Exports'!$E$8:$DT$8, K$39, 'COMEXT Exports'!$E$9:$DT$9, "Tot-Ex")</f>
        <v>4.8283391982849473</v>
      </c>
      <c r="L41" s="64">
        <f>SUMIFS('COMEXT Exports'!$E42:$DT42, 'COMEXT Exports'!$E$8:$DT$8, L$39, 'COMEXT Exports'!$E$9:$DT$9, "Tot-Ex")</f>
        <v>1.4750715995125157</v>
      </c>
      <c r="M41" s="64">
        <f>SUMIFS('COMEXT Exports'!$E42:$DT42, 'COMEXT Exports'!$E$8:$DT$8, M$39, 'COMEXT Exports'!$E$9:$DT$9, "Tot-Ex")</f>
        <v>1.2631196855458044</v>
      </c>
      <c r="N41" s="64">
        <f>SUMIFS('COMEXT Exports'!$E42:$DT42, 'COMEXT Exports'!$E$8:$DT$8, N$39, 'COMEXT Exports'!$E$9:$DT$9, "Tot-Ex")</f>
        <v>0.67850081809583884</v>
      </c>
      <c r="O41" s="64">
        <f>SUMIFS('COMEXT Exports'!$E42:$DT42, 'COMEXT Exports'!$E$8:$DT$8, O$39, 'COMEXT Exports'!$E$9:$DT$9, "Tot-Ex")</f>
        <v>0.74997402332426111</v>
      </c>
      <c r="P41" s="64">
        <f>SUMIFS('COMEXT Exports'!$E42:$DT42, 'COMEXT Exports'!$E$8:$DT$8, P$39, 'COMEXT Exports'!$E$9:$DT$9, "Tot-Ex")</f>
        <v>0.58026663662011924</v>
      </c>
      <c r="Q41" s="64">
        <f>SUMIFS('COMEXT Exports'!$E42:$DT42, 'COMEXT Exports'!$E$8:$DT$8, Q$39, 'COMEXT Exports'!$E$9:$DT$9, "Tot-Ex")</f>
        <v>4.0016563671622495E-3</v>
      </c>
      <c r="R41" s="64">
        <f>SUMIFS('COMEXT Exports'!$E42:$DT42, 'COMEXT Exports'!$E$8:$DT$8, R$39, 'COMEXT Exports'!$E$9:$DT$9, "Tot-Ex")</f>
        <v>0</v>
      </c>
      <c r="S41" s="64">
        <f>SUMIFS('COMEXT Exports'!$E42:$DT42, 'COMEXT Exports'!$E$8:$DT$8, S$39, 'COMEXT Exports'!$E$9:$DT$9, "Tot-Ex")</f>
        <v>0</v>
      </c>
      <c r="T41" s="64">
        <f>SUMIFS('COMEXT Exports'!$E42:$DT42, 'COMEXT Exports'!$E$8:$DT$8, T$39, 'COMEXT Exports'!$E$9:$DT$9, "Tot-Ex")</f>
        <v>0</v>
      </c>
      <c r="U41" s="64">
        <f>SUMIFS('COMEXT Exports'!$E42:$DT42, 'COMEXT Exports'!$E$8:$DT$8, U$39, 'COMEXT Exports'!$E$9:$DT$9, "Tot-Ex")</f>
        <v>0</v>
      </c>
      <c r="V41" s="64">
        <f>SUMIFS('COMEXT Exports'!$E42:$DT42, 'COMEXT Exports'!$E$8:$DT$8, V$39, 'COMEXT Exports'!$E$9:$DT$9, "Tot-Ex")</f>
        <v>0</v>
      </c>
      <c r="W41" s="64">
        <f>SUMIFS('COMEXT Exports'!$E42:$DT42, 'COMEXT Exports'!$E$8:$DT$8, W$39, 'COMEXT Exports'!$E$9:$DT$9, "Tot-Ex")</f>
        <v>0</v>
      </c>
      <c r="X41" s="64">
        <f>SUMIFS('COMEXT Exports'!$E42:$DT42, 'COMEXT Exports'!$E$8:$DT$8, X$39, 'COMEXT Exports'!$E$9:$DT$9, "Tot-Ex")</f>
        <v>0</v>
      </c>
      <c r="Y41" s="64">
        <f>SUMIFS('COMEXT Exports'!$E42:$DT42, 'COMEXT Exports'!$E$8:$DT$8, Y$39, 'COMEXT Exports'!$E$9:$DT$9, "Tot-Ex")</f>
        <v>0</v>
      </c>
      <c r="Z41" s="64">
        <f>SUMIFS('COMEXT Exports'!$E42:$DT42, 'COMEXT Exports'!$E$8:$DT$8, Z$39, 'COMEXT Exports'!$E$9:$DT$9, "Tot-Ex")</f>
        <v>0</v>
      </c>
      <c r="AA41" s="64">
        <f>SUMIFS('COMEXT Exports'!$E42:$DT42, 'COMEXT Exports'!$E$8:$DT$8, AA$39, 'COMEXT Exports'!$E$9:$DT$9, "Tot-Ex")</f>
        <v>0</v>
      </c>
      <c r="AB41" s="64">
        <f>SUMIFS('COMEXT Exports'!$E42:$DT42, 'COMEXT Exports'!$E$8:$DT$8, AB$39, 'COMEXT Exports'!$E$9:$DT$9, "Tot-Ex")</f>
        <v>0</v>
      </c>
      <c r="AC41" s="64">
        <f>SUMIFS('COMEXT Exports'!$E42:$DT42, 'COMEXT Exports'!$E$8:$DT$8, AC$39, 'COMEXT Exports'!$E$9:$DT$9, "Tot-Ex")</f>
        <v>0</v>
      </c>
      <c r="AD41" s="64">
        <f>SUMIFS('COMEXT Exports'!$E42:$DT42, 'COMEXT Exports'!$E$8:$DT$8, AD$39, 'COMEXT Exports'!$E$9:$DT$9, "Tot-Ex")</f>
        <v>0</v>
      </c>
      <c r="AE41" s="64">
        <f>SUMIFS('COMEXT Exports'!$E42:$DT42, 'COMEXT Exports'!$E$8:$DT$8, AE$39, 'COMEXT Exports'!$E$9:$DT$9, "Tot-Ex")</f>
        <v>0</v>
      </c>
      <c r="AF41" s="64">
        <f>SUMIFS('COMEXT Exports'!$E42:$DT42, 'COMEXT Exports'!$E$8:$DT$8, AF$39, 'COMEXT Exports'!$E$9:$DT$9, "Tot-Ex")</f>
        <v>0</v>
      </c>
      <c r="AG41" s="64">
        <f>SUMIFS('COMEXT Exports'!$E42:$DT42, 'COMEXT Exports'!$E$8:$DT$8, AG$39, 'COMEXT Exports'!$E$9:$DT$9, "Tot-Ex")</f>
        <v>0</v>
      </c>
      <c r="AH41" s="64">
        <f>SUMIFS('COMEXT Exports'!$E42:$DT42, 'COMEXT Exports'!$E$8:$DT$8, AH$39, 'COMEXT Exports'!$E$9:$DT$9, "Tot-Ex")</f>
        <v>0</v>
      </c>
      <c r="AI41" s="64">
        <f>SUMIFS('COMEXT Exports'!$E42:$DT42, 'COMEXT Exports'!$E$8:$DT$8, AI$39, 'COMEXT Exports'!$E$9:$DT$9, "Tot-Ex")</f>
        <v>0</v>
      </c>
      <c r="AJ41" s="64">
        <f>SUMIFS('COMEXT Exports'!$E42:$DT42, 'COMEXT Exports'!$E$8:$DT$8, AJ$39, 'COMEXT Exports'!$E$9:$DT$9, "Tot-Ex")</f>
        <v>0</v>
      </c>
      <c r="AK41" s="64">
        <f>SUMIFS('COMEXT Exports'!$E42:$DT42, 'COMEXT Exports'!$E$8:$DT$8, AK$39, 'COMEXT Exports'!$E$9:$DT$9, "Tot-Ex")</f>
        <v>0</v>
      </c>
      <c r="AL41" s="64">
        <f>SUMIFS('COMEXT Exports'!$E42:$DT42, 'COMEXT Exports'!$E$8:$DT$8, AL$39, 'COMEXT Exports'!$E$9:$DT$9, "Tot-Ex")</f>
        <v>0</v>
      </c>
      <c r="AM41" s="64">
        <f>SUMIFS('COMEXT Exports'!$E42:$DT42, 'COMEXT Exports'!$E$8:$DT$8, AM$39, 'COMEXT Exports'!$E$9:$DT$9, "Tot-Ex")</f>
        <v>0</v>
      </c>
      <c r="AN41" s="64">
        <f>SUMIFS('COMEXT Exports'!$E42:$DT42, 'COMEXT Exports'!$E$8:$DT$8, AN$39, 'COMEXT Exports'!$E$9:$DT$9, "Tot-Ex")</f>
        <v>0</v>
      </c>
      <c r="AO41" s="64">
        <f>SUMIFS('COMEXT Exports'!$E42:$DT42, 'COMEXT Exports'!$E$8:$DT$8, AO$39, 'COMEXT Exports'!$E$9:$DT$9, "Tot-Ex")</f>
        <v>0</v>
      </c>
      <c r="AP41" s="64">
        <f>SUMIFS('COMEXT Exports'!$E42:$DT42, 'COMEXT Exports'!$E$8:$DT$8, AP$39, 'COMEXT Exports'!$E$9:$DT$9, "Tot-Ex")</f>
        <v>0</v>
      </c>
      <c r="AQ41" s="64">
        <f>SUMIFS('COMEXT Exports'!$E42:$DT42, 'COMEXT Exports'!$E$8:$DT$8, AQ$39, 'COMEXT Exports'!$E$9:$DT$9, "Tot-Ex")</f>
        <v>0</v>
      </c>
      <c r="AR41" s="64">
        <f>SUMIFS('COMEXT Exports'!$E42:$DT42, 'COMEXT Exports'!$E$8:$DT$8, AR$39, 'COMEXT Exports'!$E$9:$DT$9, "Tot-Ex")</f>
        <v>0</v>
      </c>
      <c r="AS41" s="64">
        <f>SUMIFS('COMEXT Exports'!$E42:$DT42, 'COMEXT Exports'!$E$8:$DT$8, AS$39, 'COMEXT Exports'!$E$9:$DT$9, "Tot-Ex")</f>
        <v>0</v>
      </c>
      <c r="AT41" s="64">
        <f>SUMIFS('COMEXT Exports'!$E42:$DT42, 'COMEXT Exports'!$E$8:$DT$8, AT$39, 'COMEXT Exports'!$E$9:$DT$9, "Tot-Ex")</f>
        <v>0</v>
      </c>
      <c r="AU41" s="64">
        <f>SUMIFS('COMEXT Exports'!$E42:$DT42, 'COMEXT Exports'!$E$8:$DT$8, AU$39, 'COMEXT Exports'!$E$9:$DT$9, "Tot-Ex")</f>
        <v>0</v>
      </c>
      <c r="AV41" s="64">
        <f>SUMIFS('COMEXT Exports'!$E42:$DT42, 'COMEXT Exports'!$E$8:$DT$8, AV$39, 'COMEXT Exports'!$E$9:$DT$9, "Tot-Ex")</f>
        <v>0</v>
      </c>
      <c r="AW41" s="64">
        <f>SUMIFS('COMEXT Exports'!$E42:$DT42, 'COMEXT Exports'!$E$8:$DT$8, AW$39, 'COMEXT Exports'!$E$9:$DT$9, "Tot-Ex")</f>
        <v>0</v>
      </c>
      <c r="AX41"/>
      <c r="AY41"/>
      <c r="AZ41"/>
      <c r="BA41"/>
      <c r="BB41"/>
      <c r="BC41"/>
      <c r="BD41"/>
      <c r="BE41"/>
      <c r="BF41"/>
      <c r="BG41"/>
      <c r="BH41"/>
    </row>
    <row r="42" spans="1:60" x14ac:dyDescent="0.3">
      <c r="A42" s="148"/>
      <c r="B42" s="39" t="s">
        <v>910</v>
      </c>
      <c r="C42" s="39" t="s">
        <v>713</v>
      </c>
      <c r="D42" s="35"/>
      <c r="E42" s="35"/>
      <c r="F42" s="35"/>
      <c r="G42" s="35"/>
      <c r="H42" s="35"/>
      <c r="I42" s="35"/>
      <c r="J42" s="64">
        <f>SUMIFS('COMEXT Exports'!$E43:$DT43, 'COMEXT Exports'!$E$8:$DT$8, J$39, 'COMEXT Exports'!$E$9:$DT$9, "Tot-Ex")</f>
        <v>1915.7043518196274</v>
      </c>
      <c r="K42" s="64">
        <f>SUMIFS('COMEXT Exports'!$E43:$DT43, 'COMEXT Exports'!$E$8:$DT$8, K$39, 'COMEXT Exports'!$E$9:$DT$9, "Tot-Ex")</f>
        <v>2176.1063830501794</v>
      </c>
      <c r="L42" s="64">
        <f>SUMIFS('COMEXT Exports'!$E43:$DT43, 'COMEXT Exports'!$E$8:$DT$8, L$39, 'COMEXT Exports'!$E$9:$DT$9, "Tot-Ex")</f>
        <v>782.59586992805555</v>
      </c>
      <c r="M42" s="64">
        <f>SUMIFS('COMEXT Exports'!$E43:$DT43, 'COMEXT Exports'!$E$8:$DT$8, M$39, 'COMEXT Exports'!$E$9:$DT$9, "Tot-Ex")</f>
        <v>716.58871498213102</v>
      </c>
      <c r="N42" s="64">
        <f>SUMIFS('COMEXT Exports'!$E43:$DT43, 'COMEXT Exports'!$E$8:$DT$8, N$39, 'COMEXT Exports'!$E$9:$DT$9, "Tot-Ex")</f>
        <v>482.60443333356574</v>
      </c>
      <c r="O42" s="64">
        <f>SUMIFS('COMEXT Exports'!$E43:$DT43, 'COMEXT Exports'!$E$8:$DT$8, O$39, 'COMEXT Exports'!$E$9:$DT$9, "Tot-Ex")</f>
        <v>682.99664492903401</v>
      </c>
      <c r="P42" s="64">
        <f>SUMIFS('COMEXT Exports'!$E43:$DT43, 'COMEXT Exports'!$E$8:$DT$8, P$39, 'COMEXT Exports'!$E$9:$DT$9, "Tot-Ex")</f>
        <v>763.09280957279395</v>
      </c>
      <c r="Q42" s="64">
        <f>SUMIFS('COMEXT Exports'!$E43:$DT43, 'COMEXT Exports'!$E$8:$DT$8, Q$39, 'COMEXT Exports'!$E$9:$DT$9, "Tot-Ex")</f>
        <v>3.4169409630252106</v>
      </c>
      <c r="R42" s="64">
        <f>SUMIFS('COMEXT Exports'!$E43:$DT43, 'COMEXT Exports'!$E$8:$DT$8, R$39, 'COMEXT Exports'!$E$9:$DT$9, "Tot-Ex")</f>
        <v>0</v>
      </c>
      <c r="S42" s="64">
        <f>SUMIFS('COMEXT Exports'!$E43:$DT43, 'COMEXT Exports'!$E$8:$DT$8, S$39, 'COMEXT Exports'!$E$9:$DT$9, "Tot-Ex")</f>
        <v>0</v>
      </c>
      <c r="T42" s="64">
        <f>SUMIFS('COMEXT Exports'!$E43:$DT43, 'COMEXT Exports'!$E$8:$DT$8, T$39, 'COMEXT Exports'!$E$9:$DT$9, "Tot-Ex")</f>
        <v>0</v>
      </c>
      <c r="U42" s="64">
        <f>SUMIFS('COMEXT Exports'!$E43:$DT43, 'COMEXT Exports'!$E$8:$DT$8, U$39, 'COMEXT Exports'!$E$9:$DT$9, "Tot-Ex")</f>
        <v>0</v>
      </c>
      <c r="V42" s="64">
        <f>SUMIFS('COMEXT Exports'!$E43:$DT43, 'COMEXT Exports'!$E$8:$DT$8, V$39, 'COMEXT Exports'!$E$9:$DT$9, "Tot-Ex")</f>
        <v>0</v>
      </c>
      <c r="W42" s="64">
        <f>SUMIFS('COMEXT Exports'!$E43:$DT43, 'COMEXT Exports'!$E$8:$DT$8, W$39, 'COMEXT Exports'!$E$9:$DT$9, "Tot-Ex")</f>
        <v>0</v>
      </c>
      <c r="X42" s="64">
        <f>SUMIFS('COMEXT Exports'!$E43:$DT43, 'COMEXT Exports'!$E$8:$DT$8, X$39, 'COMEXT Exports'!$E$9:$DT$9, "Tot-Ex")</f>
        <v>0</v>
      </c>
      <c r="Y42" s="64">
        <f>SUMIFS('COMEXT Exports'!$E43:$DT43, 'COMEXT Exports'!$E$8:$DT$8, Y$39, 'COMEXT Exports'!$E$9:$DT$9, "Tot-Ex")</f>
        <v>0</v>
      </c>
      <c r="Z42" s="64">
        <f>SUMIFS('COMEXT Exports'!$E43:$DT43, 'COMEXT Exports'!$E$8:$DT$8, Z$39, 'COMEXT Exports'!$E$9:$DT$9, "Tot-Ex")</f>
        <v>0</v>
      </c>
      <c r="AA42" s="64">
        <f>SUMIFS('COMEXT Exports'!$E43:$DT43, 'COMEXT Exports'!$E$8:$DT$8, AA$39, 'COMEXT Exports'!$E$9:$DT$9, "Tot-Ex")</f>
        <v>0</v>
      </c>
      <c r="AB42" s="64">
        <f>SUMIFS('COMEXT Exports'!$E43:$DT43, 'COMEXT Exports'!$E$8:$DT$8, AB$39, 'COMEXT Exports'!$E$9:$DT$9, "Tot-Ex")</f>
        <v>0</v>
      </c>
      <c r="AC42" s="64">
        <f>SUMIFS('COMEXT Exports'!$E43:$DT43, 'COMEXT Exports'!$E$8:$DT$8, AC$39, 'COMEXT Exports'!$E$9:$DT$9, "Tot-Ex")</f>
        <v>0</v>
      </c>
      <c r="AD42" s="64">
        <f>SUMIFS('COMEXT Exports'!$E43:$DT43, 'COMEXT Exports'!$E$8:$DT$8, AD$39, 'COMEXT Exports'!$E$9:$DT$9, "Tot-Ex")</f>
        <v>0</v>
      </c>
      <c r="AE42" s="64">
        <f>SUMIFS('COMEXT Exports'!$E43:$DT43, 'COMEXT Exports'!$E$8:$DT$8, AE$39, 'COMEXT Exports'!$E$9:$DT$9, "Tot-Ex")</f>
        <v>0</v>
      </c>
      <c r="AF42" s="64">
        <f>SUMIFS('COMEXT Exports'!$E43:$DT43, 'COMEXT Exports'!$E$8:$DT$8, AF$39, 'COMEXT Exports'!$E$9:$DT$9, "Tot-Ex")</f>
        <v>0</v>
      </c>
      <c r="AG42" s="64">
        <f>SUMIFS('COMEXT Exports'!$E43:$DT43, 'COMEXT Exports'!$E$8:$DT$8, AG$39, 'COMEXT Exports'!$E$9:$DT$9, "Tot-Ex")</f>
        <v>0</v>
      </c>
      <c r="AH42" s="64">
        <f>SUMIFS('COMEXT Exports'!$E43:$DT43, 'COMEXT Exports'!$E$8:$DT$8, AH$39, 'COMEXT Exports'!$E$9:$DT$9, "Tot-Ex")</f>
        <v>0</v>
      </c>
      <c r="AI42" s="64">
        <f>SUMIFS('COMEXT Exports'!$E43:$DT43, 'COMEXT Exports'!$E$8:$DT$8, AI$39, 'COMEXT Exports'!$E$9:$DT$9, "Tot-Ex")</f>
        <v>0</v>
      </c>
      <c r="AJ42" s="64">
        <f>SUMIFS('COMEXT Exports'!$E43:$DT43, 'COMEXT Exports'!$E$8:$DT$8, AJ$39, 'COMEXT Exports'!$E$9:$DT$9, "Tot-Ex")</f>
        <v>0</v>
      </c>
      <c r="AK42" s="64">
        <f>SUMIFS('COMEXT Exports'!$E43:$DT43, 'COMEXT Exports'!$E$8:$DT$8, AK$39, 'COMEXT Exports'!$E$9:$DT$9, "Tot-Ex")</f>
        <v>0</v>
      </c>
      <c r="AL42" s="64">
        <f>SUMIFS('COMEXT Exports'!$E43:$DT43, 'COMEXT Exports'!$E$8:$DT$8, AL$39, 'COMEXT Exports'!$E$9:$DT$9, "Tot-Ex")</f>
        <v>0</v>
      </c>
      <c r="AM42" s="64">
        <f>SUMIFS('COMEXT Exports'!$E43:$DT43, 'COMEXT Exports'!$E$8:$DT$8, AM$39, 'COMEXT Exports'!$E$9:$DT$9, "Tot-Ex")</f>
        <v>0</v>
      </c>
      <c r="AN42" s="64">
        <f>SUMIFS('COMEXT Exports'!$E43:$DT43, 'COMEXT Exports'!$E$8:$DT$8, AN$39, 'COMEXT Exports'!$E$9:$DT$9, "Tot-Ex")</f>
        <v>0</v>
      </c>
      <c r="AO42" s="64">
        <f>SUMIFS('COMEXT Exports'!$E43:$DT43, 'COMEXT Exports'!$E$8:$DT$8, AO$39, 'COMEXT Exports'!$E$9:$DT$9, "Tot-Ex")</f>
        <v>0</v>
      </c>
      <c r="AP42" s="64">
        <f>SUMIFS('COMEXT Exports'!$E43:$DT43, 'COMEXT Exports'!$E$8:$DT$8, AP$39, 'COMEXT Exports'!$E$9:$DT$9, "Tot-Ex")</f>
        <v>0</v>
      </c>
      <c r="AQ42" s="64">
        <f>SUMIFS('COMEXT Exports'!$E43:$DT43, 'COMEXT Exports'!$E$8:$DT$8, AQ$39, 'COMEXT Exports'!$E$9:$DT$9, "Tot-Ex")</f>
        <v>0</v>
      </c>
      <c r="AR42" s="64">
        <f>SUMIFS('COMEXT Exports'!$E43:$DT43, 'COMEXT Exports'!$E$8:$DT$8, AR$39, 'COMEXT Exports'!$E$9:$DT$9, "Tot-Ex")</f>
        <v>0</v>
      </c>
      <c r="AS42" s="64">
        <f>SUMIFS('COMEXT Exports'!$E43:$DT43, 'COMEXT Exports'!$E$8:$DT$8, AS$39, 'COMEXT Exports'!$E$9:$DT$9, "Tot-Ex")</f>
        <v>0</v>
      </c>
      <c r="AT42" s="64">
        <f>SUMIFS('COMEXT Exports'!$E43:$DT43, 'COMEXT Exports'!$E$8:$DT$8, AT$39, 'COMEXT Exports'!$E$9:$DT$9, "Tot-Ex")</f>
        <v>0</v>
      </c>
      <c r="AU42" s="64">
        <f>SUMIFS('COMEXT Exports'!$E43:$DT43, 'COMEXT Exports'!$E$8:$DT$8, AU$39, 'COMEXT Exports'!$E$9:$DT$9, "Tot-Ex")</f>
        <v>0</v>
      </c>
      <c r="AV42" s="64">
        <f>SUMIFS('COMEXT Exports'!$E43:$DT43, 'COMEXT Exports'!$E$8:$DT$8, AV$39, 'COMEXT Exports'!$E$9:$DT$9, "Tot-Ex")</f>
        <v>0</v>
      </c>
      <c r="AW42" s="64">
        <f>SUMIFS('COMEXT Exports'!$E43:$DT43, 'COMEXT Exports'!$E$8:$DT$8, AW$39, 'COMEXT Exports'!$E$9:$DT$9, "Tot-Ex")</f>
        <v>0</v>
      </c>
      <c r="AX42"/>
      <c r="AY42"/>
      <c r="AZ42"/>
      <c r="BA42"/>
      <c r="BB42"/>
      <c r="BC42"/>
      <c r="BD42"/>
      <c r="BE42"/>
      <c r="BF42"/>
      <c r="BG42"/>
      <c r="BH42"/>
    </row>
    <row r="43" spans="1:60" x14ac:dyDescent="0.3">
      <c r="A43" s="148"/>
      <c r="B43" s="39" t="s">
        <v>911</v>
      </c>
      <c r="C43" s="39" t="s">
        <v>715</v>
      </c>
      <c r="D43" s="35"/>
      <c r="E43" s="35"/>
      <c r="F43" s="35"/>
      <c r="G43" s="35"/>
      <c r="H43" s="35"/>
      <c r="I43" s="35"/>
      <c r="J43" s="64">
        <f>SUMIFS('COMEXT Exports'!$E44:$DT44, 'COMEXT Exports'!$E$8:$DT$8, J$39, 'COMEXT Exports'!$E$9:$DT$9, "Tot-Ex")</f>
        <v>8.1840315617895773E-2</v>
      </c>
      <c r="K43" s="64">
        <f>SUMIFS('COMEXT Exports'!$E44:$DT44, 'COMEXT Exports'!$E$8:$DT$8, K$39, 'COMEXT Exports'!$E$9:$DT$9, "Tot-Ex")</f>
        <v>5.2039646084646014E-2</v>
      </c>
      <c r="L43" s="64">
        <f>SUMIFS('COMEXT Exports'!$E44:$DT44, 'COMEXT Exports'!$E$8:$DT$8, L$39, 'COMEXT Exports'!$E$9:$DT$9, "Tot-Ex")</f>
        <v>5.9756231067655929E-2</v>
      </c>
      <c r="M43" s="64">
        <f>SUMIFS('COMEXT Exports'!$E44:$DT44, 'COMEXT Exports'!$E$8:$DT$8, M$39, 'COMEXT Exports'!$E$9:$DT$9, "Tot-Ex")</f>
        <v>5.2481149016784363E-2</v>
      </c>
      <c r="N43" s="64">
        <f>SUMIFS('COMEXT Exports'!$E44:$DT44, 'COMEXT Exports'!$E$8:$DT$8, N$39, 'COMEXT Exports'!$E$9:$DT$9, "Tot-Ex")</f>
        <v>1.9317997604543446E-3</v>
      </c>
      <c r="O43" s="64">
        <f>SUMIFS('COMEXT Exports'!$E44:$DT44, 'COMEXT Exports'!$E$8:$DT$8, O$39, 'COMEXT Exports'!$E$9:$DT$9, "Tot-Ex")</f>
        <v>6.2417988409136358E-4</v>
      </c>
      <c r="P43" s="64">
        <f>SUMIFS('COMEXT Exports'!$E44:$DT44, 'COMEXT Exports'!$E$8:$DT$8, P$39, 'COMEXT Exports'!$E$9:$DT$9, "Tot-Ex")</f>
        <v>2.5834262605900385E-4</v>
      </c>
      <c r="Q43" s="64">
        <f>SUMIFS('COMEXT Exports'!$E44:$DT44, 'COMEXT Exports'!$E$8:$DT$8, Q$39, 'COMEXT Exports'!$E$9:$DT$9, "Tot-Ex")</f>
        <v>4.8579682427163818E-4</v>
      </c>
      <c r="R43" s="64">
        <f>SUMIFS('COMEXT Exports'!$E44:$DT44, 'COMEXT Exports'!$E$8:$DT$8, R$39, 'COMEXT Exports'!$E$9:$DT$9, "Tot-Ex")</f>
        <v>0</v>
      </c>
      <c r="S43" s="64">
        <f>SUMIFS('COMEXT Exports'!$E44:$DT44, 'COMEXT Exports'!$E$8:$DT$8, S$39, 'COMEXT Exports'!$E$9:$DT$9, "Tot-Ex")</f>
        <v>0</v>
      </c>
      <c r="T43" s="64">
        <f>SUMIFS('COMEXT Exports'!$E44:$DT44, 'COMEXT Exports'!$E$8:$DT$8, T$39, 'COMEXT Exports'!$E$9:$DT$9, "Tot-Ex")</f>
        <v>0</v>
      </c>
      <c r="U43" s="64">
        <f>SUMIFS('COMEXT Exports'!$E44:$DT44, 'COMEXT Exports'!$E$8:$DT$8, U$39, 'COMEXT Exports'!$E$9:$DT$9, "Tot-Ex")</f>
        <v>0</v>
      </c>
      <c r="V43" s="64">
        <f>SUMIFS('COMEXT Exports'!$E44:$DT44, 'COMEXT Exports'!$E$8:$DT$8, V$39, 'COMEXT Exports'!$E$9:$DT$9, "Tot-Ex")</f>
        <v>0</v>
      </c>
      <c r="W43" s="64">
        <f>SUMIFS('COMEXT Exports'!$E44:$DT44, 'COMEXT Exports'!$E$8:$DT$8, W$39, 'COMEXT Exports'!$E$9:$DT$9, "Tot-Ex")</f>
        <v>0</v>
      </c>
      <c r="X43" s="64">
        <f>SUMIFS('COMEXT Exports'!$E44:$DT44, 'COMEXT Exports'!$E$8:$DT$8, X$39, 'COMEXT Exports'!$E$9:$DT$9, "Tot-Ex")</f>
        <v>0</v>
      </c>
      <c r="Y43" s="64">
        <f>SUMIFS('COMEXT Exports'!$E44:$DT44, 'COMEXT Exports'!$E$8:$DT$8, Y$39, 'COMEXT Exports'!$E$9:$DT$9, "Tot-Ex")</f>
        <v>0</v>
      </c>
      <c r="Z43" s="64">
        <f>SUMIFS('COMEXT Exports'!$E44:$DT44, 'COMEXT Exports'!$E$8:$DT$8, Z$39, 'COMEXT Exports'!$E$9:$DT$9, "Tot-Ex")</f>
        <v>0</v>
      </c>
      <c r="AA43" s="64">
        <f>SUMIFS('COMEXT Exports'!$E44:$DT44, 'COMEXT Exports'!$E$8:$DT$8, AA$39, 'COMEXT Exports'!$E$9:$DT$9, "Tot-Ex")</f>
        <v>0</v>
      </c>
      <c r="AB43" s="64">
        <f>SUMIFS('COMEXT Exports'!$E44:$DT44, 'COMEXT Exports'!$E$8:$DT$8, AB$39, 'COMEXT Exports'!$E$9:$DT$9, "Tot-Ex")</f>
        <v>0</v>
      </c>
      <c r="AC43" s="64">
        <f>SUMIFS('COMEXT Exports'!$E44:$DT44, 'COMEXT Exports'!$E$8:$DT$8, AC$39, 'COMEXT Exports'!$E$9:$DT$9, "Tot-Ex")</f>
        <v>0</v>
      </c>
      <c r="AD43" s="64">
        <f>SUMIFS('COMEXT Exports'!$E44:$DT44, 'COMEXT Exports'!$E$8:$DT$8, AD$39, 'COMEXT Exports'!$E$9:$DT$9, "Tot-Ex")</f>
        <v>0</v>
      </c>
      <c r="AE43" s="64">
        <f>SUMIFS('COMEXT Exports'!$E44:$DT44, 'COMEXT Exports'!$E$8:$DT$8, AE$39, 'COMEXT Exports'!$E$9:$DT$9, "Tot-Ex")</f>
        <v>0</v>
      </c>
      <c r="AF43" s="64">
        <f>SUMIFS('COMEXT Exports'!$E44:$DT44, 'COMEXT Exports'!$E$8:$DT$8, AF$39, 'COMEXT Exports'!$E$9:$DT$9, "Tot-Ex")</f>
        <v>0</v>
      </c>
      <c r="AG43" s="64">
        <f>SUMIFS('COMEXT Exports'!$E44:$DT44, 'COMEXT Exports'!$E$8:$DT$8, AG$39, 'COMEXT Exports'!$E$9:$DT$9, "Tot-Ex")</f>
        <v>0</v>
      </c>
      <c r="AH43" s="64">
        <f>SUMIFS('COMEXT Exports'!$E44:$DT44, 'COMEXT Exports'!$E$8:$DT$8, AH$39, 'COMEXT Exports'!$E$9:$DT$9, "Tot-Ex")</f>
        <v>0</v>
      </c>
      <c r="AI43" s="64">
        <f>SUMIFS('COMEXT Exports'!$E44:$DT44, 'COMEXT Exports'!$E$8:$DT$8, AI$39, 'COMEXT Exports'!$E$9:$DT$9, "Tot-Ex")</f>
        <v>0</v>
      </c>
      <c r="AJ43" s="64">
        <f>SUMIFS('COMEXT Exports'!$E44:$DT44, 'COMEXT Exports'!$E$8:$DT$8, AJ$39, 'COMEXT Exports'!$E$9:$DT$9, "Tot-Ex")</f>
        <v>0</v>
      </c>
      <c r="AK43" s="64">
        <f>SUMIFS('COMEXT Exports'!$E44:$DT44, 'COMEXT Exports'!$E$8:$DT$8, AK$39, 'COMEXT Exports'!$E$9:$DT$9, "Tot-Ex")</f>
        <v>0</v>
      </c>
      <c r="AL43" s="64">
        <f>SUMIFS('COMEXT Exports'!$E44:$DT44, 'COMEXT Exports'!$E$8:$DT$8, AL$39, 'COMEXT Exports'!$E$9:$DT$9, "Tot-Ex")</f>
        <v>0</v>
      </c>
      <c r="AM43" s="64">
        <f>SUMIFS('COMEXT Exports'!$E44:$DT44, 'COMEXT Exports'!$E$8:$DT$8, AM$39, 'COMEXT Exports'!$E$9:$DT$9, "Tot-Ex")</f>
        <v>0</v>
      </c>
      <c r="AN43" s="64">
        <f>SUMIFS('COMEXT Exports'!$E44:$DT44, 'COMEXT Exports'!$E$8:$DT$8, AN$39, 'COMEXT Exports'!$E$9:$DT$9, "Tot-Ex")</f>
        <v>0</v>
      </c>
      <c r="AO43" s="64">
        <f>SUMIFS('COMEXT Exports'!$E44:$DT44, 'COMEXT Exports'!$E$8:$DT$8, AO$39, 'COMEXT Exports'!$E$9:$DT$9, "Tot-Ex")</f>
        <v>0</v>
      </c>
      <c r="AP43" s="64">
        <f>SUMIFS('COMEXT Exports'!$E44:$DT44, 'COMEXT Exports'!$E$8:$DT$8, AP$39, 'COMEXT Exports'!$E$9:$DT$9, "Tot-Ex")</f>
        <v>0</v>
      </c>
      <c r="AQ43" s="64">
        <f>SUMIFS('COMEXT Exports'!$E44:$DT44, 'COMEXT Exports'!$E$8:$DT$8, AQ$39, 'COMEXT Exports'!$E$9:$DT$9, "Tot-Ex")</f>
        <v>0</v>
      </c>
      <c r="AR43" s="64">
        <f>SUMIFS('COMEXT Exports'!$E44:$DT44, 'COMEXT Exports'!$E$8:$DT$8, AR$39, 'COMEXT Exports'!$E$9:$DT$9, "Tot-Ex")</f>
        <v>0</v>
      </c>
      <c r="AS43" s="64">
        <f>SUMIFS('COMEXT Exports'!$E44:$DT44, 'COMEXT Exports'!$E$8:$DT$8, AS$39, 'COMEXT Exports'!$E$9:$DT$9, "Tot-Ex")</f>
        <v>0</v>
      </c>
      <c r="AT43" s="64">
        <f>SUMIFS('COMEXT Exports'!$E44:$DT44, 'COMEXT Exports'!$E$8:$DT$8, AT$39, 'COMEXT Exports'!$E$9:$DT$9, "Tot-Ex")</f>
        <v>0</v>
      </c>
      <c r="AU43" s="64">
        <f>SUMIFS('COMEXT Exports'!$E44:$DT44, 'COMEXT Exports'!$E$8:$DT$8, AU$39, 'COMEXT Exports'!$E$9:$DT$9, "Tot-Ex")</f>
        <v>0</v>
      </c>
      <c r="AV43" s="64">
        <f>SUMIFS('COMEXT Exports'!$E44:$DT44, 'COMEXT Exports'!$E$8:$DT$8, AV$39, 'COMEXT Exports'!$E$9:$DT$9, "Tot-Ex")</f>
        <v>0</v>
      </c>
      <c r="AW43" s="64">
        <f>SUMIFS('COMEXT Exports'!$E44:$DT44, 'COMEXT Exports'!$E$8:$DT$8, AW$39, 'COMEXT Exports'!$E$9:$DT$9, "Tot-Ex")</f>
        <v>0</v>
      </c>
      <c r="AX43"/>
      <c r="AY43"/>
      <c r="AZ43"/>
      <c r="BA43"/>
      <c r="BB43"/>
      <c r="BC43"/>
      <c r="BD43"/>
      <c r="BE43"/>
      <c r="BF43"/>
      <c r="BG43"/>
      <c r="BH43"/>
    </row>
    <row r="44" spans="1:60" x14ac:dyDescent="0.3">
      <c r="A44" s="148"/>
      <c r="B44" s="39" t="s">
        <v>912</v>
      </c>
      <c r="C44" s="39" t="s">
        <v>416</v>
      </c>
      <c r="D44" s="35"/>
      <c r="E44" s="35"/>
      <c r="F44" s="35"/>
      <c r="G44" s="35"/>
      <c r="H44" s="35"/>
      <c r="I44" s="35"/>
      <c r="J44" s="64">
        <f>SUMIFS('COMEXT Exports'!$E45:$DT45, 'COMEXT Exports'!$E$8:$DT$8, J$39, 'COMEXT Exports'!$E$9:$DT$9, "Tot-Ex")</f>
        <v>0.32513899874465929</v>
      </c>
      <c r="K44" s="64">
        <f>SUMIFS('COMEXT Exports'!$E45:$DT45, 'COMEXT Exports'!$E$8:$DT$8, K$39, 'COMEXT Exports'!$E$9:$DT$9, "Tot-Ex")</f>
        <v>0.29825995116443588</v>
      </c>
      <c r="L44" s="64">
        <f>SUMIFS('COMEXT Exports'!$E45:$DT45, 'COMEXT Exports'!$E$8:$DT$8, L$39, 'COMEXT Exports'!$E$9:$DT$9, "Tot-Ex")</f>
        <v>0.35568282062087048</v>
      </c>
      <c r="M44" s="64">
        <f>SUMIFS('COMEXT Exports'!$E45:$DT45, 'COMEXT Exports'!$E$8:$DT$8, M$39, 'COMEXT Exports'!$E$9:$DT$9, "Tot-Ex")</f>
        <v>0.44878255410879025</v>
      </c>
      <c r="N44" s="64">
        <f>SUMIFS('COMEXT Exports'!$E45:$DT45, 'COMEXT Exports'!$E$8:$DT$8, N$39, 'COMEXT Exports'!$E$9:$DT$9, "Tot-Ex")</f>
        <v>0.58297049502357023</v>
      </c>
      <c r="O44" s="64">
        <f>SUMIFS('COMEXT Exports'!$E45:$DT45, 'COMEXT Exports'!$E$8:$DT$8, O$39, 'COMEXT Exports'!$E$9:$DT$9, "Tot-Ex")</f>
        <v>0.72998458518996501</v>
      </c>
      <c r="P44" s="64">
        <f>SUMIFS('COMEXT Exports'!$E45:$DT45, 'COMEXT Exports'!$E$8:$DT$8, P$39, 'COMEXT Exports'!$E$9:$DT$9, "Tot-Ex")</f>
        <v>0.2741926674288625</v>
      </c>
      <c r="Q44" s="64">
        <f>SUMIFS('COMEXT Exports'!$E45:$DT45, 'COMEXT Exports'!$E$8:$DT$8, Q$39, 'COMEXT Exports'!$E$9:$DT$9, "Tot-Ex")</f>
        <v>0.23820424915290278</v>
      </c>
      <c r="R44" s="64">
        <f>SUMIFS('COMEXT Exports'!$E45:$DT45, 'COMEXT Exports'!$E$8:$DT$8, R$39, 'COMEXT Exports'!$E$9:$DT$9, "Tot-Ex")</f>
        <v>0</v>
      </c>
      <c r="S44" s="64">
        <f>SUMIFS('COMEXT Exports'!$E45:$DT45, 'COMEXT Exports'!$E$8:$DT$8, S$39, 'COMEXT Exports'!$E$9:$DT$9, "Tot-Ex")</f>
        <v>0</v>
      </c>
      <c r="T44" s="64">
        <f>SUMIFS('COMEXT Exports'!$E45:$DT45, 'COMEXT Exports'!$E$8:$DT$8, T$39, 'COMEXT Exports'!$E$9:$DT$9, "Tot-Ex")</f>
        <v>0</v>
      </c>
      <c r="U44" s="64">
        <f>SUMIFS('COMEXT Exports'!$E45:$DT45, 'COMEXT Exports'!$E$8:$DT$8, U$39, 'COMEXT Exports'!$E$9:$DT$9, "Tot-Ex")</f>
        <v>0</v>
      </c>
      <c r="V44" s="64">
        <f>SUMIFS('COMEXT Exports'!$E45:$DT45, 'COMEXT Exports'!$E$8:$DT$8, V$39, 'COMEXT Exports'!$E$9:$DT$9, "Tot-Ex")</f>
        <v>0</v>
      </c>
      <c r="W44" s="64">
        <f>SUMIFS('COMEXT Exports'!$E45:$DT45, 'COMEXT Exports'!$E$8:$DT$8, W$39, 'COMEXT Exports'!$E$9:$DT$9, "Tot-Ex")</f>
        <v>0</v>
      </c>
      <c r="X44" s="64">
        <f>SUMIFS('COMEXT Exports'!$E45:$DT45, 'COMEXT Exports'!$E$8:$DT$8, X$39, 'COMEXT Exports'!$E$9:$DT$9, "Tot-Ex")</f>
        <v>0</v>
      </c>
      <c r="Y44" s="64">
        <f>SUMIFS('COMEXT Exports'!$E45:$DT45, 'COMEXT Exports'!$E$8:$DT$8, Y$39, 'COMEXT Exports'!$E$9:$DT$9, "Tot-Ex")</f>
        <v>0</v>
      </c>
      <c r="Z44" s="64">
        <f>SUMIFS('COMEXT Exports'!$E45:$DT45, 'COMEXT Exports'!$E$8:$DT$8, Z$39, 'COMEXT Exports'!$E$9:$DT$9, "Tot-Ex")</f>
        <v>0</v>
      </c>
      <c r="AA44" s="64">
        <f>SUMIFS('COMEXT Exports'!$E45:$DT45, 'COMEXT Exports'!$E$8:$DT$8, AA$39, 'COMEXT Exports'!$E$9:$DT$9, "Tot-Ex")</f>
        <v>0</v>
      </c>
      <c r="AB44" s="64">
        <f>SUMIFS('COMEXT Exports'!$E45:$DT45, 'COMEXT Exports'!$E$8:$DT$8, AB$39, 'COMEXT Exports'!$E$9:$DT$9, "Tot-Ex")</f>
        <v>0</v>
      </c>
      <c r="AC44" s="64">
        <f>SUMIFS('COMEXT Exports'!$E45:$DT45, 'COMEXT Exports'!$E$8:$DT$8, AC$39, 'COMEXT Exports'!$E$9:$DT$9, "Tot-Ex")</f>
        <v>0</v>
      </c>
      <c r="AD44" s="64">
        <f>SUMIFS('COMEXT Exports'!$E45:$DT45, 'COMEXT Exports'!$E$8:$DT$8, AD$39, 'COMEXT Exports'!$E$9:$DT$9, "Tot-Ex")</f>
        <v>0</v>
      </c>
      <c r="AE44" s="64">
        <f>SUMIFS('COMEXT Exports'!$E45:$DT45, 'COMEXT Exports'!$E$8:$DT$8, AE$39, 'COMEXT Exports'!$E$9:$DT$9, "Tot-Ex")</f>
        <v>0</v>
      </c>
      <c r="AF44" s="64">
        <f>SUMIFS('COMEXT Exports'!$E45:$DT45, 'COMEXT Exports'!$E$8:$DT$8, AF$39, 'COMEXT Exports'!$E$9:$DT$9, "Tot-Ex")</f>
        <v>0</v>
      </c>
      <c r="AG44" s="64">
        <f>SUMIFS('COMEXT Exports'!$E45:$DT45, 'COMEXT Exports'!$E$8:$DT$8, AG$39, 'COMEXT Exports'!$E$9:$DT$9, "Tot-Ex")</f>
        <v>0</v>
      </c>
      <c r="AH44" s="64">
        <f>SUMIFS('COMEXT Exports'!$E45:$DT45, 'COMEXT Exports'!$E$8:$DT$8, AH$39, 'COMEXT Exports'!$E$9:$DT$9, "Tot-Ex")</f>
        <v>0</v>
      </c>
      <c r="AI44" s="64">
        <f>SUMIFS('COMEXT Exports'!$E45:$DT45, 'COMEXT Exports'!$E$8:$DT$8, AI$39, 'COMEXT Exports'!$E$9:$DT$9, "Tot-Ex")</f>
        <v>0</v>
      </c>
      <c r="AJ44" s="64">
        <f>SUMIFS('COMEXT Exports'!$E45:$DT45, 'COMEXT Exports'!$E$8:$DT$8, AJ$39, 'COMEXT Exports'!$E$9:$DT$9, "Tot-Ex")</f>
        <v>0</v>
      </c>
      <c r="AK44" s="64">
        <f>SUMIFS('COMEXT Exports'!$E45:$DT45, 'COMEXT Exports'!$E$8:$DT$8, AK$39, 'COMEXT Exports'!$E$9:$DT$9, "Tot-Ex")</f>
        <v>0</v>
      </c>
      <c r="AL44" s="64">
        <f>SUMIFS('COMEXT Exports'!$E45:$DT45, 'COMEXT Exports'!$E$8:$DT$8, AL$39, 'COMEXT Exports'!$E$9:$DT$9, "Tot-Ex")</f>
        <v>0</v>
      </c>
      <c r="AM44" s="64">
        <f>SUMIFS('COMEXT Exports'!$E45:$DT45, 'COMEXT Exports'!$E$8:$DT$8, AM$39, 'COMEXT Exports'!$E$9:$DT$9, "Tot-Ex")</f>
        <v>0</v>
      </c>
      <c r="AN44" s="64">
        <f>SUMIFS('COMEXT Exports'!$E45:$DT45, 'COMEXT Exports'!$E$8:$DT$8, AN$39, 'COMEXT Exports'!$E$9:$DT$9, "Tot-Ex")</f>
        <v>0</v>
      </c>
      <c r="AO44" s="64">
        <f>SUMIFS('COMEXT Exports'!$E45:$DT45, 'COMEXT Exports'!$E$8:$DT$8, AO$39, 'COMEXT Exports'!$E$9:$DT$9, "Tot-Ex")</f>
        <v>0</v>
      </c>
      <c r="AP44" s="64">
        <f>SUMIFS('COMEXT Exports'!$E45:$DT45, 'COMEXT Exports'!$E$8:$DT$8, AP$39, 'COMEXT Exports'!$E$9:$DT$9, "Tot-Ex")</f>
        <v>0</v>
      </c>
      <c r="AQ44" s="64">
        <f>SUMIFS('COMEXT Exports'!$E45:$DT45, 'COMEXT Exports'!$E$8:$DT$8, AQ$39, 'COMEXT Exports'!$E$9:$DT$9, "Tot-Ex")</f>
        <v>0</v>
      </c>
      <c r="AR44" s="64">
        <f>SUMIFS('COMEXT Exports'!$E45:$DT45, 'COMEXT Exports'!$E$8:$DT$8, AR$39, 'COMEXT Exports'!$E$9:$DT$9, "Tot-Ex")</f>
        <v>0</v>
      </c>
      <c r="AS44" s="64">
        <f>SUMIFS('COMEXT Exports'!$E45:$DT45, 'COMEXT Exports'!$E$8:$DT$8, AS$39, 'COMEXT Exports'!$E$9:$DT$9, "Tot-Ex")</f>
        <v>0</v>
      </c>
      <c r="AT44" s="64">
        <f>SUMIFS('COMEXT Exports'!$E45:$DT45, 'COMEXT Exports'!$E$8:$DT$8, AT$39, 'COMEXT Exports'!$E$9:$DT$9, "Tot-Ex")</f>
        <v>0</v>
      </c>
      <c r="AU44" s="64">
        <f>SUMIFS('COMEXT Exports'!$E45:$DT45, 'COMEXT Exports'!$E$8:$DT$8, AU$39, 'COMEXT Exports'!$E$9:$DT$9, "Tot-Ex")</f>
        <v>0</v>
      </c>
      <c r="AV44" s="64">
        <f>SUMIFS('COMEXT Exports'!$E45:$DT45, 'COMEXT Exports'!$E$8:$DT$8, AV$39, 'COMEXT Exports'!$E$9:$DT$9, "Tot-Ex")</f>
        <v>0</v>
      </c>
      <c r="AW44" s="64">
        <f>SUMIFS('COMEXT Exports'!$E45:$DT45, 'COMEXT Exports'!$E$8:$DT$8, AW$39, 'COMEXT Exports'!$E$9:$DT$9, "Tot-Ex")</f>
        <v>0</v>
      </c>
      <c r="AX44"/>
      <c r="AY44"/>
      <c r="AZ44"/>
      <c r="BA44"/>
      <c r="BB44"/>
      <c r="BC44"/>
      <c r="BD44"/>
      <c r="BE44"/>
      <c r="BF44"/>
      <c r="BG44"/>
      <c r="BH44"/>
    </row>
    <row r="45" spans="1:60" x14ac:dyDescent="0.3">
      <c r="A45" s="148"/>
      <c r="B45" s="39" t="s">
        <v>913</v>
      </c>
      <c r="C45" s="39" t="s">
        <v>165</v>
      </c>
      <c r="D45" s="35"/>
      <c r="E45" s="35"/>
      <c r="F45" s="35"/>
      <c r="G45" s="35"/>
      <c r="H45" s="35"/>
      <c r="I45" s="35"/>
      <c r="J45" s="64">
        <f>SUMIFS('COMEXT Exports'!$E34:$DT34, 'COMEXT Exports'!$E$8:$DT$8, J$39, 'COMEXT Exports'!$E$9:$DT$9, "Tot-Ex")</f>
        <v>22287.945614911096</v>
      </c>
      <c r="K45" s="64">
        <f>SUMIFS('COMEXT Exports'!$E34:$DT34, 'COMEXT Exports'!$E$8:$DT$8, K$39, 'COMEXT Exports'!$E$9:$DT$9, "Tot-Ex")</f>
        <v>25977.237895017759</v>
      </c>
      <c r="L45" s="64">
        <f>SUMIFS('COMEXT Exports'!$E34:$DT34, 'COMEXT Exports'!$E$8:$DT$8, L$39, 'COMEXT Exports'!$E$9:$DT$9, "Tot-Ex")</f>
        <v>18770.111507852267</v>
      </c>
      <c r="M45" s="64">
        <f>SUMIFS('COMEXT Exports'!$E34:$DT34, 'COMEXT Exports'!$E$8:$DT$8, M$39, 'COMEXT Exports'!$E$9:$DT$9, "Tot-Ex")</f>
        <v>27371.458807697778</v>
      </c>
      <c r="N45" s="64">
        <f>SUMIFS('COMEXT Exports'!$E34:$DT34, 'COMEXT Exports'!$E$8:$DT$8, N$39, 'COMEXT Exports'!$E$9:$DT$9, "Tot-Ex")</f>
        <v>48490.619728804835</v>
      </c>
      <c r="O45" s="64">
        <f>SUMIFS('COMEXT Exports'!$E34:$DT34, 'COMEXT Exports'!$E$8:$DT$8, O$39, 'COMEXT Exports'!$E$9:$DT$9, "Tot-Ex")</f>
        <v>8328.8824382459461</v>
      </c>
      <c r="P45" s="64">
        <f>SUMIFS('COMEXT Exports'!$E34:$DT34, 'COMEXT Exports'!$E$8:$DT$8, P$39, 'COMEXT Exports'!$E$9:$DT$9, "Tot-Ex")</f>
        <v>37909.341751812397</v>
      </c>
      <c r="Q45" s="64">
        <f>SUMIFS('COMEXT Exports'!$E34:$DT34, 'COMEXT Exports'!$E$8:$DT$8, Q$39, 'COMEXT Exports'!$E$9:$DT$9, "Tot-Ex")</f>
        <v>26096.761659188051</v>
      </c>
      <c r="R45" s="64">
        <f>SUMIFS('COMEXT Exports'!$E34:$DT34, 'COMEXT Exports'!$E$8:$DT$8, R$39, 'COMEXT Exports'!$E$9:$DT$9, "Tot-Ex")</f>
        <v>0</v>
      </c>
      <c r="S45" s="64">
        <f>SUMIFS('COMEXT Exports'!$E34:$DT34, 'COMEXT Exports'!$E$8:$DT$8, S$39, 'COMEXT Exports'!$E$9:$DT$9, "Tot-Ex")</f>
        <v>0</v>
      </c>
      <c r="T45" s="64">
        <f>SUMIFS('COMEXT Exports'!$E34:$DT34, 'COMEXT Exports'!$E$8:$DT$8, T$39, 'COMEXT Exports'!$E$9:$DT$9, "Tot-Ex")</f>
        <v>0</v>
      </c>
      <c r="U45" s="64">
        <f>SUMIFS('COMEXT Exports'!$E34:$DT34, 'COMEXT Exports'!$E$8:$DT$8, U$39, 'COMEXT Exports'!$E$9:$DT$9, "Tot-Ex")</f>
        <v>0</v>
      </c>
      <c r="V45" s="64">
        <f>SUMIFS('COMEXT Exports'!$E34:$DT34, 'COMEXT Exports'!$E$8:$DT$8, V$39, 'COMEXT Exports'!$E$9:$DT$9, "Tot-Ex")</f>
        <v>0</v>
      </c>
      <c r="W45" s="64">
        <f>SUMIFS('COMEXT Exports'!$E34:$DT34, 'COMEXT Exports'!$E$8:$DT$8, W$39, 'COMEXT Exports'!$E$9:$DT$9, "Tot-Ex")</f>
        <v>0</v>
      </c>
      <c r="X45" s="64">
        <f>SUMIFS('COMEXT Exports'!$E34:$DT34, 'COMEXT Exports'!$E$8:$DT$8, X$39, 'COMEXT Exports'!$E$9:$DT$9, "Tot-Ex")</f>
        <v>0</v>
      </c>
      <c r="Y45" s="64">
        <f>SUMIFS('COMEXT Exports'!$E34:$DT34, 'COMEXT Exports'!$E$8:$DT$8, Y$39, 'COMEXT Exports'!$E$9:$DT$9, "Tot-Ex")</f>
        <v>0</v>
      </c>
      <c r="Z45" s="64">
        <f>SUMIFS('COMEXT Exports'!$E34:$DT34, 'COMEXT Exports'!$E$8:$DT$8, Z$39, 'COMEXT Exports'!$E$9:$DT$9, "Tot-Ex")</f>
        <v>0</v>
      </c>
      <c r="AA45" s="64">
        <f>SUMIFS('COMEXT Exports'!$E34:$DT34, 'COMEXT Exports'!$E$8:$DT$8, AA$39, 'COMEXT Exports'!$E$9:$DT$9, "Tot-Ex")</f>
        <v>0</v>
      </c>
      <c r="AB45" s="64">
        <f>SUMIFS('COMEXT Exports'!$E34:$DT34, 'COMEXT Exports'!$E$8:$DT$8, AB$39, 'COMEXT Exports'!$E$9:$DT$9, "Tot-Ex")</f>
        <v>0</v>
      </c>
      <c r="AC45" s="64">
        <f>SUMIFS('COMEXT Exports'!$E34:$DT34, 'COMEXT Exports'!$E$8:$DT$8, AC$39, 'COMEXT Exports'!$E$9:$DT$9, "Tot-Ex")</f>
        <v>0</v>
      </c>
      <c r="AD45" s="64">
        <f>SUMIFS('COMEXT Exports'!$E34:$DT34, 'COMEXT Exports'!$E$8:$DT$8, AD$39, 'COMEXT Exports'!$E$9:$DT$9, "Tot-Ex")</f>
        <v>0</v>
      </c>
      <c r="AE45" s="64">
        <f>SUMIFS('COMEXT Exports'!$E34:$DT34, 'COMEXT Exports'!$E$8:$DT$8, AE$39, 'COMEXT Exports'!$E$9:$DT$9, "Tot-Ex")</f>
        <v>0</v>
      </c>
      <c r="AF45" s="64">
        <f>SUMIFS('COMEXT Exports'!$E34:$DT34, 'COMEXT Exports'!$E$8:$DT$8, AF$39, 'COMEXT Exports'!$E$9:$DT$9, "Tot-Ex")</f>
        <v>0</v>
      </c>
      <c r="AG45" s="64">
        <f>SUMIFS('COMEXT Exports'!$E34:$DT34, 'COMEXT Exports'!$E$8:$DT$8, AG$39, 'COMEXT Exports'!$E$9:$DT$9, "Tot-Ex")</f>
        <v>0</v>
      </c>
      <c r="AH45" s="64">
        <f>SUMIFS('COMEXT Exports'!$E34:$DT34, 'COMEXT Exports'!$E$8:$DT$8, AH$39, 'COMEXT Exports'!$E$9:$DT$9, "Tot-Ex")</f>
        <v>0</v>
      </c>
      <c r="AI45" s="64">
        <f>SUMIFS('COMEXT Exports'!$E34:$DT34, 'COMEXT Exports'!$E$8:$DT$8, AI$39, 'COMEXT Exports'!$E$9:$DT$9, "Tot-Ex")</f>
        <v>0</v>
      </c>
      <c r="AJ45" s="64">
        <f>SUMIFS('COMEXT Exports'!$E34:$DT34, 'COMEXT Exports'!$E$8:$DT$8, AJ$39, 'COMEXT Exports'!$E$9:$DT$9, "Tot-Ex")</f>
        <v>0</v>
      </c>
      <c r="AK45" s="64">
        <f>SUMIFS('COMEXT Exports'!$E34:$DT34, 'COMEXT Exports'!$E$8:$DT$8, AK$39, 'COMEXT Exports'!$E$9:$DT$9, "Tot-Ex")</f>
        <v>0</v>
      </c>
      <c r="AL45" s="64">
        <f>SUMIFS('COMEXT Exports'!$E34:$DT34, 'COMEXT Exports'!$E$8:$DT$8, AL$39, 'COMEXT Exports'!$E$9:$DT$9, "Tot-Ex")</f>
        <v>0</v>
      </c>
      <c r="AM45" s="64">
        <f>SUMIFS('COMEXT Exports'!$E34:$DT34, 'COMEXT Exports'!$E$8:$DT$8, AM$39, 'COMEXT Exports'!$E$9:$DT$9, "Tot-Ex")</f>
        <v>0</v>
      </c>
      <c r="AN45" s="64">
        <f>SUMIFS('COMEXT Exports'!$E34:$DT34, 'COMEXT Exports'!$E$8:$DT$8, AN$39, 'COMEXT Exports'!$E$9:$DT$9, "Tot-Ex")</f>
        <v>0</v>
      </c>
      <c r="AO45" s="64">
        <f>SUMIFS('COMEXT Exports'!$E34:$DT34, 'COMEXT Exports'!$E$8:$DT$8, AO$39, 'COMEXT Exports'!$E$9:$DT$9, "Tot-Ex")</f>
        <v>0</v>
      </c>
      <c r="AP45" s="64">
        <f>SUMIFS('COMEXT Exports'!$E34:$DT34, 'COMEXT Exports'!$E$8:$DT$8, AP$39, 'COMEXT Exports'!$E$9:$DT$9, "Tot-Ex")</f>
        <v>0</v>
      </c>
      <c r="AQ45" s="64">
        <f>SUMIFS('COMEXT Exports'!$E34:$DT34, 'COMEXT Exports'!$E$8:$DT$8, AQ$39, 'COMEXT Exports'!$E$9:$DT$9, "Tot-Ex")</f>
        <v>0</v>
      </c>
      <c r="AR45" s="64">
        <f>SUMIFS('COMEXT Exports'!$E34:$DT34, 'COMEXT Exports'!$E$8:$DT$8, AR$39, 'COMEXT Exports'!$E$9:$DT$9, "Tot-Ex")</f>
        <v>0</v>
      </c>
      <c r="AS45" s="64">
        <f>SUMIFS('COMEXT Exports'!$E34:$DT34, 'COMEXT Exports'!$E$8:$DT$8, AS$39, 'COMEXT Exports'!$E$9:$DT$9, "Tot-Ex")</f>
        <v>0</v>
      </c>
      <c r="AT45" s="64">
        <f>SUMIFS('COMEXT Exports'!$E34:$DT34, 'COMEXT Exports'!$E$8:$DT$8, AT$39, 'COMEXT Exports'!$E$9:$DT$9, "Tot-Ex")</f>
        <v>0</v>
      </c>
      <c r="AU45" s="64">
        <f>SUMIFS('COMEXT Exports'!$E34:$DT34, 'COMEXT Exports'!$E$8:$DT$8, AU$39, 'COMEXT Exports'!$E$9:$DT$9, "Tot-Ex")</f>
        <v>0</v>
      </c>
      <c r="AV45" s="64">
        <f>SUMIFS('COMEXT Exports'!$E34:$DT34, 'COMEXT Exports'!$E$8:$DT$8, AV$39, 'COMEXT Exports'!$E$9:$DT$9, "Tot-Ex")</f>
        <v>0</v>
      </c>
      <c r="AW45" s="64">
        <f>SUMIFS('COMEXT Exports'!$E34:$DT34, 'COMEXT Exports'!$E$8:$DT$8, AW$39, 'COMEXT Exports'!$E$9:$DT$9, "Tot-Ex")</f>
        <v>0</v>
      </c>
      <c r="AX45"/>
      <c r="AY45"/>
      <c r="AZ45"/>
      <c r="BA45"/>
      <c r="BB45"/>
      <c r="BC45"/>
      <c r="BD45"/>
      <c r="BE45"/>
      <c r="BF45"/>
      <c r="BG45"/>
      <c r="BH45"/>
    </row>
    <row r="46" spans="1:60" x14ac:dyDescent="0.3">
      <c r="A46" s="148"/>
      <c r="B46" s="39" t="s">
        <v>914</v>
      </c>
      <c r="C46" s="39" t="s">
        <v>167</v>
      </c>
      <c r="D46" s="35"/>
      <c r="E46" s="35"/>
      <c r="F46" s="35"/>
      <c r="G46" s="35"/>
      <c r="H46" s="35"/>
      <c r="I46" s="35"/>
      <c r="J46" s="64">
        <f>SUMIFS('COMEXT Exports'!$E35:$DT35, 'COMEXT Exports'!$E$8:$DT$8, J$39, 'COMEXT Exports'!$E$9:$DT$9, "Tot-Ex")</f>
        <v>545.67985857064161</v>
      </c>
      <c r="K46" s="64">
        <f>SUMIFS('COMEXT Exports'!$E35:$DT35, 'COMEXT Exports'!$E$8:$DT$8, K$39, 'COMEXT Exports'!$E$9:$DT$9, "Tot-Ex")</f>
        <v>210.89591531923577</v>
      </c>
      <c r="L46" s="64">
        <f>SUMIFS('COMEXT Exports'!$E35:$DT35, 'COMEXT Exports'!$E$8:$DT$8, L$39, 'COMEXT Exports'!$E$9:$DT$9, "Tot-Ex")</f>
        <v>185.00728924906036</v>
      </c>
      <c r="M46" s="64">
        <f>SUMIFS('COMEXT Exports'!$E35:$DT35, 'COMEXT Exports'!$E$8:$DT$8, M$39, 'COMEXT Exports'!$E$9:$DT$9, "Tot-Ex")</f>
        <v>315.58350321802453</v>
      </c>
      <c r="N46" s="64">
        <f>SUMIFS('COMEXT Exports'!$E35:$DT35, 'COMEXT Exports'!$E$8:$DT$8, N$39, 'COMEXT Exports'!$E$9:$DT$9, "Tot-Ex")</f>
        <v>454.06427649682348</v>
      </c>
      <c r="O46" s="64">
        <f>SUMIFS('COMEXT Exports'!$E35:$DT35, 'COMEXT Exports'!$E$8:$DT$8, O$39, 'COMEXT Exports'!$E$9:$DT$9, "Tot-Ex")</f>
        <v>561.90304042662558</v>
      </c>
      <c r="P46" s="64">
        <f>SUMIFS('COMEXT Exports'!$E35:$DT35, 'COMEXT Exports'!$E$8:$DT$8, P$39, 'COMEXT Exports'!$E$9:$DT$9, "Tot-Ex")</f>
        <v>369.39730720544748</v>
      </c>
      <c r="Q46" s="64">
        <f>SUMIFS('COMEXT Exports'!$E35:$DT35, 'COMEXT Exports'!$E$8:$DT$8, Q$39, 'COMEXT Exports'!$E$9:$DT$9, "Tot-Ex")</f>
        <v>303.86952093268422</v>
      </c>
      <c r="R46" s="64">
        <f>SUMIFS('COMEXT Exports'!$E35:$DT35, 'COMEXT Exports'!$E$8:$DT$8, R$39, 'COMEXT Exports'!$E$9:$DT$9, "Tot-Ex")</f>
        <v>0</v>
      </c>
      <c r="S46" s="64">
        <f>SUMIFS('COMEXT Exports'!$E35:$DT35, 'COMEXT Exports'!$E$8:$DT$8, S$39, 'COMEXT Exports'!$E$9:$DT$9, "Tot-Ex")</f>
        <v>0</v>
      </c>
      <c r="T46" s="64">
        <f>SUMIFS('COMEXT Exports'!$E35:$DT35, 'COMEXT Exports'!$E$8:$DT$8, T$39, 'COMEXT Exports'!$E$9:$DT$9, "Tot-Ex")</f>
        <v>0</v>
      </c>
      <c r="U46" s="64">
        <f>SUMIFS('COMEXT Exports'!$E35:$DT35, 'COMEXT Exports'!$E$8:$DT$8, U$39, 'COMEXT Exports'!$E$9:$DT$9, "Tot-Ex")</f>
        <v>0</v>
      </c>
      <c r="V46" s="64">
        <f>SUMIFS('COMEXT Exports'!$E35:$DT35, 'COMEXT Exports'!$E$8:$DT$8, V$39, 'COMEXT Exports'!$E$9:$DT$9, "Tot-Ex")</f>
        <v>0</v>
      </c>
      <c r="W46" s="64">
        <f>SUMIFS('COMEXT Exports'!$E35:$DT35, 'COMEXT Exports'!$E$8:$DT$8, W$39, 'COMEXT Exports'!$E$9:$DT$9, "Tot-Ex")</f>
        <v>0</v>
      </c>
      <c r="X46" s="64">
        <f>SUMIFS('COMEXT Exports'!$E35:$DT35, 'COMEXT Exports'!$E$8:$DT$8, X$39, 'COMEXT Exports'!$E$9:$DT$9, "Tot-Ex")</f>
        <v>0</v>
      </c>
      <c r="Y46" s="64">
        <f>SUMIFS('COMEXT Exports'!$E35:$DT35, 'COMEXT Exports'!$E$8:$DT$8, Y$39, 'COMEXT Exports'!$E$9:$DT$9, "Tot-Ex")</f>
        <v>0</v>
      </c>
      <c r="Z46" s="64">
        <f>SUMIFS('COMEXT Exports'!$E35:$DT35, 'COMEXT Exports'!$E$8:$DT$8, Z$39, 'COMEXT Exports'!$E$9:$DT$9, "Tot-Ex")</f>
        <v>0</v>
      </c>
      <c r="AA46" s="64">
        <f>SUMIFS('COMEXT Exports'!$E35:$DT35, 'COMEXT Exports'!$E$8:$DT$8, AA$39, 'COMEXT Exports'!$E$9:$DT$9, "Tot-Ex")</f>
        <v>0</v>
      </c>
      <c r="AB46" s="64">
        <f>SUMIFS('COMEXT Exports'!$E35:$DT35, 'COMEXT Exports'!$E$8:$DT$8, AB$39, 'COMEXT Exports'!$E$9:$DT$9, "Tot-Ex")</f>
        <v>0</v>
      </c>
      <c r="AC46" s="64">
        <f>SUMIFS('COMEXT Exports'!$E35:$DT35, 'COMEXT Exports'!$E$8:$DT$8, AC$39, 'COMEXT Exports'!$E$9:$DT$9, "Tot-Ex")</f>
        <v>0</v>
      </c>
      <c r="AD46" s="64">
        <f>SUMIFS('COMEXT Exports'!$E35:$DT35, 'COMEXT Exports'!$E$8:$DT$8, AD$39, 'COMEXT Exports'!$E$9:$DT$9, "Tot-Ex")</f>
        <v>0</v>
      </c>
      <c r="AE46" s="64">
        <f>SUMIFS('COMEXT Exports'!$E35:$DT35, 'COMEXT Exports'!$E$8:$DT$8, AE$39, 'COMEXT Exports'!$E$9:$DT$9, "Tot-Ex")</f>
        <v>0</v>
      </c>
      <c r="AF46" s="64">
        <f>SUMIFS('COMEXT Exports'!$E35:$DT35, 'COMEXT Exports'!$E$8:$DT$8, AF$39, 'COMEXT Exports'!$E$9:$DT$9, "Tot-Ex")</f>
        <v>0</v>
      </c>
      <c r="AG46" s="64">
        <f>SUMIFS('COMEXT Exports'!$E35:$DT35, 'COMEXT Exports'!$E$8:$DT$8, AG$39, 'COMEXT Exports'!$E$9:$DT$9, "Tot-Ex")</f>
        <v>0</v>
      </c>
      <c r="AH46" s="64">
        <f>SUMIFS('COMEXT Exports'!$E35:$DT35, 'COMEXT Exports'!$E$8:$DT$8, AH$39, 'COMEXT Exports'!$E$9:$DT$9, "Tot-Ex")</f>
        <v>0</v>
      </c>
      <c r="AI46" s="64">
        <f>SUMIFS('COMEXT Exports'!$E35:$DT35, 'COMEXT Exports'!$E$8:$DT$8, AI$39, 'COMEXT Exports'!$E$9:$DT$9, "Tot-Ex")</f>
        <v>0</v>
      </c>
      <c r="AJ46" s="64">
        <f>SUMIFS('COMEXT Exports'!$E35:$DT35, 'COMEXT Exports'!$E$8:$DT$8, AJ$39, 'COMEXT Exports'!$E$9:$DT$9, "Tot-Ex")</f>
        <v>0</v>
      </c>
      <c r="AK46" s="64">
        <f>SUMIFS('COMEXT Exports'!$E35:$DT35, 'COMEXT Exports'!$E$8:$DT$8, AK$39, 'COMEXT Exports'!$E$9:$DT$9, "Tot-Ex")</f>
        <v>0</v>
      </c>
      <c r="AL46" s="64">
        <f>SUMIFS('COMEXT Exports'!$E35:$DT35, 'COMEXT Exports'!$E$8:$DT$8, AL$39, 'COMEXT Exports'!$E$9:$DT$9, "Tot-Ex")</f>
        <v>0</v>
      </c>
      <c r="AM46" s="64">
        <f>SUMIFS('COMEXT Exports'!$E35:$DT35, 'COMEXT Exports'!$E$8:$DT$8, AM$39, 'COMEXT Exports'!$E$9:$DT$9, "Tot-Ex")</f>
        <v>0</v>
      </c>
      <c r="AN46" s="64">
        <f>SUMIFS('COMEXT Exports'!$E35:$DT35, 'COMEXT Exports'!$E$8:$DT$8, AN$39, 'COMEXT Exports'!$E$9:$DT$9, "Tot-Ex")</f>
        <v>0</v>
      </c>
      <c r="AO46" s="64">
        <f>SUMIFS('COMEXT Exports'!$E35:$DT35, 'COMEXT Exports'!$E$8:$DT$8, AO$39, 'COMEXT Exports'!$E$9:$DT$9, "Tot-Ex")</f>
        <v>0</v>
      </c>
      <c r="AP46" s="64">
        <f>SUMIFS('COMEXT Exports'!$E35:$DT35, 'COMEXT Exports'!$E$8:$DT$8, AP$39, 'COMEXT Exports'!$E$9:$DT$9, "Tot-Ex")</f>
        <v>0</v>
      </c>
      <c r="AQ46" s="64">
        <f>SUMIFS('COMEXT Exports'!$E35:$DT35, 'COMEXT Exports'!$E$8:$DT$8, AQ$39, 'COMEXT Exports'!$E$9:$DT$9, "Tot-Ex")</f>
        <v>0</v>
      </c>
      <c r="AR46" s="64">
        <f>SUMIFS('COMEXT Exports'!$E35:$DT35, 'COMEXT Exports'!$E$8:$DT$8, AR$39, 'COMEXT Exports'!$E$9:$DT$9, "Tot-Ex")</f>
        <v>0</v>
      </c>
      <c r="AS46" s="64">
        <f>SUMIFS('COMEXT Exports'!$E35:$DT35, 'COMEXT Exports'!$E$8:$DT$8, AS$39, 'COMEXT Exports'!$E$9:$DT$9, "Tot-Ex")</f>
        <v>0</v>
      </c>
      <c r="AT46" s="64">
        <f>SUMIFS('COMEXT Exports'!$E35:$DT35, 'COMEXT Exports'!$E$8:$DT$8, AT$39, 'COMEXT Exports'!$E$9:$DT$9, "Tot-Ex")</f>
        <v>0</v>
      </c>
      <c r="AU46" s="64">
        <f>SUMIFS('COMEXT Exports'!$E35:$DT35, 'COMEXT Exports'!$E$8:$DT$8, AU$39, 'COMEXT Exports'!$E$9:$DT$9, "Tot-Ex")</f>
        <v>0</v>
      </c>
      <c r="AV46" s="64">
        <f>SUMIFS('COMEXT Exports'!$E35:$DT35, 'COMEXT Exports'!$E$8:$DT$8, AV$39, 'COMEXT Exports'!$E$9:$DT$9, "Tot-Ex")</f>
        <v>0</v>
      </c>
      <c r="AW46" s="64">
        <f>SUMIFS('COMEXT Exports'!$E35:$DT35, 'COMEXT Exports'!$E$8:$DT$8, AW$39, 'COMEXT Exports'!$E$9:$DT$9, "Tot-Ex")</f>
        <v>0</v>
      </c>
      <c r="AX46"/>
      <c r="AY46"/>
      <c r="AZ46"/>
      <c r="BA46"/>
      <c r="BB46"/>
      <c r="BC46"/>
      <c r="BD46"/>
      <c r="BE46"/>
      <c r="BF46"/>
      <c r="BG46"/>
      <c r="BH46"/>
    </row>
    <row r="47" spans="1:60" customFormat="1" x14ac:dyDescent="0.3">
      <c r="A47" s="148"/>
    </row>
    <row r="48" spans="1:60" ht="43.2" x14ac:dyDescent="0.3">
      <c r="A48" s="148"/>
      <c r="B48" s="33"/>
      <c r="C48" s="33" t="s">
        <v>757</v>
      </c>
      <c r="D48" s="33" t="s">
        <v>915</v>
      </c>
      <c r="E48" s="33" t="s">
        <v>916</v>
      </c>
      <c r="F48" s="33" t="s">
        <v>917</v>
      </c>
      <c r="G48" s="33" t="s">
        <v>918</v>
      </c>
      <c r="H48" s="33"/>
      <c r="I48" s="33"/>
      <c r="J48" s="34">
        <v>2011</v>
      </c>
      <c r="K48" s="34">
        <v>2012</v>
      </c>
      <c r="L48" s="34">
        <v>2013</v>
      </c>
      <c r="M48" s="34">
        <v>2014</v>
      </c>
      <c r="N48" s="34">
        <v>2015</v>
      </c>
      <c r="O48" s="34">
        <v>2016</v>
      </c>
      <c r="P48" s="34">
        <v>2017</v>
      </c>
      <c r="Q48" s="34">
        <v>2018</v>
      </c>
      <c r="R48" s="34">
        <v>2019</v>
      </c>
      <c r="S48" s="34">
        <v>2020</v>
      </c>
      <c r="T48" s="34">
        <v>2021</v>
      </c>
      <c r="U48" s="34">
        <v>2022</v>
      </c>
      <c r="V48" s="34">
        <v>2023</v>
      </c>
      <c r="W48" s="34">
        <v>2024</v>
      </c>
      <c r="X48" s="34">
        <v>2025</v>
      </c>
      <c r="Y48" s="34">
        <v>2026</v>
      </c>
      <c r="Z48" s="34">
        <v>2027</v>
      </c>
      <c r="AA48" s="34">
        <v>2028</v>
      </c>
      <c r="AB48" s="34">
        <v>2029</v>
      </c>
      <c r="AC48" s="34">
        <v>2030</v>
      </c>
      <c r="AD48" s="34">
        <v>2031</v>
      </c>
      <c r="AE48" s="34">
        <v>2032</v>
      </c>
      <c r="AF48" s="34">
        <v>2033</v>
      </c>
      <c r="AG48" s="34">
        <v>2034</v>
      </c>
      <c r="AH48" s="34">
        <v>2035</v>
      </c>
      <c r="AI48" s="34">
        <v>2036</v>
      </c>
      <c r="AJ48" s="34">
        <v>2037</v>
      </c>
      <c r="AK48" s="34">
        <v>2038</v>
      </c>
      <c r="AL48" s="34">
        <v>2039</v>
      </c>
      <c r="AM48" s="34">
        <v>2040</v>
      </c>
      <c r="AN48" s="34">
        <v>2041</v>
      </c>
      <c r="AO48" s="34">
        <v>2042</v>
      </c>
      <c r="AP48" s="34">
        <v>2043</v>
      </c>
      <c r="AQ48" s="34">
        <v>2044</v>
      </c>
      <c r="AR48" s="34">
        <v>2045</v>
      </c>
      <c r="AS48" s="34">
        <v>2046</v>
      </c>
      <c r="AT48" s="34">
        <v>2047</v>
      </c>
      <c r="AU48" s="34">
        <v>2048</v>
      </c>
      <c r="AV48" s="34">
        <v>2049</v>
      </c>
      <c r="AW48" s="34">
        <v>2050</v>
      </c>
      <c r="AX48"/>
      <c r="AY48"/>
      <c r="AZ48"/>
      <c r="BA48"/>
      <c r="BB48"/>
      <c r="BC48"/>
      <c r="BD48"/>
      <c r="BE48"/>
      <c r="BF48"/>
      <c r="BG48"/>
      <c r="BH48"/>
    </row>
    <row r="49" spans="1:60" x14ac:dyDescent="0.3">
      <c r="A49" s="148"/>
      <c r="B49" s="39" t="s">
        <v>908</v>
      </c>
      <c r="C49" s="39" t="s">
        <v>326</v>
      </c>
      <c r="D49" s="173">
        <v>0.25</v>
      </c>
      <c r="E49" s="173">
        <v>0.1</v>
      </c>
      <c r="F49" s="173">
        <v>0.35</v>
      </c>
      <c r="G49" s="173">
        <f>1-D49-E49-F49</f>
        <v>0.30000000000000004</v>
      </c>
      <c r="H49" s="35"/>
      <c r="I49" s="35"/>
      <c r="J49" s="58">
        <f>SUM(J20,J30)-J40</f>
        <v>-137.74948080322082</v>
      </c>
      <c r="K49" s="58">
        <f t="shared" ref="K49:AW55" si="0">SUM(K20,K30)-K40</f>
        <v>-466.41633417869917</v>
      </c>
      <c r="L49" s="58">
        <f t="shared" si="0"/>
        <v>-331.17146042066435</v>
      </c>
      <c r="M49" s="58">
        <f t="shared" si="0"/>
        <v>-359.50532041141759</v>
      </c>
      <c r="N49" s="58">
        <f t="shared" si="0"/>
        <v>-415.48569340351389</v>
      </c>
      <c r="O49" s="58">
        <f t="shared" si="0"/>
        <v>-471.40965920646931</v>
      </c>
      <c r="P49" s="58">
        <f t="shared" si="0"/>
        <v>-93.741729051817259</v>
      </c>
      <c r="Q49" s="58">
        <f t="shared" si="0"/>
        <v>-30.186077073711246</v>
      </c>
      <c r="R49" s="58">
        <f t="shared" si="0"/>
        <v>0</v>
      </c>
      <c r="S49" s="58">
        <f t="shared" si="0"/>
        <v>0</v>
      </c>
      <c r="T49" s="58">
        <f t="shared" si="0"/>
        <v>0</v>
      </c>
      <c r="U49" s="58">
        <f t="shared" si="0"/>
        <v>0</v>
      </c>
      <c r="V49" s="58">
        <f t="shared" si="0"/>
        <v>0</v>
      </c>
      <c r="W49" s="58">
        <f t="shared" si="0"/>
        <v>0</v>
      </c>
      <c r="X49" s="58">
        <f t="shared" si="0"/>
        <v>0</v>
      </c>
      <c r="Y49" s="58">
        <f t="shared" si="0"/>
        <v>0</v>
      </c>
      <c r="Z49" s="58">
        <f t="shared" si="0"/>
        <v>0</v>
      </c>
      <c r="AA49" s="58">
        <f t="shared" si="0"/>
        <v>0</v>
      </c>
      <c r="AB49" s="58">
        <f t="shared" si="0"/>
        <v>0</v>
      </c>
      <c r="AC49" s="58">
        <f t="shared" si="0"/>
        <v>0</v>
      </c>
      <c r="AD49" s="58">
        <f t="shared" si="0"/>
        <v>0</v>
      </c>
      <c r="AE49" s="58">
        <f t="shared" si="0"/>
        <v>0</v>
      </c>
      <c r="AF49" s="58">
        <f t="shared" si="0"/>
        <v>0</v>
      </c>
      <c r="AG49" s="58">
        <f t="shared" si="0"/>
        <v>0</v>
      </c>
      <c r="AH49" s="58">
        <f t="shared" si="0"/>
        <v>0</v>
      </c>
      <c r="AI49" s="58">
        <f t="shared" si="0"/>
        <v>0</v>
      </c>
      <c r="AJ49" s="58">
        <f t="shared" si="0"/>
        <v>0</v>
      </c>
      <c r="AK49" s="58">
        <f t="shared" si="0"/>
        <v>0</v>
      </c>
      <c r="AL49" s="58">
        <f t="shared" si="0"/>
        <v>0</v>
      </c>
      <c r="AM49" s="58">
        <f t="shared" si="0"/>
        <v>0</v>
      </c>
      <c r="AN49" s="58">
        <f t="shared" si="0"/>
        <v>0</v>
      </c>
      <c r="AO49" s="58">
        <f t="shared" si="0"/>
        <v>0</v>
      </c>
      <c r="AP49" s="58">
        <f t="shared" si="0"/>
        <v>0</v>
      </c>
      <c r="AQ49" s="58">
        <f t="shared" si="0"/>
        <v>0</v>
      </c>
      <c r="AR49" s="58">
        <f t="shared" si="0"/>
        <v>0</v>
      </c>
      <c r="AS49" s="58">
        <f t="shared" si="0"/>
        <v>0</v>
      </c>
      <c r="AT49" s="58">
        <f t="shared" si="0"/>
        <v>0</v>
      </c>
      <c r="AU49" s="58">
        <f t="shared" si="0"/>
        <v>0</v>
      </c>
      <c r="AV49" s="58">
        <f t="shared" si="0"/>
        <v>0</v>
      </c>
      <c r="AW49" s="58">
        <f t="shared" si="0"/>
        <v>0</v>
      </c>
      <c r="AX49"/>
      <c r="AY49"/>
      <c r="AZ49"/>
      <c r="BA49"/>
      <c r="BB49"/>
      <c r="BC49"/>
      <c r="BD49"/>
      <c r="BE49"/>
      <c r="BF49"/>
      <c r="BG49"/>
      <c r="BH49"/>
    </row>
    <row r="50" spans="1:60" x14ac:dyDescent="0.3">
      <c r="A50" s="148"/>
      <c r="B50" s="39" t="s">
        <v>909</v>
      </c>
      <c r="C50" s="39" t="s">
        <v>711</v>
      </c>
      <c r="D50" s="173">
        <v>0.1</v>
      </c>
      <c r="E50" s="173">
        <v>0.1</v>
      </c>
      <c r="F50" s="173">
        <v>0.35</v>
      </c>
      <c r="G50" s="173">
        <f t="shared" ref="G50:G55" si="1">1-D50-E50-F50</f>
        <v>0.45000000000000007</v>
      </c>
      <c r="H50" s="35"/>
      <c r="I50" s="35"/>
      <c r="J50" s="58">
        <f t="shared" ref="J50:Y55" si="2">SUM(J21,J31)-J41</f>
        <v>-4.2334515395468122</v>
      </c>
      <c r="K50" s="58">
        <f t="shared" si="2"/>
        <v>-4.7008121118793902</v>
      </c>
      <c r="L50" s="58">
        <f t="shared" si="2"/>
        <v>-1.2895268049317861</v>
      </c>
      <c r="M50" s="58">
        <f t="shared" si="2"/>
        <v>-1.0566762667680931</v>
      </c>
      <c r="N50" s="58">
        <f t="shared" si="2"/>
        <v>-0.38926397356037729</v>
      </c>
      <c r="O50" s="58">
        <f t="shared" si="2"/>
        <v>-0.42026416551776374</v>
      </c>
      <c r="P50" s="58">
        <f t="shared" si="2"/>
        <v>-0.53202326051923243</v>
      </c>
      <c r="Q50" s="58">
        <f t="shared" si="2"/>
        <v>3.3792807627910995E-2</v>
      </c>
      <c r="R50" s="58">
        <f t="shared" si="2"/>
        <v>0</v>
      </c>
      <c r="S50" s="58">
        <f t="shared" si="2"/>
        <v>0</v>
      </c>
      <c r="T50" s="58">
        <f t="shared" si="2"/>
        <v>0</v>
      </c>
      <c r="U50" s="58">
        <f t="shared" si="2"/>
        <v>0</v>
      </c>
      <c r="V50" s="58">
        <f t="shared" si="2"/>
        <v>0</v>
      </c>
      <c r="W50" s="58">
        <f t="shared" si="2"/>
        <v>0</v>
      </c>
      <c r="X50" s="58">
        <f t="shared" si="2"/>
        <v>0</v>
      </c>
      <c r="Y50" s="58">
        <f t="shared" si="2"/>
        <v>0</v>
      </c>
      <c r="Z50" s="58">
        <f t="shared" si="0"/>
        <v>0</v>
      </c>
      <c r="AA50" s="58">
        <f t="shared" si="0"/>
        <v>0</v>
      </c>
      <c r="AB50" s="58">
        <f t="shared" si="0"/>
        <v>0</v>
      </c>
      <c r="AC50" s="58">
        <f t="shared" si="0"/>
        <v>0</v>
      </c>
      <c r="AD50" s="58">
        <f t="shared" si="0"/>
        <v>0</v>
      </c>
      <c r="AE50" s="58">
        <f t="shared" si="0"/>
        <v>0</v>
      </c>
      <c r="AF50" s="58">
        <f t="shared" si="0"/>
        <v>0</v>
      </c>
      <c r="AG50" s="58">
        <f t="shared" si="0"/>
        <v>0</v>
      </c>
      <c r="AH50" s="58">
        <f t="shared" si="0"/>
        <v>0</v>
      </c>
      <c r="AI50" s="58">
        <f t="shared" si="0"/>
        <v>0</v>
      </c>
      <c r="AJ50" s="58">
        <f t="shared" si="0"/>
        <v>0</v>
      </c>
      <c r="AK50" s="58">
        <f t="shared" si="0"/>
        <v>0</v>
      </c>
      <c r="AL50" s="58">
        <f t="shared" si="0"/>
        <v>0</v>
      </c>
      <c r="AM50" s="58">
        <f t="shared" si="0"/>
        <v>0</v>
      </c>
      <c r="AN50" s="58">
        <f t="shared" si="0"/>
        <v>0</v>
      </c>
      <c r="AO50" s="58">
        <f t="shared" si="0"/>
        <v>0</v>
      </c>
      <c r="AP50" s="58">
        <f t="shared" si="0"/>
        <v>0</v>
      </c>
      <c r="AQ50" s="58">
        <f t="shared" si="0"/>
        <v>0</v>
      </c>
      <c r="AR50" s="58">
        <f t="shared" si="0"/>
        <v>0</v>
      </c>
      <c r="AS50" s="58">
        <f t="shared" si="0"/>
        <v>0</v>
      </c>
      <c r="AT50" s="58">
        <f t="shared" si="0"/>
        <v>0</v>
      </c>
      <c r="AU50" s="58">
        <f t="shared" si="0"/>
        <v>0</v>
      </c>
      <c r="AV50" s="58">
        <f t="shared" si="0"/>
        <v>0</v>
      </c>
      <c r="AW50" s="58">
        <f t="shared" si="0"/>
        <v>0</v>
      </c>
      <c r="AX50"/>
      <c r="AY50"/>
      <c r="AZ50"/>
      <c r="BA50"/>
      <c r="BB50"/>
      <c r="BC50"/>
      <c r="BD50"/>
      <c r="BE50"/>
      <c r="BF50"/>
      <c r="BG50"/>
      <c r="BH50"/>
    </row>
    <row r="51" spans="1:60" x14ac:dyDescent="0.3">
      <c r="A51" s="148"/>
      <c r="B51" s="39" t="s">
        <v>910</v>
      </c>
      <c r="C51" s="39" t="s">
        <v>713</v>
      </c>
      <c r="D51" s="173">
        <v>7.0000000000000007E-2</v>
      </c>
      <c r="E51" s="173">
        <v>0.09</v>
      </c>
      <c r="F51" s="173">
        <v>0.05</v>
      </c>
      <c r="G51" s="173">
        <f t="shared" si="1"/>
        <v>0.78999999999999992</v>
      </c>
      <c r="H51" s="35"/>
      <c r="I51" s="35"/>
      <c r="J51" s="58">
        <f t="shared" si="2"/>
        <v>7194.3015793441973</v>
      </c>
      <c r="K51" s="58">
        <f t="shared" si="0"/>
        <v>6963.4051327787947</v>
      </c>
      <c r="L51" s="58">
        <f t="shared" si="0"/>
        <v>6480.7111286643358</v>
      </c>
      <c r="M51" s="58">
        <f t="shared" si="0"/>
        <v>6444.9828814400871</v>
      </c>
      <c r="N51" s="58">
        <f t="shared" si="0"/>
        <v>4390.3915426373414</v>
      </c>
      <c r="O51" s="58">
        <f t="shared" si="0"/>
        <v>806.02641575666996</v>
      </c>
      <c r="P51" s="58">
        <f t="shared" si="0"/>
        <v>46.339751420345465</v>
      </c>
      <c r="Q51" s="58">
        <f t="shared" si="0"/>
        <v>603.12796491634833</v>
      </c>
      <c r="R51" s="58">
        <f t="shared" si="0"/>
        <v>0</v>
      </c>
      <c r="S51" s="58">
        <f t="shared" si="0"/>
        <v>0</v>
      </c>
      <c r="T51" s="58">
        <f t="shared" si="0"/>
        <v>0</v>
      </c>
      <c r="U51" s="58">
        <f t="shared" si="0"/>
        <v>0</v>
      </c>
      <c r="V51" s="58">
        <f t="shared" si="0"/>
        <v>0</v>
      </c>
      <c r="W51" s="58">
        <f t="shared" si="0"/>
        <v>0</v>
      </c>
      <c r="X51" s="58">
        <f t="shared" si="0"/>
        <v>0</v>
      </c>
      <c r="Y51" s="58">
        <f t="shared" si="0"/>
        <v>0</v>
      </c>
      <c r="Z51" s="58">
        <f t="shared" si="0"/>
        <v>0</v>
      </c>
      <c r="AA51" s="58">
        <f t="shared" si="0"/>
        <v>0</v>
      </c>
      <c r="AB51" s="58">
        <f t="shared" si="0"/>
        <v>0</v>
      </c>
      <c r="AC51" s="58">
        <f t="shared" si="0"/>
        <v>0</v>
      </c>
      <c r="AD51" s="58">
        <f t="shared" si="0"/>
        <v>0</v>
      </c>
      <c r="AE51" s="58">
        <f t="shared" si="0"/>
        <v>0</v>
      </c>
      <c r="AF51" s="58">
        <f t="shared" si="0"/>
        <v>0</v>
      </c>
      <c r="AG51" s="58">
        <f t="shared" si="0"/>
        <v>0</v>
      </c>
      <c r="AH51" s="58">
        <f t="shared" si="0"/>
        <v>0</v>
      </c>
      <c r="AI51" s="58">
        <f t="shared" si="0"/>
        <v>0</v>
      </c>
      <c r="AJ51" s="58">
        <f t="shared" si="0"/>
        <v>0</v>
      </c>
      <c r="AK51" s="58">
        <f t="shared" si="0"/>
        <v>0</v>
      </c>
      <c r="AL51" s="58">
        <f t="shared" si="0"/>
        <v>0</v>
      </c>
      <c r="AM51" s="58">
        <f t="shared" si="0"/>
        <v>0</v>
      </c>
      <c r="AN51" s="58">
        <f t="shared" si="0"/>
        <v>0</v>
      </c>
      <c r="AO51" s="58">
        <f t="shared" si="0"/>
        <v>0</v>
      </c>
      <c r="AP51" s="58">
        <f t="shared" si="0"/>
        <v>0</v>
      </c>
      <c r="AQ51" s="58">
        <f t="shared" si="0"/>
        <v>0</v>
      </c>
      <c r="AR51" s="58">
        <f t="shared" si="0"/>
        <v>0</v>
      </c>
      <c r="AS51" s="58">
        <f t="shared" si="0"/>
        <v>0</v>
      </c>
      <c r="AT51" s="58">
        <f t="shared" si="0"/>
        <v>0</v>
      </c>
      <c r="AU51" s="58">
        <f t="shared" si="0"/>
        <v>0</v>
      </c>
      <c r="AV51" s="58">
        <f t="shared" si="0"/>
        <v>0</v>
      </c>
      <c r="AW51" s="58">
        <f t="shared" si="0"/>
        <v>0</v>
      </c>
      <c r="AX51"/>
      <c r="AY51"/>
      <c r="AZ51"/>
      <c r="BA51"/>
      <c r="BB51"/>
      <c r="BC51"/>
      <c r="BD51"/>
      <c r="BE51"/>
      <c r="BF51"/>
      <c r="BG51"/>
      <c r="BH51"/>
    </row>
    <row r="52" spans="1:60" x14ac:dyDescent="0.3">
      <c r="A52" s="148"/>
      <c r="B52" s="39" t="s">
        <v>911</v>
      </c>
      <c r="C52" s="39" t="s">
        <v>715</v>
      </c>
      <c r="D52" s="173">
        <v>8.9999999999999998E-4</v>
      </c>
      <c r="E52" s="173">
        <v>1.4999999999999999E-2</v>
      </c>
      <c r="F52" s="173">
        <v>7.0000000000000007E-2</v>
      </c>
      <c r="G52" s="173">
        <f t="shared" si="1"/>
        <v>0.91409999999999991</v>
      </c>
      <c r="H52" s="35"/>
      <c r="I52" s="35"/>
      <c r="J52" s="58">
        <f t="shared" si="2"/>
        <v>136.9491946050963</v>
      </c>
      <c r="K52" s="58">
        <f t="shared" si="0"/>
        <v>56.953349843070256</v>
      </c>
      <c r="L52" s="58">
        <f t="shared" si="0"/>
        <v>0.48601818064256652</v>
      </c>
      <c r="M52" s="58">
        <f t="shared" si="0"/>
        <v>-5.2374537975778859E-2</v>
      </c>
      <c r="N52" s="58">
        <f t="shared" si="0"/>
        <v>1.6202201994822556</v>
      </c>
      <c r="O52" s="58">
        <f t="shared" si="0"/>
        <v>2.1367223863137039</v>
      </c>
      <c r="P52" s="58">
        <f t="shared" si="0"/>
        <v>1.3050475931017897</v>
      </c>
      <c r="Q52" s="58">
        <f t="shared" si="0"/>
        <v>0.55277310354328824</v>
      </c>
      <c r="R52" s="58">
        <f t="shared" si="0"/>
        <v>0</v>
      </c>
      <c r="S52" s="58">
        <f t="shared" si="0"/>
        <v>0</v>
      </c>
      <c r="T52" s="58">
        <f t="shared" si="0"/>
        <v>0</v>
      </c>
      <c r="U52" s="58">
        <f t="shared" si="0"/>
        <v>0</v>
      </c>
      <c r="V52" s="58">
        <f t="shared" si="0"/>
        <v>0</v>
      </c>
      <c r="W52" s="58">
        <f t="shared" si="0"/>
        <v>0</v>
      </c>
      <c r="X52" s="58">
        <f t="shared" si="0"/>
        <v>0</v>
      </c>
      <c r="Y52" s="58">
        <f t="shared" si="0"/>
        <v>0</v>
      </c>
      <c r="Z52" s="58">
        <f t="shared" si="0"/>
        <v>0</v>
      </c>
      <c r="AA52" s="58">
        <f t="shared" si="0"/>
        <v>0</v>
      </c>
      <c r="AB52" s="58">
        <f t="shared" si="0"/>
        <v>0</v>
      </c>
      <c r="AC52" s="58">
        <f t="shared" si="0"/>
        <v>0</v>
      </c>
      <c r="AD52" s="58">
        <f t="shared" si="0"/>
        <v>0</v>
      </c>
      <c r="AE52" s="58">
        <f t="shared" si="0"/>
        <v>0</v>
      </c>
      <c r="AF52" s="58">
        <f t="shared" si="0"/>
        <v>0</v>
      </c>
      <c r="AG52" s="58">
        <f t="shared" si="0"/>
        <v>0</v>
      </c>
      <c r="AH52" s="58">
        <f t="shared" si="0"/>
        <v>0</v>
      </c>
      <c r="AI52" s="58">
        <f t="shared" si="0"/>
        <v>0</v>
      </c>
      <c r="AJ52" s="58">
        <f t="shared" si="0"/>
        <v>0</v>
      </c>
      <c r="AK52" s="58">
        <f t="shared" si="0"/>
        <v>0</v>
      </c>
      <c r="AL52" s="58">
        <f t="shared" si="0"/>
        <v>0</v>
      </c>
      <c r="AM52" s="58">
        <f t="shared" si="0"/>
        <v>0</v>
      </c>
      <c r="AN52" s="58">
        <f t="shared" si="0"/>
        <v>0</v>
      </c>
      <c r="AO52" s="58">
        <f t="shared" si="0"/>
        <v>0</v>
      </c>
      <c r="AP52" s="58">
        <f t="shared" si="0"/>
        <v>0</v>
      </c>
      <c r="AQ52" s="58">
        <f t="shared" si="0"/>
        <v>0</v>
      </c>
      <c r="AR52" s="58">
        <f t="shared" si="0"/>
        <v>0</v>
      </c>
      <c r="AS52" s="58">
        <f t="shared" si="0"/>
        <v>0</v>
      </c>
      <c r="AT52" s="58">
        <f t="shared" si="0"/>
        <v>0</v>
      </c>
      <c r="AU52" s="58">
        <f t="shared" si="0"/>
        <v>0</v>
      </c>
      <c r="AV52" s="58">
        <f t="shared" si="0"/>
        <v>0</v>
      </c>
      <c r="AW52" s="58">
        <f t="shared" si="0"/>
        <v>0</v>
      </c>
      <c r="AX52"/>
      <c r="AY52"/>
      <c r="AZ52"/>
      <c r="BA52"/>
      <c r="BB52"/>
      <c r="BC52"/>
      <c r="BD52"/>
      <c r="BE52"/>
      <c r="BF52"/>
      <c r="BG52"/>
      <c r="BH52"/>
    </row>
    <row r="53" spans="1:60" x14ac:dyDescent="0.3">
      <c r="A53" s="148"/>
      <c r="B53" s="39" t="s">
        <v>912</v>
      </c>
      <c r="C53" s="39" t="s">
        <v>416</v>
      </c>
      <c r="D53" s="173">
        <v>0.24499999999999997</v>
      </c>
      <c r="E53" s="173">
        <v>7.0000000000000007E-2</v>
      </c>
      <c r="F53" s="173">
        <v>0.35</v>
      </c>
      <c r="G53" s="173">
        <f t="shared" si="1"/>
        <v>0.33500000000000008</v>
      </c>
      <c r="H53" s="35"/>
      <c r="I53" s="35"/>
      <c r="J53" s="58">
        <f t="shared" si="2"/>
        <v>266.4169539908309</v>
      </c>
      <c r="K53" s="58">
        <f t="shared" si="0"/>
        <v>95.091724944877981</v>
      </c>
      <c r="L53" s="58">
        <f t="shared" si="0"/>
        <v>301.08733694232291</v>
      </c>
      <c r="M53" s="58">
        <f t="shared" si="0"/>
        <v>249.53416640390049</v>
      </c>
      <c r="N53" s="58">
        <f t="shared" si="0"/>
        <v>30.096931796694008</v>
      </c>
      <c r="O53" s="58">
        <f t="shared" si="0"/>
        <v>32.711520766251788</v>
      </c>
      <c r="P53" s="58">
        <f t="shared" si="0"/>
        <v>24.253103255460907</v>
      </c>
      <c r="Q53" s="58">
        <f t="shared" si="0"/>
        <v>21.215821334392867</v>
      </c>
      <c r="R53" s="58">
        <f t="shared" si="0"/>
        <v>0</v>
      </c>
      <c r="S53" s="58">
        <f t="shared" si="0"/>
        <v>0</v>
      </c>
      <c r="T53" s="58">
        <f t="shared" si="0"/>
        <v>0</v>
      </c>
      <c r="U53" s="58">
        <f t="shared" si="0"/>
        <v>0</v>
      </c>
      <c r="V53" s="58">
        <f t="shared" si="0"/>
        <v>0</v>
      </c>
      <c r="W53" s="58">
        <f t="shared" si="0"/>
        <v>0</v>
      </c>
      <c r="X53" s="58">
        <f t="shared" si="0"/>
        <v>0</v>
      </c>
      <c r="Y53" s="58">
        <f t="shared" si="0"/>
        <v>0</v>
      </c>
      <c r="Z53" s="58">
        <f t="shared" si="0"/>
        <v>0</v>
      </c>
      <c r="AA53" s="58">
        <f t="shared" si="0"/>
        <v>0</v>
      </c>
      <c r="AB53" s="58">
        <f t="shared" si="0"/>
        <v>0</v>
      </c>
      <c r="AC53" s="58">
        <f t="shared" si="0"/>
        <v>0</v>
      </c>
      <c r="AD53" s="58">
        <f t="shared" si="0"/>
        <v>0</v>
      </c>
      <c r="AE53" s="58">
        <f t="shared" si="0"/>
        <v>0</v>
      </c>
      <c r="AF53" s="58">
        <f t="shared" si="0"/>
        <v>0</v>
      </c>
      <c r="AG53" s="58">
        <f t="shared" si="0"/>
        <v>0</v>
      </c>
      <c r="AH53" s="58">
        <f t="shared" si="0"/>
        <v>0</v>
      </c>
      <c r="AI53" s="58">
        <f t="shared" si="0"/>
        <v>0</v>
      </c>
      <c r="AJ53" s="58">
        <f t="shared" si="0"/>
        <v>0</v>
      </c>
      <c r="AK53" s="58">
        <f t="shared" si="0"/>
        <v>0</v>
      </c>
      <c r="AL53" s="58">
        <f t="shared" si="0"/>
        <v>0</v>
      </c>
      <c r="AM53" s="58">
        <f t="shared" si="0"/>
        <v>0</v>
      </c>
      <c r="AN53" s="58">
        <f t="shared" si="0"/>
        <v>0</v>
      </c>
      <c r="AO53" s="58">
        <f t="shared" si="0"/>
        <v>0</v>
      </c>
      <c r="AP53" s="58">
        <f t="shared" si="0"/>
        <v>0</v>
      </c>
      <c r="AQ53" s="58">
        <f t="shared" si="0"/>
        <v>0</v>
      </c>
      <c r="AR53" s="58">
        <f t="shared" si="0"/>
        <v>0</v>
      </c>
      <c r="AS53" s="58">
        <f t="shared" si="0"/>
        <v>0</v>
      </c>
      <c r="AT53" s="58">
        <f t="shared" si="0"/>
        <v>0</v>
      </c>
      <c r="AU53" s="58">
        <f t="shared" si="0"/>
        <v>0</v>
      </c>
      <c r="AV53" s="58">
        <f t="shared" si="0"/>
        <v>0</v>
      </c>
      <c r="AW53" s="58">
        <f t="shared" si="0"/>
        <v>0</v>
      </c>
      <c r="AX53"/>
      <c r="AY53"/>
      <c r="AZ53"/>
      <c r="BA53"/>
      <c r="BB53"/>
      <c r="BC53"/>
      <c r="BD53"/>
      <c r="BE53"/>
      <c r="BF53"/>
      <c r="BG53"/>
      <c r="BH53"/>
    </row>
    <row r="54" spans="1:60" x14ac:dyDescent="0.3">
      <c r="A54" s="148"/>
      <c r="B54" s="39" t="s">
        <v>913</v>
      </c>
      <c r="C54" s="39" t="s">
        <v>165</v>
      </c>
      <c r="D54" s="173">
        <v>0</v>
      </c>
      <c r="E54" s="173">
        <v>0.12</v>
      </c>
      <c r="F54" s="173">
        <v>0.01</v>
      </c>
      <c r="G54" s="173">
        <f t="shared" si="1"/>
        <v>0.87</v>
      </c>
      <c r="H54" s="35"/>
      <c r="I54" s="35"/>
      <c r="J54" s="58">
        <f t="shared" si="2"/>
        <v>38908.496879043785</v>
      </c>
      <c r="K54" s="58">
        <f t="shared" si="0"/>
        <v>23288.274306596672</v>
      </c>
      <c r="L54" s="58">
        <f t="shared" si="0"/>
        <v>27622.981284622616</v>
      </c>
      <c r="M54" s="58">
        <f t="shared" si="0"/>
        <v>18665.648586036576</v>
      </c>
      <c r="N54" s="58">
        <f t="shared" si="0"/>
        <v>6025.4256185528866</v>
      </c>
      <c r="O54" s="58">
        <f t="shared" si="0"/>
        <v>48070.209074289101</v>
      </c>
      <c r="P54" s="58">
        <f t="shared" si="0"/>
        <v>16928.748234538041</v>
      </c>
      <c r="Q54" s="58">
        <f t="shared" si="0"/>
        <v>32590.245206641703</v>
      </c>
      <c r="R54" s="58">
        <f t="shared" si="0"/>
        <v>0</v>
      </c>
      <c r="S54" s="58">
        <f t="shared" si="0"/>
        <v>0</v>
      </c>
      <c r="T54" s="58">
        <f t="shared" si="0"/>
        <v>0</v>
      </c>
      <c r="U54" s="58">
        <f t="shared" si="0"/>
        <v>0</v>
      </c>
      <c r="V54" s="58">
        <f t="shared" si="0"/>
        <v>0</v>
      </c>
      <c r="W54" s="58">
        <f t="shared" si="0"/>
        <v>0</v>
      </c>
      <c r="X54" s="58">
        <f t="shared" si="0"/>
        <v>0</v>
      </c>
      <c r="Y54" s="58">
        <f t="shared" si="0"/>
        <v>0</v>
      </c>
      <c r="Z54" s="58">
        <f t="shared" si="0"/>
        <v>0</v>
      </c>
      <c r="AA54" s="58">
        <f t="shared" si="0"/>
        <v>0</v>
      </c>
      <c r="AB54" s="58">
        <f t="shared" si="0"/>
        <v>0</v>
      </c>
      <c r="AC54" s="58">
        <f t="shared" si="0"/>
        <v>0</v>
      </c>
      <c r="AD54" s="58">
        <f t="shared" si="0"/>
        <v>0</v>
      </c>
      <c r="AE54" s="58">
        <f t="shared" si="0"/>
        <v>0</v>
      </c>
      <c r="AF54" s="58">
        <f t="shared" si="0"/>
        <v>0</v>
      </c>
      <c r="AG54" s="58">
        <f t="shared" si="0"/>
        <v>0</v>
      </c>
      <c r="AH54" s="58">
        <f t="shared" si="0"/>
        <v>0</v>
      </c>
      <c r="AI54" s="58">
        <f t="shared" si="0"/>
        <v>0</v>
      </c>
      <c r="AJ54" s="58">
        <f t="shared" si="0"/>
        <v>0</v>
      </c>
      <c r="AK54" s="58">
        <f t="shared" si="0"/>
        <v>0</v>
      </c>
      <c r="AL54" s="58">
        <f t="shared" si="0"/>
        <v>0</v>
      </c>
      <c r="AM54" s="58">
        <f t="shared" si="0"/>
        <v>0</v>
      </c>
      <c r="AN54" s="58">
        <f t="shared" si="0"/>
        <v>0</v>
      </c>
      <c r="AO54" s="58">
        <f t="shared" si="0"/>
        <v>0</v>
      </c>
      <c r="AP54" s="58">
        <f t="shared" si="0"/>
        <v>0</v>
      </c>
      <c r="AQ54" s="58">
        <f t="shared" si="0"/>
        <v>0</v>
      </c>
      <c r="AR54" s="58">
        <f t="shared" si="0"/>
        <v>0</v>
      </c>
      <c r="AS54" s="58">
        <f t="shared" si="0"/>
        <v>0</v>
      </c>
      <c r="AT54" s="58">
        <f t="shared" si="0"/>
        <v>0</v>
      </c>
      <c r="AU54" s="58">
        <f t="shared" si="0"/>
        <v>0</v>
      </c>
      <c r="AV54" s="58">
        <f t="shared" si="0"/>
        <v>0</v>
      </c>
      <c r="AW54" s="58">
        <f t="shared" si="0"/>
        <v>0</v>
      </c>
      <c r="AX54"/>
      <c r="AY54"/>
      <c r="AZ54"/>
      <c r="BA54"/>
      <c r="BB54"/>
      <c r="BC54"/>
      <c r="BD54"/>
      <c r="BE54"/>
      <c r="BF54"/>
      <c r="BG54"/>
      <c r="BH54"/>
    </row>
    <row r="55" spans="1:60" x14ac:dyDescent="0.3">
      <c r="A55" s="148"/>
      <c r="B55" s="39" t="s">
        <v>914</v>
      </c>
      <c r="C55" s="39" t="s">
        <v>167</v>
      </c>
      <c r="D55" s="173">
        <v>0</v>
      </c>
      <c r="E55" s="173">
        <v>0.249</v>
      </c>
      <c r="F55" s="173">
        <v>4.0000000000000036E-3</v>
      </c>
      <c r="G55" s="173">
        <f t="shared" si="1"/>
        <v>0.747</v>
      </c>
      <c r="H55" s="35"/>
      <c r="I55" s="35"/>
      <c r="J55" s="58">
        <f t="shared" si="2"/>
        <v>28356.044151321537</v>
      </c>
      <c r="K55" s="58">
        <f t="shared" si="0"/>
        <v>20483.531512811598</v>
      </c>
      <c r="L55" s="58">
        <f t="shared" si="0"/>
        <v>20902.927760719966</v>
      </c>
      <c r="M55" s="58">
        <f t="shared" si="0"/>
        <v>21075.138223883281</v>
      </c>
      <c r="N55" s="58">
        <f t="shared" si="0"/>
        <v>25172.145156701652</v>
      </c>
      <c r="O55" s="58">
        <f t="shared" si="0"/>
        <v>28950.6769950536</v>
      </c>
      <c r="P55" s="58">
        <f t="shared" si="0"/>
        <v>27628.683538358695</v>
      </c>
      <c r="Q55" s="58">
        <f t="shared" si="0"/>
        <v>26630.499561509201</v>
      </c>
      <c r="R55" s="58">
        <f t="shared" si="0"/>
        <v>0</v>
      </c>
      <c r="S55" s="58">
        <f t="shared" si="0"/>
        <v>0</v>
      </c>
      <c r="T55" s="58">
        <f t="shared" si="0"/>
        <v>0</v>
      </c>
      <c r="U55" s="58">
        <f t="shared" si="0"/>
        <v>0</v>
      </c>
      <c r="V55" s="58">
        <f t="shared" si="0"/>
        <v>0</v>
      </c>
      <c r="W55" s="58">
        <f t="shared" si="0"/>
        <v>0</v>
      </c>
      <c r="X55" s="58">
        <f t="shared" si="0"/>
        <v>0</v>
      </c>
      <c r="Y55" s="58">
        <f t="shared" si="0"/>
        <v>0</v>
      </c>
      <c r="Z55" s="58">
        <f t="shared" si="0"/>
        <v>0</v>
      </c>
      <c r="AA55" s="58">
        <f t="shared" si="0"/>
        <v>0</v>
      </c>
      <c r="AB55" s="58">
        <f t="shared" si="0"/>
        <v>0</v>
      </c>
      <c r="AC55" s="58">
        <f t="shared" si="0"/>
        <v>0</v>
      </c>
      <c r="AD55" s="58">
        <f t="shared" si="0"/>
        <v>0</v>
      </c>
      <c r="AE55" s="58">
        <f t="shared" si="0"/>
        <v>0</v>
      </c>
      <c r="AF55" s="58">
        <f t="shared" si="0"/>
        <v>0</v>
      </c>
      <c r="AG55" s="58">
        <f t="shared" si="0"/>
        <v>0</v>
      </c>
      <c r="AH55" s="58">
        <f t="shared" si="0"/>
        <v>0</v>
      </c>
      <c r="AI55" s="58">
        <f t="shared" si="0"/>
        <v>0</v>
      </c>
      <c r="AJ55" s="58">
        <f t="shared" si="0"/>
        <v>0</v>
      </c>
      <c r="AK55" s="58">
        <f t="shared" si="0"/>
        <v>0</v>
      </c>
      <c r="AL55" s="58">
        <f t="shared" si="0"/>
        <v>0</v>
      </c>
      <c r="AM55" s="58">
        <f t="shared" si="0"/>
        <v>0</v>
      </c>
      <c r="AN55" s="58">
        <f t="shared" si="0"/>
        <v>0</v>
      </c>
      <c r="AO55" s="58">
        <f t="shared" si="0"/>
        <v>0</v>
      </c>
      <c r="AP55" s="58">
        <f t="shared" si="0"/>
        <v>0</v>
      </c>
      <c r="AQ55" s="58">
        <f t="shared" si="0"/>
        <v>0</v>
      </c>
      <c r="AR55" s="58">
        <f t="shared" si="0"/>
        <v>0</v>
      </c>
      <c r="AS55" s="58">
        <f t="shared" si="0"/>
        <v>0</v>
      </c>
      <c r="AT55" s="58">
        <f t="shared" si="0"/>
        <v>0</v>
      </c>
      <c r="AU55" s="58">
        <f t="shared" ref="AU55:AW55" si="3">SUM(AU26,AU36)-AU46</f>
        <v>0</v>
      </c>
      <c r="AV55" s="58">
        <f t="shared" si="3"/>
        <v>0</v>
      </c>
      <c r="AW55" s="58">
        <f t="shared" si="3"/>
        <v>0</v>
      </c>
      <c r="AX55"/>
      <c r="AY55"/>
      <c r="AZ55"/>
      <c r="BA55"/>
      <c r="BB55"/>
      <c r="BC55"/>
      <c r="BD55"/>
      <c r="BE55"/>
      <c r="BF55"/>
      <c r="BG55"/>
      <c r="BH55"/>
    </row>
    <row r="56" spans="1:60" customFormat="1" x14ac:dyDescent="0.3">
      <c r="A56" s="148"/>
    </row>
    <row r="57" spans="1:60" ht="16.2" thickBot="1" x14ac:dyDescent="0.35">
      <c r="A57" s="146" t="str">
        <f>"@"&amp;COUNTIF(A$1:A56,"@*")+1</f>
        <v>@4</v>
      </c>
      <c r="B57" s="54" t="s">
        <v>919</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c r="AY57"/>
      <c r="AZ57"/>
      <c r="BA57"/>
      <c r="BB57"/>
      <c r="BC57"/>
      <c r="BD57"/>
      <c r="BE57"/>
      <c r="BF57"/>
      <c r="BG57"/>
      <c r="BH57"/>
    </row>
    <row r="58" spans="1:60" customFormat="1" x14ac:dyDescent="0.3">
      <c r="A58" s="148"/>
    </row>
    <row r="59" spans="1:60" ht="57.6" x14ac:dyDescent="0.3">
      <c r="A59" s="148"/>
      <c r="B59" s="39"/>
      <c r="C59" s="39"/>
      <c r="D59" s="39" t="s">
        <v>915</v>
      </c>
      <c r="E59" s="39" t="s">
        <v>916</v>
      </c>
      <c r="F59" s="39" t="s">
        <v>917</v>
      </c>
      <c r="G59" s="39" t="s">
        <v>918</v>
      </c>
      <c r="H59" s="39" t="s">
        <v>920</v>
      </c>
      <c r="I59" s="39" t="s">
        <v>921</v>
      </c>
      <c r="J59" s="34">
        <v>2011</v>
      </c>
      <c r="K59" s="34">
        <v>2012</v>
      </c>
      <c r="L59" s="34">
        <v>2013</v>
      </c>
      <c r="M59" s="34">
        <v>2014</v>
      </c>
      <c r="N59" s="34">
        <v>2015</v>
      </c>
      <c r="O59" s="34">
        <v>2016</v>
      </c>
      <c r="P59" s="34">
        <v>2017</v>
      </c>
      <c r="Q59" s="34">
        <v>2018</v>
      </c>
      <c r="R59" s="34">
        <v>2019</v>
      </c>
      <c r="S59" s="34">
        <v>2020</v>
      </c>
      <c r="T59" s="34">
        <v>2021</v>
      </c>
      <c r="U59" s="34">
        <v>2022</v>
      </c>
      <c r="V59" s="34">
        <v>2023</v>
      </c>
      <c r="W59" s="34">
        <v>2024</v>
      </c>
      <c r="X59" s="34">
        <v>2025</v>
      </c>
      <c r="Y59" s="34">
        <v>2026</v>
      </c>
      <c r="Z59" s="34">
        <v>2027</v>
      </c>
      <c r="AA59" s="34">
        <v>2028</v>
      </c>
      <c r="AB59" s="34">
        <v>2029</v>
      </c>
      <c r="AC59" s="34">
        <v>2030</v>
      </c>
      <c r="AD59" s="34">
        <v>2031</v>
      </c>
      <c r="AE59" s="34">
        <v>2032</v>
      </c>
      <c r="AF59" s="34">
        <v>2033</v>
      </c>
      <c r="AG59" s="34">
        <v>2034</v>
      </c>
      <c r="AH59" s="34">
        <v>2035</v>
      </c>
      <c r="AI59" s="34">
        <v>2036</v>
      </c>
      <c r="AJ59" s="34">
        <v>2037</v>
      </c>
      <c r="AK59" s="34">
        <v>2038</v>
      </c>
      <c r="AL59" s="34">
        <v>2039</v>
      </c>
      <c r="AM59" s="34">
        <v>2040</v>
      </c>
      <c r="AN59" s="34">
        <v>2041</v>
      </c>
      <c r="AO59" s="34">
        <v>2042</v>
      </c>
      <c r="AP59" s="34">
        <v>2043</v>
      </c>
      <c r="AQ59" s="34">
        <v>2044</v>
      </c>
      <c r="AR59" s="34">
        <v>2045</v>
      </c>
      <c r="AS59" s="34">
        <v>2046</v>
      </c>
      <c r="AT59" s="34">
        <v>2047</v>
      </c>
      <c r="AU59" s="34">
        <v>2048</v>
      </c>
      <c r="AV59" s="34">
        <v>2049</v>
      </c>
      <c r="AW59" s="34">
        <v>2050</v>
      </c>
      <c r="AX59"/>
      <c r="AY59"/>
      <c r="AZ59"/>
      <c r="BA59"/>
      <c r="BB59"/>
      <c r="BC59"/>
      <c r="BD59"/>
      <c r="BE59"/>
      <c r="BF59"/>
      <c r="BG59"/>
      <c r="BH59"/>
    </row>
    <row r="60" spans="1:60" x14ac:dyDescent="0.3">
      <c r="A60" s="148"/>
      <c r="B60" s="39" t="s">
        <v>922</v>
      </c>
      <c r="C60" s="39" t="s">
        <v>713</v>
      </c>
      <c r="D60" s="173">
        <v>7.0000000000000007E-2</v>
      </c>
      <c r="E60" s="173">
        <v>0.09</v>
      </c>
      <c r="F60" s="173">
        <v>0.05</v>
      </c>
      <c r="G60" s="173">
        <f>1-D60-E60-F60</f>
        <v>0.78999999999999992</v>
      </c>
      <c r="H60" s="169">
        <v>25.682843384611584</v>
      </c>
      <c r="I60" s="169">
        <f t="shared" ref="I60:I78" si="4">1/H60</f>
        <v>3.8936498775644562E-2</v>
      </c>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c r="AY60"/>
      <c r="AZ60"/>
      <c r="BA60"/>
      <c r="BB60"/>
      <c r="BC60"/>
      <c r="BD60"/>
      <c r="BE60"/>
      <c r="BF60"/>
      <c r="BG60"/>
      <c r="BH60"/>
    </row>
    <row r="61" spans="1:60" x14ac:dyDescent="0.3">
      <c r="A61" s="148"/>
      <c r="B61" s="39" t="s">
        <v>923</v>
      </c>
      <c r="C61" s="39" t="s">
        <v>924</v>
      </c>
      <c r="D61" s="173">
        <v>0.17249999999999999</v>
      </c>
      <c r="E61" s="173">
        <v>8.5000000000000006E-2</v>
      </c>
      <c r="F61" s="173">
        <v>0.35</v>
      </c>
      <c r="G61" s="173">
        <f t="shared" ref="G61:G78" si="5">1-D61-E61-F61</f>
        <v>0.39250000000000007</v>
      </c>
      <c r="H61" s="169">
        <v>8.724652064875416</v>
      </c>
      <c r="I61" s="169">
        <f t="shared" si="4"/>
        <v>0.11461775123685457</v>
      </c>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c r="AY61"/>
      <c r="AZ61"/>
      <c r="BA61"/>
      <c r="BB61"/>
      <c r="BC61"/>
      <c r="BD61"/>
      <c r="BE61"/>
      <c r="BF61"/>
      <c r="BG61"/>
      <c r="BH61"/>
    </row>
    <row r="62" spans="1:60" x14ac:dyDescent="0.3">
      <c r="A62" s="148"/>
      <c r="B62" s="39" t="s">
        <v>925</v>
      </c>
      <c r="C62" s="39" t="s">
        <v>926</v>
      </c>
      <c r="D62" s="173">
        <v>0.15</v>
      </c>
      <c r="E62" s="173">
        <v>0.2</v>
      </c>
      <c r="F62" s="173">
        <v>0</v>
      </c>
      <c r="G62" s="173">
        <f t="shared" si="5"/>
        <v>0.64999999999999991</v>
      </c>
      <c r="H62" s="169">
        <v>46.528063596113554</v>
      </c>
      <c r="I62" s="169">
        <f t="shared" si="4"/>
        <v>2.1492405286420067E-2</v>
      </c>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c r="AY62"/>
      <c r="AZ62"/>
      <c r="BA62"/>
      <c r="BB62"/>
      <c r="BC62"/>
      <c r="BD62"/>
      <c r="BE62"/>
      <c r="BF62"/>
      <c r="BG62"/>
      <c r="BH62"/>
    </row>
    <row r="63" spans="1:60" ht="28.8" x14ac:dyDescent="0.3">
      <c r="A63" s="148"/>
      <c r="B63" s="39" t="s">
        <v>927</v>
      </c>
      <c r="C63" s="39" t="s">
        <v>928</v>
      </c>
      <c r="D63" s="173">
        <v>0.12</v>
      </c>
      <c r="E63" s="173">
        <v>0.09</v>
      </c>
      <c r="F63" s="173">
        <v>1E-3</v>
      </c>
      <c r="G63" s="173">
        <f t="shared" si="5"/>
        <v>0.78900000000000003</v>
      </c>
      <c r="H63" s="169">
        <v>28.967350202862217</v>
      </c>
      <c r="I63" s="169">
        <f t="shared" si="4"/>
        <v>3.4521624967312044E-2</v>
      </c>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c r="AY63"/>
      <c r="AZ63"/>
      <c r="BA63"/>
      <c r="BB63"/>
      <c r="BC63"/>
      <c r="BD63"/>
      <c r="BE63"/>
      <c r="BF63"/>
      <c r="BG63"/>
      <c r="BH63"/>
    </row>
    <row r="64" spans="1:60" x14ac:dyDescent="0.3">
      <c r="A64" s="148"/>
      <c r="B64" s="39" t="s">
        <v>929</v>
      </c>
      <c r="C64" s="39" t="s">
        <v>930</v>
      </c>
      <c r="D64" s="173">
        <v>0</v>
      </c>
      <c r="E64" s="173">
        <v>0.12</v>
      </c>
      <c r="F64" s="173">
        <v>0.01</v>
      </c>
      <c r="G64" s="173">
        <f t="shared" si="5"/>
        <v>0.87</v>
      </c>
      <c r="H64" s="169">
        <v>42.074429372174585</v>
      </c>
      <c r="I64" s="169">
        <f t="shared" si="4"/>
        <v>2.3767404927928455E-2</v>
      </c>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c r="AY64"/>
      <c r="AZ64"/>
      <c r="BA64"/>
      <c r="BB64"/>
      <c r="BC64"/>
      <c r="BD64"/>
      <c r="BE64"/>
      <c r="BF64"/>
      <c r="BG64"/>
      <c r="BH64"/>
    </row>
    <row r="65" spans="1:60" x14ac:dyDescent="0.3">
      <c r="A65" s="148"/>
      <c r="B65" s="39" t="s">
        <v>931</v>
      </c>
      <c r="C65" s="39" t="s">
        <v>932</v>
      </c>
      <c r="D65" s="173">
        <v>0</v>
      </c>
      <c r="E65" s="173">
        <v>0.249</v>
      </c>
      <c r="F65" s="173">
        <v>4.0000000000000036E-3</v>
      </c>
      <c r="G65" s="173">
        <f t="shared" si="5"/>
        <v>0.747</v>
      </c>
      <c r="H65" s="169">
        <v>46.519998552829982</v>
      </c>
      <c r="I65" s="169">
        <f t="shared" si="4"/>
        <v>2.1496131365188239E-2</v>
      </c>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c r="AY65"/>
      <c r="AZ65"/>
      <c r="BA65"/>
      <c r="BB65"/>
      <c r="BC65"/>
      <c r="BD65"/>
      <c r="BE65"/>
      <c r="BF65"/>
      <c r="BG65"/>
      <c r="BH65"/>
    </row>
    <row r="66" spans="1:60" x14ac:dyDescent="0.3">
      <c r="A66" s="148"/>
      <c r="B66" s="39" t="s">
        <v>933</v>
      </c>
      <c r="C66" s="39" t="s">
        <v>934</v>
      </c>
      <c r="D66" s="173">
        <v>0.01</v>
      </c>
      <c r="E66" s="173">
        <v>0.27</v>
      </c>
      <c r="F66" s="173">
        <v>0</v>
      </c>
      <c r="G66" s="173">
        <f t="shared" si="5"/>
        <v>0.72</v>
      </c>
      <c r="H66" s="169">
        <v>44.301102574777602</v>
      </c>
      <c r="I66" s="169">
        <f t="shared" si="4"/>
        <v>2.2572801620728514E-2</v>
      </c>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c r="AY66"/>
      <c r="AZ66"/>
      <c r="BA66"/>
      <c r="BB66"/>
      <c r="BC66"/>
      <c r="BD66"/>
      <c r="BE66"/>
      <c r="BF66"/>
      <c r="BG66"/>
      <c r="BH66"/>
    </row>
    <row r="67" spans="1:60" x14ac:dyDescent="0.3">
      <c r="A67" s="148"/>
      <c r="B67" s="39" t="s">
        <v>935</v>
      </c>
      <c r="C67" s="39" t="s">
        <v>936</v>
      </c>
      <c r="D67" s="173">
        <v>0.01</v>
      </c>
      <c r="E67" s="173">
        <v>0.28999999999999998</v>
      </c>
      <c r="F67" s="173">
        <v>0</v>
      </c>
      <c r="G67" s="173">
        <f t="shared" si="5"/>
        <v>0.7</v>
      </c>
      <c r="H67" s="169">
        <v>43.325000545079718</v>
      </c>
      <c r="I67" s="169">
        <f t="shared" si="4"/>
        <v>2.3081361509955406E-2</v>
      </c>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c r="AY67"/>
      <c r="AZ67"/>
      <c r="BA67"/>
      <c r="BB67"/>
      <c r="BC67"/>
      <c r="BD67"/>
      <c r="BE67"/>
      <c r="BF67"/>
      <c r="BG67"/>
      <c r="BH67"/>
    </row>
    <row r="68" spans="1:60" x14ac:dyDescent="0.3">
      <c r="A68" s="148"/>
      <c r="B68" s="39" t="s">
        <v>937</v>
      </c>
      <c r="C68" s="39" t="s">
        <v>938</v>
      </c>
      <c r="D68" s="173">
        <v>0.01</v>
      </c>
      <c r="E68" s="173">
        <v>0.27</v>
      </c>
      <c r="F68" s="173">
        <v>0</v>
      </c>
      <c r="G68" s="173">
        <f t="shared" si="5"/>
        <v>0.72</v>
      </c>
      <c r="H68" s="169">
        <v>43.918540233151646</v>
      </c>
      <c r="I68" s="169">
        <f t="shared" si="4"/>
        <v>2.2769427095966091E-2</v>
      </c>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c r="AY68"/>
      <c r="AZ68"/>
      <c r="BA68"/>
      <c r="BB68"/>
      <c r="BC68"/>
      <c r="BD68"/>
      <c r="BE68"/>
      <c r="BF68"/>
      <c r="BG68"/>
      <c r="BH68"/>
    </row>
    <row r="69" spans="1:60" x14ac:dyDescent="0.3">
      <c r="A69" s="148"/>
      <c r="B69" s="39" t="s">
        <v>939</v>
      </c>
      <c r="C69" s="39" t="s">
        <v>940</v>
      </c>
      <c r="D69" s="173">
        <v>0.01</v>
      </c>
      <c r="E69" s="173">
        <v>0.25</v>
      </c>
      <c r="F69" s="173">
        <v>0</v>
      </c>
      <c r="G69" s="173">
        <f t="shared" si="5"/>
        <v>0.74</v>
      </c>
      <c r="H69" s="169">
        <v>43.197385340509314</v>
      </c>
      <c r="I69" s="169">
        <f t="shared" si="4"/>
        <v>2.3149549263627021E-2</v>
      </c>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c r="AY69"/>
      <c r="AZ69"/>
      <c r="BA69"/>
      <c r="BB69"/>
      <c r="BC69"/>
      <c r="BD69"/>
      <c r="BE69"/>
      <c r="BF69"/>
      <c r="BG69"/>
      <c r="BH69"/>
    </row>
    <row r="70" spans="1:60" x14ac:dyDescent="0.3">
      <c r="A70" s="148"/>
      <c r="B70" s="39" t="s">
        <v>941</v>
      </c>
      <c r="C70" s="39" t="s">
        <v>942</v>
      </c>
      <c r="D70" s="173">
        <v>0.01</v>
      </c>
      <c r="E70" s="173">
        <v>0.23</v>
      </c>
      <c r="F70" s="173">
        <v>0</v>
      </c>
      <c r="G70" s="173">
        <f t="shared" si="5"/>
        <v>0.76</v>
      </c>
      <c r="H70" s="169">
        <v>43.197385340509314</v>
      </c>
      <c r="I70" s="169">
        <f t="shared" si="4"/>
        <v>2.3149549263627021E-2</v>
      </c>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c r="AY70"/>
      <c r="AZ70"/>
      <c r="BA70"/>
      <c r="BB70"/>
      <c r="BC70"/>
      <c r="BD70"/>
      <c r="BE70"/>
      <c r="BF70"/>
      <c r="BG70"/>
      <c r="BH70"/>
    </row>
    <row r="71" spans="1:60" x14ac:dyDescent="0.3">
      <c r="A71" s="148"/>
      <c r="B71" s="39" t="s">
        <v>943</v>
      </c>
      <c r="C71" s="39" t="s">
        <v>944</v>
      </c>
      <c r="D71" s="173">
        <v>0.01</v>
      </c>
      <c r="E71" s="173">
        <v>0.25</v>
      </c>
      <c r="F71" s="173">
        <v>0</v>
      </c>
      <c r="G71" s="173">
        <f t="shared" si="5"/>
        <v>0.74</v>
      </c>
      <c r="H71" s="169">
        <v>40</v>
      </c>
      <c r="I71" s="169">
        <f t="shared" si="4"/>
        <v>2.5000000000000001E-2</v>
      </c>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c r="AY71"/>
      <c r="AZ71"/>
      <c r="BA71"/>
      <c r="BB71"/>
      <c r="BC71"/>
      <c r="BD71"/>
      <c r="BE71"/>
      <c r="BF71"/>
      <c r="BG71"/>
      <c r="BH71"/>
    </row>
    <row r="72" spans="1:60" x14ac:dyDescent="0.3">
      <c r="A72" s="148"/>
      <c r="B72" s="39" t="s">
        <v>945</v>
      </c>
      <c r="C72" s="39" t="s">
        <v>946</v>
      </c>
      <c r="D72" s="173">
        <v>1.4999999999999999E-2</v>
      </c>
      <c r="E72" s="173">
        <v>0.24</v>
      </c>
      <c r="F72" s="173">
        <v>0</v>
      </c>
      <c r="G72" s="173">
        <f t="shared" si="5"/>
        <v>0.745</v>
      </c>
      <c r="H72" s="169">
        <v>45.950714847592998</v>
      </c>
      <c r="I72" s="169">
        <f t="shared" si="4"/>
        <v>2.1762447076541666E-2</v>
      </c>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c r="AY72"/>
      <c r="AZ72"/>
      <c r="BA72"/>
      <c r="BB72"/>
      <c r="BC72"/>
      <c r="BD72"/>
      <c r="BE72"/>
      <c r="BF72"/>
      <c r="BG72"/>
      <c r="BH72"/>
    </row>
    <row r="73" spans="1:60" ht="28.8" x14ac:dyDescent="0.3">
      <c r="A73" s="148"/>
      <c r="B73" s="39" t="s">
        <v>947</v>
      </c>
      <c r="C73" s="39" t="s">
        <v>948</v>
      </c>
      <c r="D73" s="173">
        <v>5.0000000000000001E-3</v>
      </c>
      <c r="E73" s="173">
        <v>0.1</v>
      </c>
      <c r="F73" s="173">
        <v>0</v>
      </c>
      <c r="G73" s="173">
        <f t="shared" si="5"/>
        <v>0.89500000000000002</v>
      </c>
      <c r="H73" s="169">
        <v>32.252027744124526</v>
      </c>
      <c r="I73" s="169">
        <f t="shared" si="4"/>
        <v>3.1005802423761521E-2</v>
      </c>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c r="AY73"/>
      <c r="AZ73"/>
      <c r="BA73"/>
      <c r="BB73"/>
      <c r="BC73"/>
      <c r="BD73"/>
      <c r="BE73"/>
      <c r="BF73"/>
      <c r="BG73"/>
      <c r="BH73"/>
    </row>
    <row r="74" spans="1:60" x14ac:dyDescent="0.3">
      <c r="A74" s="148"/>
      <c r="B74" s="39" t="s">
        <v>949</v>
      </c>
      <c r="C74" s="39" t="s">
        <v>950</v>
      </c>
      <c r="D74" s="173">
        <v>0.25</v>
      </c>
      <c r="E74" s="173">
        <v>0.1</v>
      </c>
      <c r="F74" s="173">
        <v>0.35</v>
      </c>
      <c r="G74" s="173">
        <f t="shared" si="5"/>
        <v>0.30000000000000004</v>
      </c>
      <c r="H74" s="169">
        <v>16</v>
      </c>
      <c r="I74" s="169">
        <f t="shared" si="4"/>
        <v>6.25E-2</v>
      </c>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c r="AY74"/>
      <c r="AZ74"/>
      <c r="BA74"/>
      <c r="BB74"/>
      <c r="BC74"/>
      <c r="BD74"/>
      <c r="BE74"/>
      <c r="BF74"/>
      <c r="BG74"/>
      <c r="BH74"/>
    </row>
    <row r="75" spans="1:60" x14ac:dyDescent="0.3">
      <c r="A75" s="148"/>
      <c r="B75" s="39" t="s">
        <v>951</v>
      </c>
      <c r="C75" s="39" t="s">
        <v>952</v>
      </c>
      <c r="D75" s="173">
        <v>0.36</v>
      </c>
      <c r="E75" s="173">
        <v>0.11</v>
      </c>
      <c r="F75" s="173">
        <v>0</v>
      </c>
      <c r="G75" s="173">
        <f t="shared" si="5"/>
        <v>0.53</v>
      </c>
      <c r="H75" s="169">
        <v>34.605829898895507</v>
      </c>
      <c r="I75" s="169">
        <f t="shared" si="4"/>
        <v>2.8896865150224771E-2</v>
      </c>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c r="AY75"/>
      <c r="AZ75"/>
      <c r="BA75"/>
      <c r="BB75"/>
      <c r="BC75"/>
      <c r="BD75"/>
      <c r="BE75"/>
      <c r="BF75"/>
      <c r="BG75"/>
      <c r="BH75"/>
    </row>
    <row r="76" spans="1:60" x14ac:dyDescent="0.3">
      <c r="A76" s="148"/>
      <c r="B76" s="39" t="s">
        <v>953</v>
      </c>
      <c r="C76" s="39" t="s">
        <v>954</v>
      </c>
      <c r="D76" s="173">
        <v>0.4</v>
      </c>
      <c r="E76" s="173">
        <v>0.12</v>
      </c>
      <c r="F76" s="173">
        <v>0.08</v>
      </c>
      <c r="G76" s="173">
        <f t="shared" si="5"/>
        <v>0.39999999999999997</v>
      </c>
      <c r="H76" s="169">
        <v>20</v>
      </c>
      <c r="I76" s="169">
        <f t="shared" si="4"/>
        <v>0.05</v>
      </c>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c r="AY76"/>
      <c r="AZ76"/>
      <c r="BA76"/>
      <c r="BB76"/>
      <c r="BC76"/>
      <c r="BD76"/>
      <c r="BE76"/>
      <c r="BF76"/>
      <c r="BG76"/>
      <c r="BH76"/>
    </row>
    <row r="77" spans="1:60" x14ac:dyDescent="0.3">
      <c r="A77" s="148"/>
      <c r="B77" s="39" t="s">
        <v>955</v>
      </c>
      <c r="C77" s="39" t="s">
        <v>956</v>
      </c>
      <c r="D77" s="173">
        <v>0.15200000000000002</v>
      </c>
      <c r="E77" s="173">
        <v>0.06</v>
      </c>
      <c r="F77" s="173">
        <v>0.6</v>
      </c>
      <c r="G77" s="173">
        <f t="shared" si="5"/>
        <v>0.18800000000000006</v>
      </c>
      <c r="H77" s="169">
        <v>14</v>
      </c>
      <c r="I77" s="169">
        <f t="shared" si="4"/>
        <v>7.1428571428571425E-2</v>
      </c>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c r="AY77"/>
      <c r="AZ77"/>
      <c r="BA77"/>
      <c r="BB77"/>
      <c r="BC77"/>
      <c r="BD77"/>
      <c r="BE77"/>
      <c r="BF77"/>
      <c r="BG77"/>
      <c r="BH77"/>
    </row>
    <row r="78" spans="1:60" x14ac:dyDescent="0.3">
      <c r="A78" s="148"/>
      <c r="B78" s="39" t="s">
        <v>957</v>
      </c>
      <c r="C78" s="39" t="s">
        <v>958</v>
      </c>
      <c r="D78" s="173">
        <v>0.15</v>
      </c>
      <c r="E78" s="173">
        <v>0.06</v>
      </c>
      <c r="F78" s="173">
        <v>0.05</v>
      </c>
      <c r="G78" s="173">
        <f t="shared" si="5"/>
        <v>0.74</v>
      </c>
      <c r="H78" s="169">
        <v>14</v>
      </c>
      <c r="I78" s="169">
        <f t="shared" si="4"/>
        <v>7.1428571428571425E-2</v>
      </c>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c r="AY78"/>
      <c r="AZ78"/>
      <c r="BA78"/>
      <c r="BB78"/>
      <c r="BC78"/>
      <c r="BD78"/>
      <c r="BE78"/>
      <c r="BF78"/>
      <c r="BG78"/>
      <c r="BH78"/>
    </row>
    <row r="79" spans="1:60" customFormat="1" x14ac:dyDescent="0.3">
      <c r="A79" s="148"/>
    </row>
    <row r="80" spans="1:60" ht="16.2" thickBot="1" x14ac:dyDescent="0.35">
      <c r="A80" s="146" t="str">
        <f>"@"&amp;COUNTIF(A$1:A79,"@*")+1</f>
        <v>@5</v>
      </c>
      <c r="B80" s="54" t="s">
        <v>959</v>
      </c>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c r="AY80"/>
      <c r="AZ80"/>
      <c r="BA80"/>
      <c r="BB80"/>
      <c r="BC80"/>
      <c r="BD80"/>
      <c r="BE80"/>
      <c r="BF80"/>
      <c r="BG80"/>
      <c r="BH80"/>
    </row>
    <row r="81" spans="1:60" customFormat="1" x14ac:dyDescent="0.3">
      <c r="A81" s="148"/>
    </row>
    <row r="82" spans="1:60" ht="43.2" x14ac:dyDescent="0.3">
      <c r="A82" s="148"/>
      <c r="B82" s="33"/>
      <c r="C82" s="33"/>
      <c r="D82" s="33" t="s">
        <v>960</v>
      </c>
      <c r="E82" s="33"/>
      <c r="F82" s="33"/>
      <c r="G82" s="33"/>
      <c r="H82" s="33"/>
      <c r="I82" s="33"/>
      <c r="J82" s="34">
        <v>2011</v>
      </c>
      <c r="K82" s="34">
        <v>2012</v>
      </c>
      <c r="L82" s="34">
        <v>2013</v>
      </c>
      <c r="M82" s="34">
        <v>2014</v>
      </c>
      <c r="N82" s="34">
        <v>2015</v>
      </c>
      <c r="O82" s="34">
        <v>2016</v>
      </c>
      <c r="P82" s="34">
        <v>2017</v>
      </c>
      <c r="Q82" s="34">
        <v>2018</v>
      </c>
      <c r="R82" s="34">
        <v>2019</v>
      </c>
      <c r="S82" s="34">
        <v>2020</v>
      </c>
      <c r="T82" s="34">
        <v>2021</v>
      </c>
      <c r="U82" s="34">
        <v>2022</v>
      </c>
      <c r="V82" s="34">
        <v>2023</v>
      </c>
      <c r="W82" s="34">
        <v>2024</v>
      </c>
      <c r="X82" s="34">
        <v>2025</v>
      </c>
      <c r="Y82" s="34">
        <v>2026</v>
      </c>
      <c r="Z82" s="34">
        <v>2027</v>
      </c>
      <c r="AA82" s="34">
        <v>2028</v>
      </c>
      <c r="AB82" s="34">
        <v>2029</v>
      </c>
      <c r="AC82" s="34">
        <v>2030</v>
      </c>
      <c r="AD82" s="34">
        <v>2031</v>
      </c>
      <c r="AE82" s="34">
        <v>2032</v>
      </c>
      <c r="AF82" s="34">
        <v>2033</v>
      </c>
      <c r="AG82" s="34">
        <v>2034</v>
      </c>
      <c r="AH82" s="34">
        <v>2035</v>
      </c>
      <c r="AI82" s="34">
        <v>2036</v>
      </c>
      <c r="AJ82" s="34">
        <v>2037</v>
      </c>
      <c r="AK82" s="34">
        <v>2038</v>
      </c>
      <c r="AL82" s="34">
        <v>2039</v>
      </c>
      <c r="AM82" s="34">
        <v>2040</v>
      </c>
      <c r="AN82" s="34">
        <v>2041</v>
      </c>
      <c r="AO82" s="34">
        <v>2042</v>
      </c>
      <c r="AP82" s="34">
        <v>2043</v>
      </c>
      <c r="AQ82" s="34">
        <v>2044</v>
      </c>
      <c r="AR82" s="34">
        <v>2045</v>
      </c>
      <c r="AS82" s="34">
        <v>2046</v>
      </c>
      <c r="AT82" s="34">
        <v>2047</v>
      </c>
      <c r="AU82" s="34">
        <v>2048</v>
      </c>
      <c r="AV82" s="34">
        <v>2049</v>
      </c>
      <c r="AW82" s="34">
        <v>2050</v>
      </c>
      <c r="AX82"/>
      <c r="AY82"/>
      <c r="AZ82"/>
      <c r="BA82"/>
      <c r="BB82"/>
      <c r="BC82"/>
      <c r="BD82"/>
      <c r="BE82"/>
      <c r="BF82"/>
      <c r="BG82"/>
      <c r="BH82"/>
    </row>
    <row r="83" spans="1:60" x14ac:dyDescent="0.3">
      <c r="A83" s="148"/>
      <c r="B83" s="39" t="s">
        <v>961</v>
      </c>
      <c r="C83" s="39" t="s">
        <v>276</v>
      </c>
      <c r="D83" s="173">
        <v>0.1</v>
      </c>
      <c r="E83" s="35"/>
      <c r="F83" s="35"/>
      <c r="G83" s="35"/>
      <c r="H83" s="35"/>
      <c r="I83" s="35"/>
      <c r="J83" s="64">
        <f>SUM(Biomass!F14:F17)</f>
        <v>2948.8589999999999</v>
      </c>
      <c r="K83" s="64">
        <f>SUM(Biomass!G14:G17)</f>
        <v>2506.9940000000001</v>
      </c>
      <c r="L83" s="64">
        <f>SUM(Biomass!H14:H17)</f>
        <v>2836.8220000000001</v>
      </c>
      <c r="M83" s="64">
        <f>SUM(Biomass!I14:I17)</f>
        <v>3221.2420000000002</v>
      </c>
      <c r="N83" s="64">
        <f>SUM(Biomass!J14:J17)</f>
        <v>3100.6420000000003</v>
      </c>
      <c r="O83" s="64">
        <f>SUM(Biomass!K14:K17)</f>
        <v>2752.3375039013413</v>
      </c>
      <c r="P83" s="64">
        <f>SUM(Biomass!L14:L17)</f>
        <v>2859</v>
      </c>
      <c r="Q83" s="64">
        <f>SUM(Biomass!M14:M17)</f>
        <v>2514.2000000000003</v>
      </c>
      <c r="R83" s="64">
        <f>SUM(Biomass!N14:N17)</f>
        <v>0</v>
      </c>
      <c r="S83" s="64">
        <f>SUM(Biomass!O14:O17)</f>
        <v>0</v>
      </c>
      <c r="T83" s="64">
        <f>SUM(Biomass!P14:P17)</f>
        <v>0</v>
      </c>
      <c r="U83" s="64">
        <f>SUM(Biomass!Q14:Q17)</f>
        <v>0</v>
      </c>
      <c r="V83" s="64">
        <f>SUM(Biomass!R14:R17)</f>
        <v>0</v>
      </c>
      <c r="W83" s="64">
        <f>SUM(Biomass!S14:S17)</f>
        <v>0</v>
      </c>
      <c r="X83" s="64">
        <f>SUM(Biomass!T14:T17)</f>
        <v>0</v>
      </c>
      <c r="Y83" s="64">
        <f>SUM(Biomass!U14:U17)</f>
        <v>0</v>
      </c>
      <c r="Z83" s="64">
        <f>SUM(Biomass!V14:V17)</f>
        <v>0</v>
      </c>
      <c r="AA83" s="64">
        <f>SUM(Biomass!W14:W17)</f>
        <v>0</v>
      </c>
      <c r="AB83" s="64">
        <f>SUM(Biomass!X14:X17)</f>
        <v>0</v>
      </c>
      <c r="AC83" s="64">
        <f>SUM(Biomass!Y14:Y17)</f>
        <v>0</v>
      </c>
      <c r="AD83" s="64">
        <f>SUM(Biomass!Z14:Z17)</f>
        <v>0</v>
      </c>
      <c r="AE83" s="64">
        <f>SUM(Biomass!AA14:AA17)</f>
        <v>0</v>
      </c>
      <c r="AF83" s="64">
        <f>SUM(Biomass!AB14:AB17)</f>
        <v>0</v>
      </c>
      <c r="AG83" s="64">
        <f>SUM(Biomass!AC14:AC17)</f>
        <v>0</v>
      </c>
      <c r="AH83" s="64">
        <f>SUM(Biomass!AD14:AD17)</f>
        <v>0</v>
      </c>
      <c r="AI83" s="64">
        <f>SUM(Biomass!AE14:AE17)</f>
        <v>0</v>
      </c>
      <c r="AJ83" s="64">
        <f>SUM(Biomass!AF14:AF17)</f>
        <v>0</v>
      </c>
      <c r="AK83" s="64">
        <f>SUM(Biomass!AG14:AG17)</f>
        <v>0</v>
      </c>
      <c r="AL83" s="64">
        <f>SUM(Biomass!AH14:AH17)</f>
        <v>0</v>
      </c>
      <c r="AM83" s="64">
        <f>SUM(Biomass!AI14:AI17)</f>
        <v>0</v>
      </c>
      <c r="AN83" s="64">
        <f>SUM(Biomass!AJ14:AJ17)</f>
        <v>0</v>
      </c>
      <c r="AO83" s="64">
        <f>SUM(Biomass!AK14:AK17)</f>
        <v>0</v>
      </c>
      <c r="AP83" s="64">
        <f>SUM(Biomass!AL14:AL17)</f>
        <v>0</v>
      </c>
      <c r="AQ83" s="64">
        <f>SUM(Biomass!AM14:AM17)</f>
        <v>0</v>
      </c>
      <c r="AR83" s="64">
        <f>SUM(Biomass!AN14:AN17)</f>
        <v>0</v>
      </c>
      <c r="AS83" s="64">
        <f>SUM(Biomass!AO14:AO17)</f>
        <v>0</v>
      </c>
      <c r="AT83" s="64">
        <f>SUM(Biomass!AP14:AP17)</f>
        <v>0</v>
      </c>
      <c r="AU83" s="64">
        <f>SUM(Biomass!AQ14:AQ17)</f>
        <v>0</v>
      </c>
      <c r="AV83" s="64">
        <f>SUM(Biomass!AR14:AR17)</f>
        <v>0</v>
      </c>
      <c r="AW83" s="64">
        <f>SUM(Biomass!AS14:AS17)</f>
        <v>0</v>
      </c>
      <c r="AX83"/>
      <c r="AY83"/>
      <c r="AZ83"/>
      <c r="BA83"/>
      <c r="BB83"/>
      <c r="BC83"/>
      <c r="BD83"/>
      <c r="BE83"/>
      <c r="BF83"/>
      <c r="BG83"/>
      <c r="BH83"/>
    </row>
    <row r="84" spans="1:60" x14ac:dyDescent="0.3">
      <c r="A84" s="148"/>
      <c r="B84" s="39" t="s">
        <v>962</v>
      </c>
      <c r="C84" s="39" t="s">
        <v>963</v>
      </c>
      <c r="D84" s="173">
        <v>0.77</v>
      </c>
      <c r="E84" s="35"/>
      <c r="F84" s="35"/>
      <c r="G84" s="35"/>
      <c r="H84" s="35"/>
      <c r="I84" s="35"/>
      <c r="J84" s="64">
        <f>Biomass!F19</f>
        <v>1251.5</v>
      </c>
      <c r="K84" s="64">
        <f>Biomass!G19</f>
        <v>965.6</v>
      </c>
      <c r="L84" s="64">
        <f>Biomass!H19</f>
        <v>1159.0999999999999</v>
      </c>
      <c r="M84" s="64">
        <f>Biomass!I19</f>
        <v>1148.5</v>
      </c>
      <c r="N84" s="64">
        <f>Biomass!J19</f>
        <v>1067.2</v>
      </c>
      <c r="O84" s="64">
        <f>Biomass!K19</f>
        <v>1087.4000000000001</v>
      </c>
      <c r="P84" s="64">
        <f>Biomass!L19</f>
        <v>1163.4000000000001</v>
      </c>
      <c r="Q84" s="64">
        <f>Biomass!M19</f>
        <v>1132.4000000000001</v>
      </c>
      <c r="R84" s="64">
        <f>Biomass!N19</f>
        <v>0</v>
      </c>
      <c r="S84" s="64">
        <f>Biomass!O19</f>
        <v>0</v>
      </c>
      <c r="T84" s="64">
        <f>Biomass!P19</f>
        <v>0</v>
      </c>
      <c r="U84" s="64">
        <f>Biomass!Q19</f>
        <v>0</v>
      </c>
      <c r="V84" s="64">
        <f>Biomass!R19</f>
        <v>0</v>
      </c>
      <c r="W84" s="64">
        <f>Biomass!S19</f>
        <v>0</v>
      </c>
      <c r="X84" s="64">
        <f>Biomass!T19</f>
        <v>0</v>
      </c>
      <c r="Y84" s="64">
        <f>Biomass!U19</f>
        <v>0</v>
      </c>
      <c r="Z84" s="64">
        <f>Biomass!V19</f>
        <v>0</v>
      </c>
      <c r="AA84" s="64">
        <f>Biomass!W19</f>
        <v>0</v>
      </c>
      <c r="AB84" s="64">
        <f>Biomass!X19</f>
        <v>0</v>
      </c>
      <c r="AC84" s="64">
        <f>Biomass!Y19</f>
        <v>0</v>
      </c>
      <c r="AD84" s="64">
        <f>Biomass!Z19</f>
        <v>0</v>
      </c>
      <c r="AE84" s="64">
        <f>Biomass!AA19</f>
        <v>0</v>
      </c>
      <c r="AF84" s="64">
        <f>Biomass!AB19</f>
        <v>0</v>
      </c>
      <c r="AG84" s="64">
        <f>Biomass!AC19</f>
        <v>0</v>
      </c>
      <c r="AH84" s="64">
        <f>Biomass!AD19</f>
        <v>0</v>
      </c>
      <c r="AI84" s="64">
        <f>Biomass!AE19</f>
        <v>0</v>
      </c>
      <c r="AJ84" s="64">
        <f>Biomass!AF19</f>
        <v>0</v>
      </c>
      <c r="AK84" s="64">
        <f>Biomass!AG19</f>
        <v>0</v>
      </c>
      <c r="AL84" s="64">
        <f>Biomass!AH19</f>
        <v>0</v>
      </c>
      <c r="AM84" s="64">
        <f>Biomass!AI19</f>
        <v>0</v>
      </c>
      <c r="AN84" s="64">
        <f>Biomass!AJ19</f>
        <v>0</v>
      </c>
      <c r="AO84" s="64">
        <f>Biomass!AK19</f>
        <v>0</v>
      </c>
      <c r="AP84" s="64">
        <f>Biomass!AL19</f>
        <v>0</v>
      </c>
      <c r="AQ84" s="64">
        <f>Biomass!AM19</f>
        <v>0</v>
      </c>
      <c r="AR84" s="64">
        <f>Biomass!AN19</f>
        <v>0</v>
      </c>
      <c r="AS84" s="64">
        <f>Biomass!AO19</f>
        <v>0</v>
      </c>
      <c r="AT84" s="64">
        <f>Biomass!AP19</f>
        <v>0</v>
      </c>
      <c r="AU84" s="64">
        <f>Biomass!AQ19</f>
        <v>0</v>
      </c>
      <c r="AV84" s="64">
        <f>Biomass!AR19</f>
        <v>0</v>
      </c>
      <c r="AW84" s="64">
        <f>Biomass!AS19</f>
        <v>0</v>
      </c>
      <c r="AX84"/>
      <c r="AY84"/>
      <c r="AZ84"/>
      <c r="BA84"/>
      <c r="BB84"/>
      <c r="BC84"/>
      <c r="BD84"/>
      <c r="BE84"/>
      <c r="BF84"/>
      <c r="BG84"/>
      <c r="BH84"/>
    </row>
    <row r="85" spans="1:60" x14ac:dyDescent="0.3">
      <c r="A85" s="148"/>
      <c r="B85" s="39" t="s">
        <v>964</v>
      </c>
      <c r="C85" s="39" t="s">
        <v>965</v>
      </c>
      <c r="D85" s="173">
        <v>0.77</v>
      </c>
      <c r="E85" s="35"/>
      <c r="F85" s="35"/>
      <c r="G85" s="35"/>
      <c r="H85" s="35"/>
      <c r="I85" s="35"/>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c r="AY85"/>
      <c r="AZ85"/>
      <c r="BA85"/>
      <c r="BB85"/>
      <c r="BC85"/>
      <c r="BD85"/>
      <c r="BE85"/>
      <c r="BF85"/>
      <c r="BG85"/>
      <c r="BH85"/>
    </row>
    <row r="86" spans="1:60" x14ac:dyDescent="0.3">
      <c r="A86" s="148"/>
      <c r="B86" s="39" t="s">
        <v>966</v>
      </c>
      <c r="C86" s="39" t="s">
        <v>967</v>
      </c>
      <c r="D86" s="173">
        <v>0.10000000000000002</v>
      </c>
      <c r="E86" s="35"/>
      <c r="F86" s="35"/>
      <c r="G86" s="35"/>
      <c r="H86" s="35"/>
      <c r="I86" s="35"/>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c r="AY86"/>
      <c r="AZ86"/>
      <c r="BA86"/>
      <c r="BB86"/>
      <c r="BC86"/>
      <c r="BD86"/>
      <c r="BE86"/>
      <c r="BF86"/>
      <c r="BG86"/>
      <c r="BH86"/>
    </row>
    <row r="87" spans="1:60" x14ac:dyDescent="0.3">
      <c r="A87" s="148"/>
      <c r="B87" s="39" t="s">
        <v>968</v>
      </c>
      <c r="C87" s="39" t="s">
        <v>969</v>
      </c>
      <c r="D87" s="173">
        <v>0.05</v>
      </c>
      <c r="E87" s="35"/>
      <c r="F87" s="35"/>
      <c r="G87" s="35"/>
      <c r="H87" s="35"/>
      <c r="I87" s="35"/>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c r="AY87"/>
      <c r="AZ87"/>
      <c r="BA87"/>
      <c r="BB87"/>
      <c r="BC87"/>
      <c r="BD87"/>
      <c r="BE87"/>
      <c r="BF87"/>
      <c r="BG87"/>
      <c r="BH87"/>
    </row>
    <row r="88" spans="1:60" x14ac:dyDescent="0.3">
      <c r="A88" s="148"/>
      <c r="B88" s="39" t="s">
        <v>970</v>
      </c>
      <c r="C88" s="39" t="s">
        <v>971</v>
      </c>
      <c r="D88" s="173">
        <v>0.221</v>
      </c>
      <c r="E88" s="35"/>
      <c r="F88" s="35"/>
      <c r="G88" s="35"/>
      <c r="H88" s="35"/>
      <c r="I88" s="35"/>
      <c r="J88" s="64">
        <f>Biomass!F20</f>
        <v>149.6</v>
      </c>
      <c r="K88" s="64">
        <f>Biomass!G20</f>
        <v>106.4</v>
      </c>
      <c r="L88" s="64">
        <f>Biomass!H20</f>
        <v>111.7</v>
      </c>
      <c r="M88" s="64">
        <f>Biomass!I20</f>
        <v>147.6</v>
      </c>
      <c r="N88" s="64">
        <f>Biomass!J20</f>
        <v>148.5</v>
      </c>
      <c r="O88" s="64">
        <f>Biomass!K20</f>
        <v>101.9</v>
      </c>
      <c r="P88" s="64">
        <f>Biomass!L20</f>
        <v>142.1</v>
      </c>
      <c r="Q88" s="64">
        <f>Biomass!M20</f>
        <v>125.9</v>
      </c>
      <c r="R88" s="64">
        <f>Biomass!N20</f>
        <v>0</v>
      </c>
      <c r="S88" s="64">
        <f>Biomass!O20</f>
        <v>0</v>
      </c>
      <c r="T88" s="64">
        <f>Biomass!P20</f>
        <v>0</v>
      </c>
      <c r="U88" s="64">
        <f>Biomass!Q20</f>
        <v>0</v>
      </c>
      <c r="V88" s="64">
        <f>Biomass!R20</f>
        <v>0</v>
      </c>
      <c r="W88" s="64">
        <f>Biomass!S20</f>
        <v>0</v>
      </c>
      <c r="X88" s="64">
        <f>Biomass!T20</f>
        <v>0</v>
      </c>
      <c r="Y88" s="64">
        <f>Biomass!U20</f>
        <v>0</v>
      </c>
      <c r="Z88" s="64">
        <f>Biomass!V20</f>
        <v>0</v>
      </c>
      <c r="AA88" s="64">
        <f>Biomass!W20</f>
        <v>0</v>
      </c>
      <c r="AB88" s="64">
        <f>Biomass!X20</f>
        <v>0</v>
      </c>
      <c r="AC88" s="64">
        <f>Biomass!Y20</f>
        <v>0</v>
      </c>
      <c r="AD88" s="64">
        <f>Biomass!Z20</f>
        <v>0</v>
      </c>
      <c r="AE88" s="64">
        <f>Biomass!AA20</f>
        <v>0</v>
      </c>
      <c r="AF88" s="64">
        <f>Biomass!AB20</f>
        <v>0</v>
      </c>
      <c r="AG88" s="64">
        <f>Biomass!AC20</f>
        <v>0</v>
      </c>
      <c r="AH88" s="64">
        <f>Biomass!AD20</f>
        <v>0</v>
      </c>
      <c r="AI88" s="64">
        <f>Biomass!AE20</f>
        <v>0</v>
      </c>
      <c r="AJ88" s="64">
        <f>Biomass!AF20</f>
        <v>0</v>
      </c>
      <c r="AK88" s="64">
        <f>Biomass!AG20</f>
        <v>0</v>
      </c>
      <c r="AL88" s="64">
        <f>Biomass!AH20</f>
        <v>0</v>
      </c>
      <c r="AM88" s="64">
        <f>Biomass!AI20</f>
        <v>0</v>
      </c>
      <c r="AN88" s="64">
        <f>Biomass!AJ20</f>
        <v>0</v>
      </c>
      <c r="AO88" s="64">
        <f>Biomass!AK20</f>
        <v>0</v>
      </c>
      <c r="AP88" s="64">
        <f>Biomass!AL20</f>
        <v>0</v>
      </c>
      <c r="AQ88" s="64">
        <f>Biomass!AM20</f>
        <v>0</v>
      </c>
      <c r="AR88" s="64">
        <f>Biomass!AN20</f>
        <v>0</v>
      </c>
      <c r="AS88" s="64">
        <f>Biomass!AO20</f>
        <v>0</v>
      </c>
      <c r="AT88" s="64">
        <f>Biomass!AP20</f>
        <v>0</v>
      </c>
      <c r="AU88" s="64">
        <f>Biomass!AQ20</f>
        <v>0</v>
      </c>
      <c r="AV88" s="64">
        <f>Biomass!AR20</f>
        <v>0</v>
      </c>
      <c r="AW88" s="64">
        <f>Biomass!AS20</f>
        <v>0</v>
      </c>
      <c r="AX88"/>
      <c r="AY88"/>
      <c r="AZ88"/>
      <c r="BA88"/>
      <c r="BB88"/>
      <c r="BC88"/>
      <c r="BD88"/>
      <c r="BE88"/>
      <c r="BF88"/>
      <c r="BG88"/>
      <c r="BH88"/>
    </row>
    <row r="89" spans="1:60" x14ac:dyDescent="0.3">
      <c r="A89" s="148"/>
      <c r="B89" s="39" t="s">
        <v>972</v>
      </c>
      <c r="C89" s="39" t="s">
        <v>290</v>
      </c>
      <c r="D89" s="173">
        <v>0.92666666666666675</v>
      </c>
      <c r="E89" s="35"/>
      <c r="F89" s="35"/>
      <c r="G89" s="35"/>
      <c r="H89" s="35"/>
      <c r="I89" s="35"/>
      <c r="J89" s="64">
        <f>SUM(Biomass!F22:F26)</f>
        <v>326.60000000000002</v>
      </c>
      <c r="K89" s="64">
        <f>SUM(Biomass!G22:G26)</f>
        <v>279</v>
      </c>
      <c r="L89" s="64">
        <f>SUM(Biomass!H22:H26)</f>
        <v>359.1</v>
      </c>
      <c r="M89" s="64">
        <f>SUM(Biomass!I22:I26)</f>
        <v>371.7</v>
      </c>
      <c r="N89" s="64">
        <f>SUM(Biomass!J22:J26)</f>
        <v>341.5</v>
      </c>
      <c r="O89" s="64">
        <f>SUM(Biomass!K22:K26)</f>
        <v>384.6</v>
      </c>
      <c r="P89" s="64">
        <f>SUM(Biomass!L22:L26)</f>
        <v>430.90000000000003</v>
      </c>
      <c r="Q89" s="64">
        <f>SUM(Biomass!M22:M26)</f>
        <v>376.5</v>
      </c>
      <c r="R89" s="64">
        <f>SUM(Biomass!N22:N26)</f>
        <v>0</v>
      </c>
      <c r="S89" s="64">
        <f>SUM(Biomass!O22:O26)</f>
        <v>0</v>
      </c>
      <c r="T89" s="64">
        <f>SUM(Biomass!P22:P26)</f>
        <v>0</v>
      </c>
      <c r="U89" s="64">
        <f>SUM(Biomass!Q22:Q26)</f>
        <v>0</v>
      </c>
      <c r="V89" s="64">
        <f>SUM(Biomass!R22:R26)</f>
        <v>0</v>
      </c>
      <c r="W89" s="64">
        <f>SUM(Biomass!S22:S26)</f>
        <v>0</v>
      </c>
      <c r="X89" s="64">
        <f>SUM(Biomass!T22:T26)</f>
        <v>0</v>
      </c>
      <c r="Y89" s="64">
        <f>SUM(Biomass!U22:U26)</f>
        <v>0</v>
      </c>
      <c r="Z89" s="64">
        <f>SUM(Biomass!V22:V26)</f>
        <v>0</v>
      </c>
      <c r="AA89" s="64">
        <f>SUM(Biomass!W22:W26)</f>
        <v>0</v>
      </c>
      <c r="AB89" s="64">
        <f>SUM(Biomass!X22:X26)</f>
        <v>0</v>
      </c>
      <c r="AC89" s="64">
        <f>SUM(Biomass!Y22:Y26)</f>
        <v>0</v>
      </c>
      <c r="AD89" s="64">
        <f>SUM(Biomass!Z22:Z26)</f>
        <v>0</v>
      </c>
      <c r="AE89" s="64">
        <f>SUM(Biomass!AA22:AA26)</f>
        <v>0</v>
      </c>
      <c r="AF89" s="64">
        <f>SUM(Biomass!AB22:AB26)</f>
        <v>0</v>
      </c>
      <c r="AG89" s="64">
        <f>SUM(Biomass!AC22:AC26)</f>
        <v>0</v>
      </c>
      <c r="AH89" s="64">
        <f>SUM(Biomass!AD22:AD26)</f>
        <v>0</v>
      </c>
      <c r="AI89" s="64">
        <f>SUM(Biomass!AE22:AE26)</f>
        <v>0</v>
      </c>
      <c r="AJ89" s="64">
        <f>SUM(Biomass!AF22:AF26)</f>
        <v>0</v>
      </c>
      <c r="AK89" s="64">
        <f>SUM(Biomass!AG22:AG26)</f>
        <v>0</v>
      </c>
      <c r="AL89" s="64">
        <f>SUM(Biomass!AH22:AH26)</f>
        <v>0</v>
      </c>
      <c r="AM89" s="64">
        <f>SUM(Biomass!AI22:AI26)</f>
        <v>0</v>
      </c>
      <c r="AN89" s="64">
        <f>SUM(Biomass!AJ22:AJ26)</f>
        <v>0</v>
      </c>
      <c r="AO89" s="64">
        <f>SUM(Biomass!AK22:AK26)</f>
        <v>0</v>
      </c>
      <c r="AP89" s="64">
        <f>SUM(Biomass!AL22:AL26)</f>
        <v>0</v>
      </c>
      <c r="AQ89" s="64">
        <f>SUM(Biomass!AM22:AM26)</f>
        <v>0</v>
      </c>
      <c r="AR89" s="64">
        <f>SUM(Biomass!AN22:AN26)</f>
        <v>0</v>
      </c>
      <c r="AS89" s="64">
        <f>SUM(Biomass!AO22:AO26)</f>
        <v>0</v>
      </c>
      <c r="AT89" s="64">
        <f>SUM(Biomass!AP22:AP26)</f>
        <v>0</v>
      </c>
      <c r="AU89" s="64">
        <f>SUM(Biomass!AQ22:AQ26)</f>
        <v>0</v>
      </c>
      <c r="AV89" s="64">
        <f>SUM(Biomass!AR22:AR26)</f>
        <v>0</v>
      </c>
      <c r="AW89" s="64">
        <f>SUM(Biomass!AS22:AS26)</f>
        <v>0</v>
      </c>
      <c r="AX89"/>
      <c r="AY89"/>
      <c r="AZ89"/>
      <c r="BA89"/>
      <c r="BB89"/>
      <c r="BC89"/>
      <c r="BD89"/>
      <c r="BE89"/>
      <c r="BF89"/>
      <c r="BG89"/>
      <c r="BH89"/>
    </row>
    <row r="90" spans="1:60" x14ac:dyDescent="0.3">
      <c r="A90" s="148"/>
      <c r="B90" s="39" t="s">
        <v>973</v>
      </c>
      <c r="C90" s="39" t="s">
        <v>301</v>
      </c>
      <c r="D90" s="173">
        <v>0.77583333333333337</v>
      </c>
      <c r="E90" s="35"/>
      <c r="F90" s="35"/>
      <c r="G90" s="35"/>
      <c r="H90" s="35"/>
      <c r="I90" s="35"/>
      <c r="J90" s="64">
        <f>SUM(Biomass!F28:F30)</f>
        <v>30.599999999999998</v>
      </c>
      <c r="K90" s="64">
        <f>SUM(Biomass!G28:G30)</f>
        <v>24.7</v>
      </c>
      <c r="L90" s="64">
        <f>SUM(Biomass!H28:H30)</f>
        <v>34.200000000000003</v>
      </c>
      <c r="M90" s="64">
        <f>SUM(Biomass!I28:I30)</f>
        <v>35.5</v>
      </c>
      <c r="N90" s="64">
        <f>SUM(Biomass!J28:J30)</f>
        <v>48.800000000000004</v>
      </c>
      <c r="O90" s="64">
        <f>SUM(Biomass!K28:K30)</f>
        <v>42.3</v>
      </c>
      <c r="P90" s="64">
        <f>SUM(Biomass!L28:L30)</f>
        <v>43.2</v>
      </c>
      <c r="Q90" s="64">
        <f>SUM(Biomass!M28:M30)</f>
        <v>46.400000000000006</v>
      </c>
      <c r="R90" s="64">
        <f>SUM(Biomass!N28:N30)</f>
        <v>0</v>
      </c>
      <c r="S90" s="64">
        <f>SUM(Biomass!O28:O30)</f>
        <v>0</v>
      </c>
      <c r="T90" s="64">
        <f>SUM(Biomass!P28:P30)</f>
        <v>0</v>
      </c>
      <c r="U90" s="64">
        <f>SUM(Biomass!Q28:Q30)</f>
        <v>0</v>
      </c>
      <c r="V90" s="64">
        <f>SUM(Biomass!R28:R30)</f>
        <v>0</v>
      </c>
      <c r="W90" s="64">
        <f>SUM(Biomass!S28:S30)</f>
        <v>0</v>
      </c>
      <c r="X90" s="64">
        <f>SUM(Biomass!T28:T30)</f>
        <v>0</v>
      </c>
      <c r="Y90" s="64">
        <f>SUM(Biomass!U28:U30)</f>
        <v>0</v>
      </c>
      <c r="Z90" s="64">
        <f>SUM(Biomass!V28:V30)</f>
        <v>0</v>
      </c>
      <c r="AA90" s="64">
        <f>SUM(Biomass!W28:W30)</f>
        <v>0</v>
      </c>
      <c r="AB90" s="64">
        <f>SUM(Biomass!X28:X30)</f>
        <v>0</v>
      </c>
      <c r="AC90" s="64">
        <f>SUM(Biomass!Y28:Y30)</f>
        <v>0</v>
      </c>
      <c r="AD90" s="64">
        <f>SUM(Biomass!Z28:Z30)</f>
        <v>0</v>
      </c>
      <c r="AE90" s="64">
        <f>SUM(Biomass!AA28:AA30)</f>
        <v>0</v>
      </c>
      <c r="AF90" s="64">
        <f>SUM(Biomass!AB28:AB30)</f>
        <v>0</v>
      </c>
      <c r="AG90" s="64">
        <f>SUM(Biomass!AC28:AC30)</f>
        <v>0</v>
      </c>
      <c r="AH90" s="64">
        <f>SUM(Biomass!AD28:AD30)</f>
        <v>0</v>
      </c>
      <c r="AI90" s="64">
        <f>SUM(Biomass!AE28:AE30)</f>
        <v>0</v>
      </c>
      <c r="AJ90" s="64">
        <f>SUM(Biomass!AF28:AF30)</f>
        <v>0</v>
      </c>
      <c r="AK90" s="64">
        <f>SUM(Biomass!AG28:AG30)</f>
        <v>0</v>
      </c>
      <c r="AL90" s="64">
        <f>SUM(Biomass!AH28:AH30)</f>
        <v>0</v>
      </c>
      <c r="AM90" s="64">
        <f>SUM(Biomass!AI28:AI30)</f>
        <v>0</v>
      </c>
      <c r="AN90" s="64">
        <f>SUM(Biomass!AJ28:AJ30)</f>
        <v>0</v>
      </c>
      <c r="AO90" s="64">
        <f>SUM(Biomass!AK28:AK30)</f>
        <v>0</v>
      </c>
      <c r="AP90" s="64">
        <f>SUM(Biomass!AL28:AL30)</f>
        <v>0</v>
      </c>
      <c r="AQ90" s="64">
        <f>SUM(Biomass!AM28:AM30)</f>
        <v>0</v>
      </c>
      <c r="AR90" s="64">
        <f>SUM(Biomass!AN28:AN30)</f>
        <v>0</v>
      </c>
      <c r="AS90" s="64">
        <f>SUM(Biomass!AO28:AO30)</f>
        <v>0</v>
      </c>
      <c r="AT90" s="64">
        <f>SUM(Biomass!AP28:AP30)</f>
        <v>0</v>
      </c>
      <c r="AU90" s="64">
        <f>SUM(Biomass!AQ28:AQ30)</f>
        <v>0</v>
      </c>
      <c r="AV90" s="64">
        <f>SUM(Biomass!AR28:AR30)</f>
        <v>0</v>
      </c>
      <c r="AW90" s="64">
        <f>SUM(Biomass!AS28:AS30)</f>
        <v>0</v>
      </c>
      <c r="AX90"/>
      <c r="AY90"/>
      <c r="AZ90"/>
      <c r="BA90"/>
      <c r="BB90"/>
      <c r="BC90"/>
      <c r="BD90"/>
      <c r="BE90"/>
      <c r="BF90"/>
      <c r="BG90"/>
      <c r="BH90"/>
    </row>
    <row r="91" spans="1:60" x14ac:dyDescent="0.3">
      <c r="A91" s="148"/>
      <c r="B91" s="39" t="s">
        <v>974</v>
      </c>
      <c r="C91" s="39" t="s">
        <v>975</v>
      </c>
      <c r="D91" s="173">
        <v>0.105</v>
      </c>
      <c r="E91" s="35"/>
      <c r="F91" s="35"/>
      <c r="G91" s="35"/>
      <c r="H91" s="35"/>
      <c r="I91" s="35"/>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c r="AY91"/>
      <c r="AZ91"/>
      <c r="BA91"/>
      <c r="BB91"/>
      <c r="BC91"/>
      <c r="BD91"/>
      <c r="BE91"/>
      <c r="BF91"/>
      <c r="BG91"/>
      <c r="BH91"/>
    </row>
    <row r="92" spans="1:60" x14ac:dyDescent="0.3">
      <c r="A92" s="148"/>
      <c r="B92" s="39" t="s">
        <v>976</v>
      </c>
      <c r="C92" s="39" t="s">
        <v>977</v>
      </c>
      <c r="D92" s="173">
        <v>8.2857142857142865E-2</v>
      </c>
      <c r="E92" s="35"/>
      <c r="F92" s="35"/>
      <c r="G92" s="35"/>
      <c r="H92" s="35"/>
      <c r="I92" s="35"/>
      <c r="J92" s="64">
        <f>Biomass!F31</f>
        <v>0</v>
      </c>
      <c r="K92" s="64">
        <f>Biomass!G31</f>
        <v>0</v>
      </c>
      <c r="L92" s="64">
        <f>Biomass!H31</f>
        <v>0</v>
      </c>
      <c r="M92" s="64">
        <f>Biomass!I31</f>
        <v>0</v>
      </c>
      <c r="N92" s="64">
        <f>Biomass!J31</f>
        <v>0</v>
      </c>
      <c r="O92" s="64">
        <f>Biomass!K31</f>
        <v>0</v>
      </c>
      <c r="P92" s="64">
        <f>Biomass!L31</f>
        <v>0</v>
      </c>
      <c r="Q92" s="64">
        <f>Biomass!M31</f>
        <v>0</v>
      </c>
      <c r="R92" s="64">
        <f>Biomass!N31</f>
        <v>0</v>
      </c>
      <c r="S92" s="64">
        <f>Biomass!O31</f>
        <v>0</v>
      </c>
      <c r="T92" s="64">
        <f>Biomass!P31</f>
        <v>0</v>
      </c>
      <c r="U92" s="64">
        <f>Biomass!Q31</f>
        <v>0</v>
      </c>
      <c r="V92" s="64">
        <f>Biomass!R31</f>
        <v>0</v>
      </c>
      <c r="W92" s="64">
        <f>Biomass!S31</f>
        <v>0</v>
      </c>
      <c r="X92" s="64">
        <f>Biomass!T31</f>
        <v>0</v>
      </c>
      <c r="Y92" s="64">
        <f>Biomass!U31</f>
        <v>0</v>
      </c>
      <c r="Z92" s="64">
        <f>Biomass!V31</f>
        <v>0</v>
      </c>
      <c r="AA92" s="64">
        <f>Biomass!W31</f>
        <v>0</v>
      </c>
      <c r="AB92" s="64">
        <f>Biomass!X31</f>
        <v>0</v>
      </c>
      <c r="AC92" s="64">
        <f>Biomass!Y31</f>
        <v>0</v>
      </c>
      <c r="AD92" s="64">
        <f>Biomass!Z31</f>
        <v>0</v>
      </c>
      <c r="AE92" s="64">
        <f>Biomass!AA31</f>
        <v>0</v>
      </c>
      <c r="AF92" s="64">
        <f>Biomass!AB31</f>
        <v>0</v>
      </c>
      <c r="AG92" s="64">
        <f>Biomass!AC31</f>
        <v>0</v>
      </c>
      <c r="AH92" s="64">
        <f>Biomass!AD31</f>
        <v>0</v>
      </c>
      <c r="AI92" s="64">
        <f>Biomass!AE31</f>
        <v>0</v>
      </c>
      <c r="AJ92" s="64">
        <f>Biomass!AF31</f>
        <v>0</v>
      </c>
      <c r="AK92" s="64">
        <f>Biomass!AG31</f>
        <v>0</v>
      </c>
      <c r="AL92" s="64">
        <f>Biomass!AH31</f>
        <v>0</v>
      </c>
      <c r="AM92" s="64">
        <f>Biomass!AI31</f>
        <v>0</v>
      </c>
      <c r="AN92" s="64">
        <f>Biomass!AJ31</f>
        <v>0</v>
      </c>
      <c r="AO92" s="64">
        <f>Biomass!AK31</f>
        <v>0</v>
      </c>
      <c r="AP92" s="64">
        <f>Biomass!AL31</f>
        <v>0</v>
      </c>
      <c r="AQ92" s="64">
        <f>Biomass!AM31</f>
        <v>0</v>
      </c>
      <c r="AR92" s="64">
        <f>Biomass!AN31</f>
        <v>0</v>
      </c>
      <c r="AS92" s="64">
        <f>Biomass!AO31</f>
        <v>0</v>
      </c>
      <c r="AT92" s="64">
        <f>Biomass!AP31</f>
        <v>0</v>
      </c>
      <c r="AU92" s="64">
        <f>Biomass!AQ31</f>
        <v>0</v>
      </c>
      <c r="AV92" s="64">
        <f>Biomass!AR31</f>
        <v>0</v>
      </c>
      <c r="AW92" s="64">
        <f>Biomass!AS31</f>
        <v>0</v>
      </c>
      <c r="AX92"/>
      <c r="AY92"/>
      <c r="AZ92"/>
      <c r="BA92"/>
      <c r="BB92"/>
      <c r="BC92"/>
      <c r="BD92"/>
      <c r="BE92"/>
      <c r="BF92"/>
      <c r="BG92"/>
      <c r="BH92"/>
    </row>
    <row r="93" spans="1:60" customFormat="1" x14ac:dyDescent="0.3">
      <c r="A93" s="148"/>
    </row>
    <row r="94" spans="1:60" ht="16.2" thickBot="1" x14ac:dyDescent="0.35">
      <c r="A94" s="146" t="str">
        <f>"@"&amp;COUNTIF(A$1:A93,"@*")+1</f>
        <v>@6</v>
      </c>
      <c r="B94" s="54" t="s">
        <v>978</v>
      </c>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c r="AY94"/>
      <c r="AZ94"/>
      <c r="BA94"/>
      <c r="BB94"/>
      <c r="BC94"/>
      <c r="BD94"/>
      <c r="BE94"/>
      <c r="BF94"/>
      <c r="BG94"/>
      <c r="BH94"/>
    </row>
    <row r="95" spans="1:60" customFormat="1" x14ac:dyDescent="0.3">
      <c r="A95" s="148"/>
    </row>
    <row r="96" spans="1:60" ht="43.2" x14ac:dyDescent="0.3">
      <c r="A96" s="148"/>
      <c r="B96" s="33"/>
      <c r="C96" s="33"/>
      <c r="D96" s="33" t="s">
        <v>979</v>
      </c>
      <c r="E96" s="33" t="s">
        <v>980</v>
      </c>
      <c r="F96" s="33" t="s">
        <v>981</v>
      </c>
      <c r="G96" s="33"/>
      <c r="H96" s="33"/>
      <c r="I96" s="33"/>
      <c r="J96" s="34">
        <v>2011</v>
      </c>
      <c r="K96" s="34">
        <v>2012</v>
      </c>
      <c r="L96" s="34">
        <v>2013</v>
      </c>
      <c r="M96" s="34">
        <v>2014</v>
      </c>
      <c r="N96" s="34">
        <v>2015</v>
      </c>
      <c r="O96" s="34">
        <v>2016</v>
      </c>
      <c r="P96" s="34">
        <v>2017</v>
      </c>
      <c r="Q96" s="34">
        <v>2018</v>
      </c>
      <c r="R96" s="34">
        <v>2019</v>
      </c>
      <c r="S96" s="34">
        <v>2020</v>
      </c>
      <c r="T96" s="34">
        <v>2021</v>
      </c>
      <c r="U96" s="34">
        <v>2022</v>
      </c>
      <c r="V96" s="34">
        <v>2023</v>
      </c>
      <c r="W96" s="34">
        <v>2024</v>
      </c>
      <c r="X96" s="34">
        <v>2025</v>
      </c>
      <c r="Y96" s="34">
        <v>2026</v>
      </c>
      <c r="Z96" s="34">
        <v>2027</v>
      </c>
      <c r="AA96" s="34">
        <v>2028</v>
      </c>
      <c r="AB96" s="34">
        <v>2029</v>
      </c>
      <c r="AC96" s="34">
        <v>2030</v>
      </c>
      <c r="AD96" s="34">
        <v>2031</v>
      </c>
      <c r="AE96" s="34">
        <v>2032</v>
      </c>
      <c r="AF96" s="34">
        <v>2033</v>
      </c>
      <c r="AG96" s="34">
        <v>2034</v>
      </c>
      <c r="AH96" s="34">
        <v>2035</v>
      </c>
      <c r="AI96" s="34">
        <v>2036</v>
      </c>
      <c r="AJ96" s="34">
        <v>2037</v>
      </c>
      <c r="AK96" s="34">
        <v>2038</v>
      </c>
      <c r="AL96" s="34">
        <v>2039</v>
      </c>
      <c r="AM96" s="34">
        <v>2040</v>
      </c>
      <c r="AN96" s="34">
        <v>2041</v>
      </c>
      <c r="AO96" s="34">
        <v>2042</v>
      </c>
      <c r="AP96" s="34">
        <v>2043</v>
      </c>
      <c r="AQ96" s="34">
        <v>2044</v>
      </c>
      <c r="AR96" s="34">
        <v>2045</v>
      </c>
      <c r="AS96" s="34">
        <v>2046</v>
      </c>
      <c r="AT96" s="34">
        <v>2047</v>
      </c>
      <c r="AU96" s="34">
        <v>2048</v>
      </c>
      <c r="AV96" s="34">
        <v>2049</v>
      </c>
      <c r="AW96" s="34">
        <v>2050</v>
      </c>
      <c r="AX96"/>
      <c r="AY96"/>
      <c r="AZ96"/>
      <c r="BA96"/>
      <c r="BB96"/>
      <c r="BC96"/>
      <c r="BD96"/>
      <c r="BE96"/>
      <c r="BF96"/>
      <c r="BG96"/>
      <c r="BH96"/>
    </row>
    <row r="97" spans="1:60" x14ac:dyDescent="0.3">
      <c r="A97" s="148"/>
      <c r="B97" s="39"/>
      <c r="C97" s="39" t="s">
        <v>982</v>
      </c>
      <c r="D97" s="169">
        <v>0.25</v>
      </c>
      <c r="E97" s="169">
        <v>0.3</v>
      </c>
      <c r="F97" s="169">
        <v>0.35</v>
      </c>
      <c r="G97" s="35"/>
      <c r="H97" s="35"/>
      <c r="I97" s="35"/>
      <c r="J97" s="64">
        <f>'Other Data'!F26/1000</f>
        <v>5299.9</v>
      </c>
      <c r="K97" s="64">
        <f>'Other Data'!G26/1000</f>
        <v>5313.6</v>
      </c>
      <c r="L97" s="64">
        <f>'Other Data'!H26/1000</f>
        <v>5327.7</v>
      </c>
      <c r="M97" s="64">
        <f>'Other Data'!I26/1000</f>
        <v>5347.6</v>
      </c>
      <c r="N97" s="64">
        <f>'Other Data'!J26/1000</f>
        <v>5373</v>
      </c>
      <c r="O97" s="64">
        <f>'Other Data'!K26/1000</f>
        <v>5404.7</v>
      </c>
      <c r="P97" s="64">
        <f>'Other Data'!L26/1000</f>
        <v>5424.8</v>
      </c>
      <c r="Q97" s="64">
        <f>'Other Data'!M26/1000</f>
        <v>5438.1</v>
      </c>
      <c r="R97" s="64">
        <f>'Other Data'!N26/1000</f>
        <v>0</v>
      </c>
      <c r="S97" s="64">
        <f>'Other Data'!O26/1000</f>
        <v>0</v>
      </c>
      <c r="T97" s="64">
        <f>'Other Data'!P26/1000</f>
        <v>0</v>
      </c>
      <c r="U97" s="64">
        <f>'Other Data'!Q26/1000</f>
        <v>0</v>
      </c>
      <c r="V97" s="64">
        <f>'Other Data'!R26/1000</f>
        <v>0</v>
      </c>
      <c r="W97" s="64">
        <f>'Other Data'!S26/1000</f>
        <v>0</v>
      </c>
      <c r="X97" s="64">
        <f>'Other Data'!T26/1000</f>
        <v>0</v>
      </c>
      <c r="Y97" s="64">
        <f>'Other Data'!U26/1000</f>
        <v>0</v>
      </c>
      <c r="Z97" s="64">
        <f>'Other Data'!V26/1000</f>
        <v>0</v>
      </c>
      <c r="AA97" s="64">
        <f>'Other Data'!W26/1000</f>
        <v>0</v>
      </c>
      <c r="AB97" s="64">
        <f>'Other Data'!X26/1000</f>
        <v>0</v>
      </c>
      <c r="AC97" s="64">
        <f>'Other Data'!Y26/1000</f>
        <v>0</v>
      </c>
      <c r="AD97" s="64">
        <f>'Other Data'!Z26/1000</f>
        <v>0</v>
      </c>
      <c r="AE97" s="64">
        <f>'Other Data'!AA26/1000</f>
        <v>0</v>
      </c>
      <c r="AF97" s="64">
        <f>'Other Data'!AB26/1000</f>
        <v>0</v>
      </c>
      <c r="AG97" s="64">
        <f>'Other Data'!AC26/1000</f>
        <v>0</v>
      </c>
      <c r="AH97" s="64">
        <f>'Other Data'!AD26/1000</f>
        <v>0</v>
      </c>
      <c r="AI97" s="64">
        <f>'Other Data'!AE26/1000</f>
        <v>0</v>
      </c>
      <c r="AJ97" s="64">
        <f>'Other Data'!AF26/1000</f>
        <v>0</v>
      </c>
      <c r="AK97" s="64">
        <f>'Other Data'!AG26/1000</f>
        <v>0</v>
      </c>
      <c r="AL97" s="64">
        <f>'Other Data'!AH26/1000</f>
        <v>0</v>
      </c>
      <c r="AM97" s="64">
        <f>'Other Data'!AI26/1000</f>
        <v>0</v>
      </c>
      <c r="AN97" s="64">
        <f>'Other Data'!AJ26/1000</f>
        <v>0</v>
      </c>
      <c r="AO97" s="64">
        <f>'Other Data'!AK26/1000</f>
        <v>0</v>
      </c>
      <c r="AP97" s="64">
        <f>'Other Data'!AL26/1000</f>
        <v>0</v>
      </c>
      <c r="AQ97" s="64">
        <f>'Other Data'!AM26/1000</f>
        <v>0</v>
      </c>
      <c r="AR97" s="64">
        <f>'Other Data'!AN26/1000</f>
        <v>0</v>
      </c>
      <c r="AS97" s="64">
        <f>'Other Data'!AO26/1000</f>
        <v>0</v>
      </c>
      <c r="AT97" s="64">
        <f>'Other Data'!AP26/1000</f>
        <v>0</v>
      </c>
      <c r="AU97" s="64">
        <f>'Other Data'!AQ26/1000</f>
        <v>0</v>
      </c>
      <c r="AV97" s="64">
        <f>'Other Data'!AR26/1000</f>
        <v>0</v>
      </c>
      <c r="AW97" s="64">
        <f>'Other Data'!AS26/1000</f>
        <v>0</v>
      </c>
      <c r="AX97"/>
      <c r="AY97"/>
      <c r="AZ97"/>
      <c r="BA97"/>
      <c r="BB97"/>
      <c r="BC97"/>
      <c r="BD97"/>
      <c r="BE97"/>
      <c r="BF97"/>
      <c r="BG97"/>
      <c r="BH97"/>
    </row>
    <row r="98" spans="1:60" x14ac:dyDescent="0.3">
      <c r="A98" s="148"/>
      <c r="B98" s="39"/>
      <c r="C98" s="39" t="s">
        <v>983</v>
      </c>
      <c r="D98" s="169">
        <v>2.4500000000000002</v>
      </c>
      <c r="E98" s="169">
        <v>2.92</v>
      </c>
      <c r="F98" s="169">
        <v>3.38</v>
      </c>
      <c r="G98" s="35"/>
      <c r="H98" s="35"/>
      <c r="I98" s="35"/>
      <c r="J98" s="64">
        <f>Biomass!F115/1000</f>
        <v>1858.8019999999999</v>
      </c>
      <c r="K98" s="64">
        <f>Biomass!G115/1000</f>
        <v>1840.1189999999999</v>
      </c>
      <c r="L98" s="64">
        <f>Biomass!H115/1000</f>
        <v>1797.3219999999999</v>
      </c>
      <c r="M98" s="64">
        <f>Biomass!I115/1000</f>
        <v>1793.356</v>
      </c>
      <c r="N98" s="64">
        <f>Biomass!J115/1000</f>
        <v>1805.9860000000001</v>
      </c>
      <c r="O98" s="64">
        <f>Biomass!K115/1000</f>
        <v>1804.229</v>
      </c>
      <c r="P98" s="64">
        <f>Biomass!L115/1000</f>
        <v>1781.703</v>
      </c>
      <c r="Q98" s="64">
        <f>Biomass!M115/1000</f>
        <v>1755.318</v>
      </c>
      <c r="R98" s="64">
        <f>Biomass!N115/1000</f>
        <v>0</v>
      </c>
      <c r="S98" s="64">
        <f>Biomass!O115/1000</f>
        <v>0</v>
      </c>
      <c r="T98" s="64">
        <f>Biomass!P115/1000</f>
        <v>0</v>
      </c>
      <c r="U98" s="64">
        <f>Biomass!Q115/1000</f>
        <v>0</v>
      </c>
      <c r="V98" s="64">
        <f>Biomass!R115/1000</f>
        <v>0</v>
      </c>
      <c r="W98" s="64">
        <f>Biomass!S115/1000</f>
        <v>0</v>
      </c>
      <c r="X98" s="64">
        <f>Biomass!T115/1000</f>
        <v>0</v>
      </c>
      <c r="Y98" s="64">
        <f>Biomass!U115/1000</f>
        <v>0</v>
      </c>
      <c r="Z98" s="64">
        <f>Biomass!V115/1000</f>
        <v>0</v>
      </c>
      <c r="AA98" s="64">
        <f>Biomass!W115/1000</f>
        <v>0</v>
      </c>
      <c r="AB98" s="64">
        <f>Biomass!X115/1000</f>
        <v>0</v>
      </c>
      <c r="AC98" s="64">
        <f>Biomass!Y115/1000</f>
        <v>0</v>
      </c>
      <c r="AD98" s="64">
        <f>Biomass!Z115/1000</f>
        <v>0</v>
      </c>
      <c r="AE98" s="64">
        <f>Biomass!AA115/1000</f>
        <v>0</v>
      </c>
      <c r="AF98" s="64">
        <f>Biomass!AB115/1000</f>
        <v>0</v>
      </c>
      <c r="AG98" s="64">
        <f>Biomass!AC115/1000</f>
        <v>0</v>
      </c>
      <c r="AH98" s="64">
        <f>Biomass!AD115/1000</f>
        <v>0</v>
      </c>
      <c r="AI98" s="64">
        <f>Biomass!AE115/1000</f>
        <v>0</v>
      </c>
      <c r="AJ98" s="64">
        <f>Biomass!AF115/1000</f>
        <v>0</v>
      </c>
      <c r="AK98" s="64">
        <f>Biomass!AG115/1000</f>
        <v>0</v>
      </c>
      <c r="AL98" s="64">
        <f>Biomass!AH115/1000</f>
        <v>0</v>
      </c>
      <c r="AM98" s="64">
        <f>Biomass!AI115/1000</f>
        <v>0</v>
      </c>
      <c r="AN98" s="64">
        <f>Biomass!AJ115/1000</f>
        <v>0</v>
      </c>
      <c r="AO98" s="64">
        <f>Biomass!AK115/1000</f>
        <v>0</v>
      </c>
      <c r="AP98" s="64">
        <f>Biomass!AL115/1000</f>
        <v>0</v>
      </c>
      <c r="AQ98" s="64">
        <f>Biomass!AM115/1000</f>
        <v>0</v>
      </c>
      <c r="AR98" s="64">
        <f>Biomass!AN115/1000</f>
        <v>0</v>
      </c>
      <c r="AS98" s="64">
        <f>Biomass!AO115/1000</f>
        <v>0</v>
      </c>
      <c r="AT98" s="64">
        <f>Biomass!AP115/1000</f>
        <v>0</v>
      </c>
      <c r="AU98" s="64">
        <f>Biomass!AQ115/1000</f>
        <v>0</v>
      </c>
      <c r="AV98" s="64">
        <f>Biomass!AR115/1000</f>
        <v>0</v>
      </c>
      <c r="AW98" s="64">
        <f>Biomass!AS115/1000</f>
        <v>0</v>
      </c>
      <c r="AX98"/>
      <c r="AY98"/>
      <c r="AZ98"/>
      <c r="BA98"/>
      <c r="BB98"/>
      <c r="BC98"/>
      <c r="BD98"/>
      <c r="BE98"/>
      <c r="BF98"/>
      <c r="BG98"/>
      <c r="BH98"/>
    </row>
    <row r="99" spans="1:60" x14ac:dyDescent="0.3">
      <c r="A99" s="148"/>
      <c r="B99" s="39"/>
      <c r="C99" s="39" t="s">
        <v>984</v>
      </c>
      <c r="D99" s="169">
        <v>0.2</v>
      </c>
      <c r="E99" s="169">
        <v>0.24</v>
      </c>
      <c r="F99" s="169">
        <v>0.27</v>
      </c>
      <c r="G99" s="35"/>
      <c r="H99" s="35"/>
      <c r="I99" s="35"/>
      <c r="J99" s="64">
        <f>SUM(Biomass!F126:F128,Biomass!F130:F132)/1000</f>
        <v>6812.1689999999999</v>
      </c>
      <c r="K99" s="64">
        <f>SUM(Biomass!G126:G128,Biomass!G130:G132)/1000</f>
        <v>6747.4210000000003</v>
      </c>
      <c r="L99" s="64">
        <f>SUM(Biomass!H126:H128,Biomass!H130:H132)/1000</f>
        <v>6582.62</v>
      </c>
      <c r="M99" s="64">
        <f>SUM(Biomass!I126:I128,Biomass!I130:I132)/1000</f>
        <v>6705.9110000000001</v>
      </c>
      <c r="N99" s="64">
        <f>SUM(Biomass!J126:J128,Biomass!J130:J132)/1000</f>
        <v>6716.4059999999999</v>
      </c>
      <c r="O99" s="64">
        <f>SUM(Biomass!K126:K128,Biomass!K130:K132)/1000</f>
        <v>6840.9610000000002</v>
      </c>
      <c r="P99" s="64">
        <f>SUM(Biomass!L126:L128,Biomass!L130:L132)/1000</f>
        <v>7000.9660000000003</v>
      </c>
      <c r="Q99" s="64">
        <f>SUM(Biomass!M126:M128,Biomass!M130:M132)/1000</f>
        <v>6604.8469999999998</v>
      </c>
      <c r="R99" s="64">
        <f>SUM(Biomass!N126:N128,Biomass!N130:N132)/1000</f>
        <v>0</v>
      </c>
      <c r="S99" s="64">
        <f>SUM(Biomass!O126:O128,Biomass!O130:O132)/1000</f>
        <v>0</v>
      </c>
      <c r="T99" s="64">
        <f>SUM(Biomass!P126:P128,Biomass!P130:P132)/1000</f>
        <v>0</v>
      </c>
      <c r="U99" s="64">
        <f>SUM(Biomass!Q126:Q128,Biomass!Q130:Q132)/1000</f>
        <v>0</v>
      </c>
      <c r="V99" s="64">
        <f>SUM(Biomass!R126:R128,Biomass!R130:R132)/1000</f>
        <v>0</v>
      </c>
      <c r="W99" s="64">
        <f>SUM(Biomass!S126:S128,Biomass!S130:S132)/1000</f>
        <v>0</v>
      </c>
      <c r="X99" s="64">
        <f>SUM(Biomass!T126:T128,Biomass!T130:T132)/1000</f>
        <v>0</v>
      </c>
      <c r="Y99" s="64">
        <f>SUM(Biomass!U126:U128,Biomass!U130:U132)/1000</f>
        <v>0</v>
      </c>
      <c r="Z99" s="64">
        <f>SUM(Biomass!V126:V128,Biomass!V130:V132)/1000</f>
        <v>0</v>
      </c>
      <c r="AA99" s="64">
        <f>SUM(Biomass!W126:W128,Biomass!W130:W132)/1000</f>
        <v>0</v>
      </c>
      <c r="AB99" s="64">
        <f>SUM(Biomass!X126:X128,Biomass!X130:X132)/1000</f>
        <v>0</v>
      </c>
      <c r="AC99" s="64">
        <f>SUM(Biomass!Y126:Y128,Biomass!Y130:Y132)/1000</f>
        <v>0</v>
      </c>
      <c r="AD99" s="64">
        <f>SUM(Biomass!Z126:Z128,Biomass!Z130:Z132)/1000</f>
        <v>0</v>
      </c>
      <c r="AE99" s="64">
        <f>SUM(Biomass!AA126:AA128,Biomass!AA130:AA132)/1000</f>
        <v>0</v>
      </c>
      <c r="AF99" s="64">
        <f>SUM(Biomass!AB126:AB128,Biomass!AB130:AB132)/1000</f>
        <v>0</v>
      </c>
      <c r="AG99" s="64">
        <f>SUM(Biomass!AC126:AC128,Biomass!AC130:AC132)/1000</f>
        <v>0</v>
      </c>
      <c r="AH99" s="64">
        <f>SUM(Biomass!AD126:AD128,Biomass!AD130:AD132)/1000</f>
        <v>0</v>
      </c>
      <c r="AI99" s="64">
        <f>SUM(Biomass!AE126:AE128,Biomass!AE130:AE132)/1000</f>
        <v>0</v>
      </c>
      <c r="AJ99" s="64">
        <f>SUM(Biomass!AF126:AF128,Biomass!AF130:AF132)/1000</f>
        <v>0</v>
      </c>
      <c r="AK99" s="64">
        <f>SUM(Biomass!AG126:AG128,Biomass!AG130:AG132)/1000</f>
        <v>0</v>
      </c>
      <c r="AL99" s="64">
        <f>SUM(Biomass!AH126:AH128,Biomass!AH130:AH132)/1000</f>
        <v>0</v>
      </c>
      <c r="AM99" s="64">
        <f>SUM(Biomass!AI126:AI128,Biomass!AI130:AI132)/1000</f>
        <v>0</v>
      </c>
      <c r="AN99" s="64">
        <f>SUM(Biomass!AJ126:AJ128,Biomass!AJ130:AJ132)/1000</f>
        <v>0</v>
      </c>
      <c r="AO99" s="64">
        <f>SUM(Biomass!AK126:AK128,Biomass!AK130:AK132)/1000</f>
        <v>0</v>
      </c>
      <c r="AP99" s="64">
        <f>SUM(Biomass!AL126:AL128,Biomass!AL130:AL132)/1000</f>
        <v>0</v>
      </c>
      <c r="AQ99" s="64">
        <f>SUM(Biomass!AM126:AM128,Biomass!AM130:AM132)/1000</f>
        <v>0</v>
      </c>
      <c r="AR99" s="64">
        <f>SUM(Biomass!AN126:AN128,Biomass!AN130:AN132)/1000</f>
        <v>0</v>
      </c>
      <c r="AS99" s="64">
        <f>SUM(Biomass!AO126:AO128,Biomass!AO130:AO132)/1000</f>
        <v>0</v>
      </c>
      <c r="AT99" s="64">
        <f>SUM(Biomass!AP126:AP128,Biomass!AP130:AP132)/1000</f>
        <v>0</v>
      </c>
      <c r="AU99" s="64">
        <f>SUM(Biomass!AQ126:AQ128,Biomass!AQ130:AQ132)/1000</f>
        <v>0</v>
      </c>
      <c r="AV99" s="64">
        <f>SUM(Biomass!AR126:AR128,Biomass!AR130:AR132)/1000</f>
        <v>0</v>
      </c>
      <c r="AW99" s="64">
        <f>SUM(Biomass!AS126:AS128,Biomass!AS130:AS132)/1000</f>
        <v>0</v>
      </c>
      <c r="AX99"/>
      <c r="AY99"/>
      <c r="AZ99"/>
      <c r="BA99"/>
      <c r="BB99"/>
      <c r="BC99"/>
      <c r="BD99"/>
      <c r="BE99"/>
      <c r="BF99"/>
      <c r="BG99"/>
      <c r="BH99"/>
    </row>
    <row r="100" spans="1:60" x14ac:dyDescent="0.3">
      <c r="A100" s="148"/>
      <c r="B100" s="39"/>
      <c r="C100" s="39" t="s">
        <v>985</v>
      </c>
      <c r="D100" s="169">
        <v>1.84</v>
      </c>
      <c r="E100" s="169">
        <v>2.19</v>
      </c>
      <c r="F100" s="169">
        <v>2.5299999999999998</v>
      </c>
      <c r="G100" s="35"/>
      <c r="H100" s="35"/>
      <c r="I100" s="35"/>
      <c r="J100" s="64">
        <f>Biomass!F129/1000</f>
        <v>37.21</v>
      </c>
      <c r="K100" s="64">
        <f>Biomass!G129/1000</f>
        <v>37.481000000000002</v>
      </c>
      <c r="L100" s="64">
        <f>Biomass!H129/1000</f>
        <v>37.353999999999999</v>
      </c>
      <c r="M100" s="64">
        <f>Biomass!I129/1000</f>
        <v>36.993000000000002</v>
      </c>
      <c r="N100" s="64">
        <f>Biomass!J129/1000</f>
        <v>36.408000000000001</v>
      </c>
      <c r="O100" s="64">
        <f>Biomass!K129/1000</f>
        <v>35.719000000000001</v>
      </c>
      <c r="P100" s="64">
        <f>Biomass!L129/1000</f>
        <v>34.598999999999997</v>
      </c>
      <c r="Q100" s="64">
        <f>Biomass!M129/1000</f>
        <v>34.389000000000003</v>
      </c>
      <c r="R100" s="64">
        <f>Biomass!N129/1000</f>
        <v>0</v>
      </c>
      <c r="S100" s="64">
        <f>Biomass!O129/1000</f>
        <v>0</v>
      </c>
      <c r="T100" s="64">
        <f>Biomass!P129/1000</f>
        <v>0</v>
      </c>
      <c r="U100" s="64">
        <f>Biomass!Q129/1000</f>
        <v>0</v>
      </c>
      <c r="V100" s="64">
        <f>Biomass!R129/1000</f>
        <v>0</v>
      </c>
      <c r="W100" s="64">
        <f>Biomass!S129/1000</f>
        <v>0</v>
      </c>
      <c r="X100" s="64">
        <f>Biomass!T129/1000</f>
        <v>0</v>
      </c>
      <c r="Y100" s="64">
        <f>Biomass!U129/1000</f>
        <v>0</v>
      </c>
      <c r="Z100" s="64">
        <f>Biomass!V129/1000</f>
        <v>0</v>
      </c>
      <c r="AA100" s="64">
        <f>Biomass!W129/1000</f>
        <v>0</v>
      </c>
      <c r="AB100" s="64">
        <f>Biomass!X129/1000</f>
        <v>0</v>
      </c>
      <c r="AC100" s="64">
        <f>Biomass!Y129/1000</f>
        <v>0</v>
      </c>
      <c r="AD100" s="64">
        <f>Biomass!Z129/1000</f>
        <v>0</v>
      </c>
      <c r="AE100" s="64">
        <f>Biomass!AA129/1000</f>
        <v>0</v>
      </c>
      <c r="AF100" s="64">
        <f>Biomass!AB129/1000</f>
        <v>0</v>
      </c>
      <c r="AG100" s="64">
        <f>Biomass!AC129/1000</f>
        <v>0</v>
      </c>
      <c r="AH100" s="64">
        <f>Biomass!AD129/1000</f>
        <v>0</v>
      </c>
      <c r="AI100" s="64">
        <f>Biomass!AE129/1000</f>
        <v>0</v>
      </c>
      <c r="AJ100" s="64">
        <f>Biomass!AF129/1000</f>
        <v>0</v>
      </c>
      <c r="AK100" s="64">
        <f>Biomass!AG129/1000</f>
        <v>0</v>
      </c>
      <c r="AL100" s="64">
        <f>Biomass!AH129/1000</f>
        <v>0</v>
      </c>
      <c r="AM100" s="64">
        <f>Biomass!AI129/1000</f>
        <v>0</v>
      </c>
      <c r="AN100" s="64">
        <f>Biomass!AJ129/1000</f>
        <v>0</v>
      </c>
      <c r="AO100" s="64">
        <f>Biomass!AK129/1000</f>
        <v>0</v>
      </c>
      <c r="AP100" s="64">
        <f>Biomass!AL129/1000</f>
        <v>0</v>
      </c>
      <c r="AQ100" s="64">
        <f>Biomass!AM129/1000</f>
        <v>0</v>
      </c>
      <c r="AR100" s="64">
        <f>Biomass!AN129/1000</f>
        <v>0</v>
      </c>
      <c r="AS100" s="64">
        <f>Biomass!AO129/1000</f>
        <v>0</v>
      </c>
      <c r="AT100" s="64">
        <f>Biomass!AP129/1000</f>
        <v>0</v>
      </c>
      <c r="AU100" s="64">
        <f>Biomass!AQ129/1000</f>
        <v>0</v>
      </c>
      <c r="AV100" s="64">
        <f>Biomass!AR129/1000</f>
        <v>0</v>
      </c>
      <c r="AW100" s="64">
        <f>Biomass!AS129/1000</f>
        <v>0</v>
      </c>
      <c r="AX100"/>
      <c r="AY100"/>
      <c r="AZ100"/>
      <c r="BA100"/>
      <c r="BB100"/>
      <c r="BC100"/>
      <c r="BD100"/>
      <c r="BE100"/>
      <c r="BF100"/>
      <c r="BG100"/>
      <c r="BH100"/>
    </row>
    <row r="101" spans="1:60" x14ac:dyDescent="0.3">
      <c r="A101" s="148"/>
      <c r="B101" s="39"/>
      <c r="C101" s="39" t="s">
        <v>986</v>
      </c>
      <c r="D101" s="169">
        <v>0.25</v>
      </c>
      <c r="E101" s="169">
        <v>0.3</v>
      </c>
      <c r="F101" s="169">
        <v>0.35</v>
      </c>
      <c r="G101" s="35"/>
      <c r="H101" s="35"/>
      <c r="I101" s="35"/>
      <c r="J101" s="64">
        <f>SUM(Biomass!F118:F122)/1000</f>
        <v>389.995</v>
      </c>
      <c r="K101" s="64">
        <f>SUM(Biomass!G118:G122)/1000</f>
        <v>363.43900000000002</v>
      </c>
      <c r="L101" s="64">
        <f>SUM(Biomass!H118:H122)/1000</f>
        <v>307.83600000000001</v>
      </c>
      <c r="M101" s="64">
        <f>SUM(Biomass!I118:I122)/1000</f>
        <v>316.298</v>
      </c>
      <c r="N101" s="64">
        <f>SUM(Biomass!J118:J122)/1000</f>
        <v>317.74799999999999</v>
      </c>
      <c r="O101" s="64">
        <f>SUM(Biomass!K118:K122)/1000</f>
        <v>330.20600000000002</v>
      </c>
      <c r="P101" s="64">
        <f>SUM(Biomass!L118:L122)/1000</f>
        <v>325.84100000000001</v>
      </c>
      <c r="Q101" s="64">
        <f>SUM(Biomass!M118:M122)/1000</f>
        <v>316.73599999999999</v>
      </c>
      <c r="R101" s="64">
        <f>SUM(Biomass!N118:N122)/1000</f>
        <v>0</v>
      </c>
      <c r="S101" s="64">
        <f>SUM(Biomass!O118:O122)/1000</f>
        <v>0</v>
      </c>
      <c r="T101" s="64">
        <f>SUM(Biomass!P118:P122)/1000</f>
        <v>0</v>
      </c>
      <c r="U101" s="64">
        <f>SUM(Biomass!Q118:Q122)/1000</f>
        <v>0</v>
      </c>
      <c r="V101" s="64">
        <f>SUM(Biomass!R118:R122)/1000</f>
        <v>0</v>
      </c>
      <c r="W101" s="64">
        <f>SUM(Biomass!S118:S122)/1000</f>
        <v>0</v>
      </c>
      <c r="X101" s="64">
        <f>SUM(Biomass!T118:T122)/1000</f>
        <v>0</v>
      </c>
      <c r="Y101" s="64">
        <f>SUM(Biomass!U118:U122)/1000</f>
        <v>0</v>
      </c>
      <c r="Z101" s="64">
        <f>SUM(Biomass!V118:V122)/1000</f>
        <v>0</v>
      </c>
      <c r="AA101" s="64">
        <f>SUM(Biomass!W118:W122)/1000</f>
        <v>0</v>
      </c>
      <c r="AB101" s="64">
        <f>SUM(Biomass!X118:X122)/1000</f>
        <v>0</v>
      </c>
      <c r="AC101" s="64">
        <f>SUM(Biomass!Y118:Y122)/1000</f>
        <v>0</v>
      </c>
      <c r="AD101" s="64">
        <f>SUM(Biomass!Z118:Z122)/1000</f>
        <v>0</v>
      </c>
      <c r="AE101" s="64">
        <f>SUM(Biomass!AA118:AA122)/1000</f>
        <v>0</v>
      </c>
      <c r="AF101" s="64">
        <f>SUM(Biomass!AB118:AB122)/1000</f>
        <v>0</v>
      </c>
      <c r="AG101" s="64">
        <f>SUM(Biomass!AC118:AC122)/1000</f>
        <v>0</v>
      </c>
      <c r="AH101" s="64">
        <f>SUM(Biomass!AD118:AD122)/1000</f>
        <v>0</v>
      </c>
      <c r="AI101" s="64">
        <f>SUM(Biomass!AE118:AE122)/1000</f>
        <v>0</v>
      </c>
      <c r="AJ101" s="64">
        <f>SUM(Biomass!AF118:AF122)/1000</f>
        <v>0</v>
      </c>
      <c r="AK101" s="64">
        <f>SUM(Biomass!AG118:AG122)/1000</f>
        <v>0</v>
      </c>
      <c r="AL101" s="64">
        <f>SUM(Biomass!AH118:AH122)/1000</f>
        <v>0</v>
      </c>
      <c r="AM101" s="64">
        <f>SUM(Biomass!AI118:AI122)/1000</f>
        <v>0</v>
      </c>
      <c r="AN101" s="64">
        <f>SUM(Biomass!AJ118:AJ122)/1000</f>
        <v>0</v>
      </c>
      <c r="AO101" s="64">
        <f>SUM(Biomass!AK118:AK122)/1000</f>
        <v>0</v>
      </c>
      <c r="AP101" s="64">
        <f>SUM(Biomass!AL118:AL122)/1000</f>
        <v>0</v>
      </c>
      <c r="AQ101" s="64">
        <f>SUM(Biomass!AM118:AM122)/1000</f>
        <v>0</v>
      </c>
      <c r="AR101" s="64">
        <f>SUM(Biomass!AN118:AN122)/1000</f>
        <v>0</v>
      </c>
      <c r="AS101" s="64">
        <f>SUM(Biomass!AO118:AO122)/1000</f>
        <v>0</v>
      </c>
      <c r="AT101" s="64">
        <f>SUM(Biomass!AP118:AP122)/1000</f>
        <v>0</v>
      </c>
      <c r="AU101" s="64">
        <f>SUM(Biomass!AQ118:AQ122)/1000</f>
        <v>0</v>
      </c>
      <c r="AV101" s="64">
        <f>SUM(Biomass!AR118:AR122)/1000</f>
        <v>0</v>
      </c>
      <c r="AW101" s="64">
        <f>SUM(Biomass!AS118:AS122)/1000</f>
        <v>0</v>
      </c>
      <c r="AX101"/>
      <c r="AY101"/>
      <c r="AZ101"/>
      <c r="BA101"/>
      <c r="BB101"/>
      <c r="BC101"/>
      <c r="BD101"/>
      <c r="BE101"/>
      <c r="BF101"/>
      <c r="BG101"/>
      <c r="BH101"/>
    </row>
    <row r="102" spans="1:60" x14ac:dyDescent="0.3">
      <c r="A102" s="148"/>
      <c r="B102" s="39"/>
      <c r="C102" s="39" t="s">
        <v>987</v>
      </c>
      <c r="D102" s="169">
        <v>0.01</v>
      </c>
      <c r="E102" s="169">
        <v>0.01</v>
      </c>
      <c r="F102" s="169">
        <v>0.01</v>
      </c>
      <c r="G102" s="35"/>
      <c r="H102" s="35"/>
      <c r="I102" s="35"/>
      <c r="J102" s="64">
        <f>Biomass!F124/1000</f>
        <v>14526.406000000001</v>
      </c>
      <c r="K102" s="64">
        <f>Biomass!G124/1000</f>
        <v>14694.004000000001</v>
      </c>
      <c r="L102" s="64">
        <f>Biomass!H124/1000</f>
        <v>14184.014999999999</v>
      </c>
      <c r="M102" s="64">
        <f>Biomass!I124/1000</f>
        <v>14742.096</v>
      </c>
      <c r="N102" s="64">
        <f>Biomass!J124/1000</f>
        <v>13055.168</v>
      </c>
      <c r="O102" s="64">
        <f>Biomass!K124/1000</f>
        <v>14114.748</v>
      </c>
      <c r="P102" s="64">
        <f>Biomass!L124/1000</f>
        <v>14289.451999999999</v>
      </c>
      <c r="Q102" s="64">
        <f>Biomass!M124/1000</f>
        <v>15059.643</v>
      </c>
      <c r="R102" s="64">
        <f>Biomass!N124/1000</f>
        <v>0</v>
      </c>
      <c r="S102" s="64">
        <f>Biomass!O124/1000</f>
        <v>0</v>
      </c>
      <c r="T102" s="64">
        <f>Biomass!P124/1000</f>
        <v>0</v>
      </c>
      <c r="U102" s="64">
        <f>Biomass!Q124/1000</f>
        <v>0</v>
      </c>
      <c r="V102" s="64">
        <f>Biomass!R124/1000</f>
        <v>0</v>
      </c>
      <c r="W102" s="64">
        <f>Biomass!S124/1000</f>
        <v>0</v>
      </c>
      <c r="X102" s="64">
        <f>Biomass!T124/1000</f>
        <v>0</v>
      </c>
      <c r="Y102" s="64">
        <f>Biomass!U124/1000</f>
        <v>0</v>
      </c>
      <c r="Z102" s="64">
        <f>Biomass!V124/1000</f>
        <v>0</v>
      </c>
      <c r="AA102" s="64">
        <f>Biomass!W124/1000</f>
        <v>0</v>
      </c>
      <c r="AB102" s="64">
        <f>Biomass!X124/1000</f>
        <v>0</v>
      </c>
      <c r="AC102" s="64">
        <f>Biomass!Y124/1000</f>
        <v>0</v>
      </c>
      <c r="AD102" s="64">
        <f>Biomass!Z124/1000</f>
        <v>0</v>
      </c>
      <c r="AE102" s="64">
        <f>Biomass!AA124/1000</f>
        <v>0</v>
      </c>
      <c r="AF102" s="64">
        <f>Biomass!AB124/1000</f>
        <v>0</v>
      </c>
      <c r="AG102" s="64">
        <f>Biomass!AC124/1000</f>
        <v>0</v>
      </c>
      <c r="AH102" s="64">
        <f>Biomass!AD124/1000</f>
        <v>0</v>
      </c>
      <c r="AI102" s="64">
        <f>Biomass!AE124/1000</f>
        <v>0</v>
      </c>
      <c r="AJ102" s="64">
        <f>Biomass!AF124/1000</f>
        <v>0</v>
      </c>
      <c r="AK102" s="64">
        <f>Biomass!AG124/1000</f>
        <v>0</v>
      </c>
      <c r="AL102" s="64">
        <f>Biomass!AH124/1000</f>
        <v>0</v>
      </c>
      <c r="AM102" s="64">
        <f>Biomass!AI124/1000</f>
        <v>0</v>
      </c>
      <c r="AN102" s="64">
        <f>Biomass!AJ124/1000</f>
        <v>0</v>
      </c>
      <c r="AO102" s="64">
        <f>Biomass!AK124/1000</f>
        <v>0</v>
      </c>
      <c r="AP102" s="64">
        <f>Biomass!AL124/1000</f>
        <v>0</v>
      </c>
      <c r="AQ102" s="64">
        <f>Biomass!AM124/1000</f>
        <v>0</v>
      </c>
      <c r="AR102" s="64">
        <f>Biomass!AN124/1000</f>
        <v>0</v>
      </c>
      <c r="AS102" s="64">
        <f>Biomass!AO124/1000</f>
        <v>0</v>
      </c>
      <c r="AT102" s="64">
        <f>Biomass!AP124/1000</f>
        <v>0</v>
      </c>
      <c r="AU102" s="64">
        <f>Biomass!AQ124/1000</f>
        <v>0</v>
      </c>
      <c r="AV102" s="64">
        <f>Biomass!AR124/1000</f>
        <v>0</v>
      </c>
      <c r="AW102" s="64">
        <f>Biomass!AS124/1000</f>
        <v>0</v>
      </c>
      <c r="AX102"/>
      <c r="AY102"/>
      <c r="AZ102"/>
      <c r="BA102"/>
      <c r="BB102"/>
      <c r="BC102"/>
      <c r="BD102"/>
      <c r="BE102"/>
      <c r="BF102"/>
      <c r="BG102"/>
      <c r="BH102"/>
    </row>
    <row r="103" spans="1:60" customFormat="1" x14ac:dyDescent="0.3">
      <c r="A103" s="148"/>
    </row>
    <row r="104" spans="1:60" ht="16.2" thickBot="1" x14ac:dyDescent="0.35">
      <c r="A104" s="146" t="str">
        <f>"@"&amp;COUNTIF(A$1:A103,"@*")+1</f>
        <v>@7</v>
      </c>
      <c r="B104" s="54" t="s">
        <v>988</v>
      </c>
      <c r="C104" s="54"/>
      <c r="D104" s="54"/>
      <c r="E104" s="54"/>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c r="AY104"/>
      <c r="AZ104"/>
      <c r="BA104"/>
      <c r="BB104"/>
      <c r="BC104"/>
      <c r="BD104"/>
      <c r="BE104"/>
      <c r="BF104"/>
      <c r="BG104"/>
      <c r="BH104"/>
    </row>
    <row r="105" spans="1:60" customFormat="1" x14ac:dyDescent="0.3">
      <c r="A105" s="148"/>
    </row>
    <row r="106" spans="1:60" x14ac:dyDescent="0.3">
      <c r="A106" s="148"/>
      <c r="B106" s="33"/>
      <c r="C106" s="33"/>
      <c r="D106" s="33"/>
      <c r="E106" s="33"/>
      <c r="F106" s="33"/>
      <c r="G106" s="33"/>
      <c r="H106" s="33"/>
      <c r="I106" s="33"/>
      <c r="J106" s="34">
        <v>2011</v>
      </c>
      <c r="K106" s="34">
        <v>2012</v>
      </c>
      <c r="L106" s="34">
        <v>2013</v>
      </c>
      <c r="M106" s="34">
        <v>2014</v>
      </c>
      <c r="N106" s="34">
        <v>2015</v>
      </c>
      <c r="O106" s="34">
        <v>2016</v>
      </c>
      <c r="P106" s="34">
        <v>2017</v>
      </c>
      <c r="Q106" s="34">
        <v>2018</v>
      </c>
      <c r="R106" s="34">
        <v>2019</v>
      </c>
      <c r="S106" s="34">
        <v>2020</v>
      </c>
      <c r="T106" s="34">
        <v>2021</v>
      </c>
      <c r="U106" s="34">
        <v>2022</v>
      </c>
      <c r="V106" s="34">
        <v>2023</v>
      </c>
      <c r="W106" s="34">
        <v>2024</v>
      </c>
      <c r="X106" s="34">
        <v>2025</v>
      </c>
      <c r="Y106" s="34">
        <v>2026</v>
      </c>
      <c r="Z106" s="34">
        <v>2027</v>
      </c>
      <c r="AA106" s="34">
        <v>2028</v>
      </c>
      <c r="AB106" s="34">
        <v>2029</v>
      </c>
      <c r="AC106" s="34">
        <v>2030</v>
      </c>
      <c r="AD106" s="34">
        <v>2031</v>
      </c>
      <c r="AE106" s="34">
        <v>2032</v>
      </c>
      <c r="AF106" s="34">
        <v>2033</v>
      </c>
      <c r="AG106" s="34">
        <v>2034</v>
      </c>
      <c r="AH106" s="34">
        <v>2035</v>
      </c>
      <c r="AI106" s="34">
        <v>2036</v>
      </c>
      <c r="AJ106" s="34">
        <v>2037</v>
      </c>
      <c r="AK106" s="34">
        <v>2038</v>
      </c>
      <c r="AL106" s="34">
        <v>2039</v>
      </c>
      <c r="AM106" s="34">
        <v>2040</v>
      </c>
      <c r="AN106" s="34">
        <v>2041</v>
      </c>
      <c r="AO106" s="34">
        <v>2042</v>
      </c>
      <c r="AP106" s="34">
        <v>2043</v>
      </c>
      <c r="AQ106" s="34">
        <v>2044</v>
      </c>
      <c r="AR106" s="34">
        <v>2045</v>
      </c>
      <c r="AS106" s="34">
        <v>2046</v>
      </c>
      <c r="AT106" s="34">
        <v>2047</v>
      </c>
      <c r="AU106" s="34">
        <v>2048</v>
      </c>
      <c r="AV106" s="34">
        <v>2049</v>
      </c>
      <c r="AW106" s="34">
        <v>2050</v>
      </c>
      <c r="AX106"/>
      <c r="AY106"/>
      <c r="AZ106"/>
      <c r="BA106"/>
      <c r="BB106"/>
      <c r="BC106"/>
      <c r="BD106"/>
      <c r="BE106"/>
      <c r="BF106"/>
      <c r="BG106"/>
      <c r="BH106"/>
    </row>
    <row r="107" spans="1:60" x14ac:dyDescent="0.3">
      <c r="A107" s="148"/>
      <c r="B107" s="39" t="s">
        <v>989</v>
      </c>
      <c r="C107" s="39" t="s">
        <v>990</v>
      </c>
      <c r="D107" s="35"/>
      <c r="E107" s="35"/>
      <c r="F107" s="35"/>
      <c r="G107" s="35"/>
      <c r="H107" s="35"/>
      <c r="I107" s="35"/>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c r="AY107"/>
      <c r="AZ107"/>
      <c r="BA107"/>
      <c r="BB107"/>
      <c r="BC107"/>
      <c r="BD107"/>
      <c r="BE107"/>
      <c r="BF107"/>
      <c r="BG107"/>
      <c r="BH107"/>
    </row>
    <row r="108" spans="1:60" x14ac:dyDescent="0.3">
      <c r="A108" s="148"/>
      <c r="B108" s="39" t="s">
        <v>991</v>
      </c>
      <c r="C108" s="39" t="s">
        <v>992</v>
      </c>
      <c r="D108" s="35"/>
      <c r="E108" s="35"/>
      <c r="F108" s="35"/>
      <c r="G108" s="35"/>
      <c r="H108" s="35"/>
      <c r="I108" s="35"/>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c r="AY108"/>
      <c r="AZ108"/>
      <c r="BA108"/>
      <c r="BB108"/>
      <c r="BC108"/>
      <c r="BD108"/>
      <c r="BE108"/>
      <c r="BF108"/>
      <c r="BG108"/>
      <c r="BH108"/>
    </row>
    <row r="109" spans="1:60" x14ac:dyDescent="0.3">
      <c r="A109" s="148"/>
      <c r="B109" s="39" t="s">
        <v>993</v>
      </c>
      <c r="C109" s="39" t="s">
        <v>994</v>
      </c>
      <c r="D109" s="35"/>
      <c r="E109" s="35"/>
      <c r="F109" s="35"/>
      <c r="G109" s="35"/>
      <c r="H109" s="35"/>
      <c r="I109" s="35"/>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c r="AY109"/>
      <c r="AZ109"/>
      <c r="BA109"/>
      <c r="BB109"/>
      <c r="BC109"/>
      <c r="BD109"/>
      <c r="BE109"/>
      <c r="BF109"/>
      <c r="BG109"/>
      <c r="BH109"/>
    </row>
    <row r="110" spans="1:60" customFormat="1" x14ac:dyDescent="0.3">
      <c r="A110" s="148"/>
    </row>
    <row r="111" spans="1:60" ht="16.2" thickBot="1" x14ac:dyDescent="0.35">
      <c r="A111" s="146" t="str">
        <f>"@"&amp;COUNTIF(A$1:A110,"@*")+1</f>
        <v>@8</v>
      </c>
      <c r="B111" s="54" t="s">
        <v>995</v>
      </c>
      <c r="C111" s="54"/>
      <c r="D111" s="54"/>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c r="AY111"/>
      <c r="AZ111"/>
      <c r="BA111"/>
      <c r="BB111"/>
      <c r="BC111"/>
      <c r="BD111"/>
      <c r="BE111"/>
      <c r="BF111"/>
      <c r="BG111"/>
      <c r="BH111"/>
    </row>
    <row r="112" spans="1:60" customFormat="1" x14ac:dyDescent="0.3">
      <c r="A112" s="148"/>
    </row>
    <row r="113" spans="1:60" x14ac:dyDescent="0.3">
      <c r="A113" s="148"/>
      <c r="B113" s="33"/>
      <c r="C113" s="33"/>
      <c r="D113" s="33"/>
      <c r="E113" s="33"/>
      <c r="F113" s="33"/>
      <c r="G113" s="33"/>
      <c r="H113" s="33"/>
      <c r="I113" s="33"/>
      <c r="J113" s="34">
        <v>2011</v>
      </c>
      <c r="K113" s="34">
        <v>2012</v>
      </c>
      <c r="L113" s="34">
        <v>2013</v>
      </c>
      <c r="M113" s="34">
        <v>2014</v>
      </c>
      <c r="N113" s="34">
        <v>2015</v>
      </c>
      <c r="O113" s="34">
        <v>2016</v>
      </c>
      <c r="P113" s="34">
        <v>2017</v>
      </c>
      <c r="Q113" s="34">
        <v>2018</v>
      </c>
      <c r="R113" s="34">
        <v>2019</v>
      </c>
      <c r="S113" s="34">
        <v>2020</v>
      </c>
      <c r="T113" s="34">
        <v>2021</v>
      </c>
      <c r="U113" s="34">
        <v>2022</v>
      </c>
      <c r="V113" s="34">
        <v>2023</v>
      </c>
      <c r="W113" s="34">
        <v>2024</v>
      </c>
      <c r="X113" s="34">
        <v>2025</v>
      </c>
      <c r="Y113" s="34">
        <v>2026</v>
      </c>
      <c r="Z113" s="34">
        <v>2027</v>
      </c>
      <c r="AA113" s="34">
        <v>2028</v>
      </c>
      <c r="AB113" s="34">
        <v>2029</v>
      </c>
      <c r="AC113" s="34">
        <v>2030</v>
      </c>
      <c r="AD113" s="34">
        <v>2031</v>
      </c>
      <c r="AE113" s="34">
        <v>2032</v>
      </c>
      <c r="AF113" s="34">
        <v>2033</v>
      </c>
      <c r="AG113" s="34">
        <v>2034</v>
      </c>
      <c r="AH113" s="34">
        <v>2035</v>
      </c>
      <c r="AI113" s="34">
        <v>2036</v>
      </c>
      <c r="AJ113" s="34">
        <v>2037</v>
      </c>
      <c r="AK113" s="34">
        <v>2038</v>
      </c>
      <c r="AL113" s="34">
        <v>2039</v>
      </c>
      <c r="AM113" s="34">
        <v>2040</v>
      </c>
      <c r="AN113" s="34">
        <v>2041</v>
      </c>
      <c r="AO113" s="34">
        <v>2042</v>
      </c>
      <c r="AP113" s="34">
        <v>2043</v>
      </c>
      <c r="AQ113" s="34">
        <v>2044</v>
      </c>
      <c r="AR113" s="34">
        <v>2045</v>
      </c>
      <c r="AS113" s="34">
        <v>2046</v>
      </c>
      <c r="AT113" s="34">
        <v>2047</v>
      </c>
      <c r="AU113" s="34">
        <v>2048</v>
      </c>
      <c r="AV113" s="34">
        <v>2049</v>
      </c>
      <c r="AW113" s="34">
        <v>2050</v>
      </c>
      <c r="AX113"/>
      <c r="AY113"/>
      <c r="AZ113"/>
      <c r="BA113"/>
      <c r="BB113"/>
      <c r="BC113"/>
      <c r="BD113"/>
      <c r="BE113"/>
      <c r="BF113"/>
      <c r="BG113"/>
      <c r="BH113"/>
    </row>
    <row r="114" spans="1:60" x14ac:dyDescent="0.3">
      <c r="A114" s="148"/>
      <c r="B114" s="39"/>
      <c r="C114" s="39" t="s">
        <v>996</v>
      </c>
      <c r="D114" s="35"/>
      <c r="E114" s="35"/>
      <c r="F114" s="35"/>
      <c r="G114" s="35"/>
      <c r="H114" s="35"/>
      <c r="I114" s="35"/>
      <c r="J114" s="64">
        <f>'Other Data'!F57</f>
        <v>200</v>
      </c>
      <c r="K114" s="64">
        <f>'Other Data'!G57</f>
        <v>200</v>
      </c>
      <c r="L114" s="64">
        <f>'Other Data'!H57</f>
        <v>197.5</v>
      </c>
      <c r="M114" s="64">
        <f>'Other Data'!I57</f>
        <v>202.5</v>
      </c>
      <c r="N114" s="64">
        <f>'Other Data'!J57</f>
        <v>210</v>
      </c>
      <c r="O114" s="64">
        <f>'Other Data'!K57</f>
        <v>205</v>
      </c>
      <c r="P114" s="64">
        <f>'Other Data'!L57</f>
        <v>205</v>
      </c>
      <c r="Q114" s="64">
        <f>'Other Data'!M57</f>
        <v>212.5</v>
      </c>
      <c r="R114" s="64" t="str">
        <f>'Other Data'!N57</f>
        <v/>
      </c>
      <c r="S114" s="64" t="str">
        <f>'Other Data'!O57</f>
        <v/>
      </c>
      <c r="T114" s="64" t="str">
        <f>'Other Data'!P57</f>
        <v/>
      </c>
      <c r="U114" s="64" t="str">
        <f>'Other Data'!Q57</f>
        <v/>
      </c>
      <c r="V114" s="64" t="str">
        <f>'Other Data'!R57</f>
        <v/>
      </c>
      <c r="W114" s="64" t="str">
        <f>'Other Data'!S57</f>
        <v/>
      </c>
      <c r="X114" s="64" t="str">
        <f>'Other Data'!T57</f>
        <v/>
      </c>
      <c r="Y114" s="64" t="str">
        <f>'Other Data'!U57</f>
        <v/>
      </c>
      <c r="Z114" s="64" t="str">
        <f>'Other Data'!V57</f>
        <v/>
      </c>
      <c r="AA114" s="64" t="str">
        <f>'Other Data'!W57</f>
        <v/>
      </c>
      <c r="AB114" s="64" t="str">
        <f>'Other Data'!X57</f>
        <v/>
      </c>
      <c r="AC114" s="64" t="str">
        <f>'Other Data'!Y57</f>
        <v/>
      </c>
      <c r="AD114" s="64" t="str">
        <f>'Other Data'!Z57</f>
        <v/>
      </c>
      <c r="AE114" s="64" t="str">
        <f>'Other Data'!AA57</f>
        <v/>
      </c>
      <c r="AF114" s="64" t="str">
        <f>'Other Data'!AB57</f>
        <v/>
      </c>
      <c r="AG114" s="64" t="str">
        <f>'Other Data'!AC57</f>
        <v/>
      </c>
      <c r="AH114" s="64" t="str">
        <f>'Other Data'!AD57</f>
        <v/>
      </c>
      <c r="AI114" s="64" t="str">
        <f>'Other Data'!AE57</f>
        <v/>
      </c>
      <c r="AJ114" s="64" t="str">
        <f>'Other Data'!AF57</f>
        <v/>
      </c>
      <c r="AK114" s="64" t="str">
        <f>'Other Data'!AG57</f>
        <v/>
      </c>
      <c r="AL114" s="64" t="str">
        <f>'Other Data'!AH57</f>
        <v/>
      </c>
      <c r="AM114" s="64" t="str">
        <f>'Other Data'!AI57</f>
        <v/>
      </c>
      <c r="AN114" s="64" t="str">
        <f>'Other Data'!AJ57</f>
        <v/>
      </c>
      <c r="AO114" s="64" t="str">
        <f>'Other Data'!AK57</f>
        <v/>
      </c>
      <c r="AP114" s="64" t="str">
        <f>'Other Data'!AL57</f>
        <v/>
      </c>
      <c r="AQ114" s="64" t="str">
        <f>'Other Data'!AM57</f>
        <v/>
      </c>
      <c r="AR114" s="64" t="str">
        <f>'Other Data'!AN57</f>
        <v/>
      </c>
      <c r="AS114" s="64" t="str">
        <f>'Other Data'!AO57</f>
        <v/>
      </c>
      <c r="AT114" s="64" t="str">
        <f>'Other Data'!AP57</f>
        <v/>
      </c>
      <c r="AU114" s="64" t="str">
        <f>'Other Data'!AQ57</f>
        <v/>
      </c>
      <c r="AV114" s="64" t="str">
        <f>'Other Data'!AR57</f>
        <v/>
      </c>
      <c r="AW114" s="64" t="str">
        <f>'Other Data'!AS57</f>
        <v/>
      </c>
      <c r="AX114"/>
      <c r="AY114"/>
      <c r="AZ114"/>
      <c r="BA114"/>
      <c r="BB114"/>
      <c r="BC114"/>
      <c r="BD114"/>
      <c r="BE114"/>
      <c r="BF114"/>
      <c r="BG114"/>
      <c r="BH114"/>
    </row>
    <row r="115" spans="1:60" customFormat="1" x14ac:dyDescent="0.3">
      <c r="A115" s="148"/>
    </row>
    <row r="116" spans="1:60" ht="16.2" thickBot="1" x14ac:dyDescent="0.35">
      <c r="A116" s="146" t="str">
        <f>"@"&amp;COUNTIF(A$1:A115,"@*")+1</f>
        <v>@9</v>
      </c>
      <c r="B116" s="54" t="s">
        <v>997</v>
      </c>
      <c r="C116" s="54"/>
      <c r="D116" s="54"/>
      <c r="E116" s="54"/>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c r="AY116"/>
      <c r="AZ116"/>
      <c r="BA116"/>
      <c r="BB116"/>
      <c r="BC116"/>
      <c r="BD116"/>
      <c r="BE116"/>
      <c r="BF116"/>
      <c r="BG116"/>
      <c r="BH116"/>
    </row>
    <row r="117" spans="1:60" customFormat="1" x14ac:dyDescent="0.3">
      <c r="A117" s="148"/>
    </row>
    <row r="118" spans="1:60" ht="28.8" x14ac:dyDescent="0.3">
      <c r="A118" s="148"/>
      <c r="B118" s="33"/>
      <c r="C118" s="33"/>
      <c r="D118" s="33" t="s">
        <v>998</v>
      </c>
      <c r="E118" s="33"/>
      <c r="F118" s="33"/>
      <c r="G118" s="33"/>
      <c r="H118" s="33"/>
      <c r="I118" s="33"/>
      <c r="J118" s="34">
        <v>2011</v>
      </c>
      <c r="K118" s="34">
        <v>2012</v>
      </c>
      <c r="L118" s="34">
        <v>2013</v>
      </c>
      <c r="M118" s="34">
        <v>2014</v>
      </c>
      <c r="N118" s="34">
        <v>2015</v>
      </c>
      <c r="O118" s="34">
        <v>2016</v>
      </c>
      <c r="P118" s="34">
        <v>2017</v>
      </c>
      <c r="Q118" s="34">
        <v>2018</v>
      </c>
      <c r="R118" s="34">
        <v>2019</v>
      </c>
      <c r="S118" s="34">
        <v>2020</v>
      </c>
      <c r="T118" s="34">
        <v>2021</v>
      </c>
      <c r="U118" s="34">
        <v>2022</v>
      </c>
      <c r="V118" s="34">
        <v>2023</v>
      </c>
      <c r="W118" s="34">
        <v>2024</v>
      </c>
      <c r="X118" s="34">
        <v>2025</v>
      </c>
      <c r="Y118" s="34">
        <v>2026</v>
      </c>
      <c r="Z118" s="34">
        <v>2027</v>
      </c>
      <c r="AA118" s="34">
        <v>2028</v>
      </c>
      <c r="AB118" s="34">
        <v>2029</v>
      </c>
      <c r="AC118" s="34">
        <v>2030</v>
      </c>
      <c r="AD118" s="34">
        <v>2031</v>
      </c>
      <c r="AE118" s="34">
        <v>2032</v>
      </c>
      <c r="AF118" s="34">
        <v>2033</v>
      </c>
      <c r="AG118" s="34">
        <v>2034</v>
      </c>
      <c r="AH118" s="34">
        <v>2035</v>
      </c>
      <c r="AI118" s="34">
        <v>2036</v>
      </c>
      <c r="AJ118" s="34">
        <v>2037</v>
      </c>
      <c r="AK118" s="34">
        <v>2038</v>
      </c>
      <c r="AL118" s="34">
        <v>2039</v>
      </c>
      <c r="AM118" s="34">
        <v>2040</v>
      </c>
      <c r="AN118" s="34">
        <v>2041</v>
      </c>
      <c r="AO118" s="34">
        <v>2042</v>
      </c>
      <c r="AP118" s="34">
        <v>2043</v>
      </c>
      <c r="AQ118" s="34">
        <v>2044</v>
      </c>
      <c r="AR118" s="34">
        <v>2045</v>
      </c>
      <c r="AS118" s="34">
        <v>2046</v>
      </c>
      <c r="AT118" s="34">
        <v>2047</v>
      </c>
      <c r="AU118" s="34">
        <v>2048</v>
      </c>
      <c r="AV118" s="34">
        <v>2049</v>
      </c>
      <c r="AW118" s="34">
        <v>2050</v>
      </c>
      <c r="AX118"/>
      <c r="AY118"/>
      <c r="AZ118"/>
      <c r="BA118"/>
      <c r="BB118"/>
      <c r="BC118"/>
      <c r="BD118"/>
      <c r="BE118"/>
      <c r="BF118"/>
      <c r="BG118"/>
      <c r="BH118"/>
    </row>
    <row r="119" spans="1:60" x14ac:dyDescent="0.3">
      <c r="A119" s="148"/>
      <c r="B119" s="39">
        <v>20.09</v>
      </c>
      <c r="C119" s="39" t="s">
        <v>999</v>
      </c>
      <c r="D119" s="173">
        <v>0.85</v>
      </c>
      <c r="E119" s="35"/>
      <c r="F119" s="35"/>
      <c r="G119" s="35"/>
      <c r="H119" s="35"/>
      <c r="I119" s="35"/>
      <c r="J119" s="64">
        <f>SUMIFS('COMEXT Exports'!$E46:$DT46, 'COMEXT Exports'!$E$8:$DT$8, 'Balancing Items Calc'!J$118, 'COMEXT Exports'!$E$9:$DT$9, "Tot-Ex")</f>
        <v>17.570706018825305</v>
      </c>
      <c r="K119" s="64">
        <f>SUMIFS('COMEXT Exports'!$E46:$DT46, 'COMEXT Exports'!$E$8:$DT$8, 'Balancing Items Calc'!K$118, 'COMEXT Exports'!$E$9:$DT$9, "Tot-Ex")</f>
        <v>19.29717649695597</v>
      </c>
      <c r="L119" s="64">
        <f>SUMIFS('COMEXT Exports'!$E46:$DT46, 'COMEXT Exports'!$E$8:$DT$8, 'Balancing Items Calc'!L$118, 'COMEXT Exports'!$E$9:$DT$9, "Tot-Ex")</f>
        <v>41.462266004711758</v>
      </c>
      <c r="M119" s="64">
        <f>SUMIFS('COMEXT Exports'!$E46:$DT46, 'COMEXT Exports'!$E$8:$DT$8, 'Balancing Items Calc'!M$118, 'COMEXT Exports'!$E$9:$DT$9, "Tot-Ex")</f>
        <v>29.386805444376073</v>
      </c>
      <c r="N119" s="64">
        <f>SUMIFS('COMEXT Exports'!$E46:$DT46, 'COMEXT Exports'!$E$8:$DT$8, 'Balancing Items Calc'!N$118, 'COMEXT Exports'!$E$9:$DT$9, "Tot-Ex")</f>
        <v>44.627302075567542</v>
      </c>
      <c r="O119" s="64">
        <f>SUMIFS('COMEXT Exports'!$E46:$DT46, 'COMEXT Exports'!$E$8:$DT$8, 'Balancing Items Calc'!O$118, 'COMEXT Exports'!$E$9:$DT$9, "Tot-Ex")</f>
        <v>43.368130568855321</v>
      </c>
      <c r="P119" s="64">
        <f>SUMIFS('COMEXT Exports'!$E46:$DT46, 'COMEXT Exports'!$E$8:$DT$8, 'Balancing Items Calc'!P$118, 'COMEXT Exports'!$E$9:$DT$9, "Tot-Ex")</f>
        <v>35.973039910591687</v>
      </c>
      <c r="Q119" s="64">
        <f>SUMIFS('COMEXT Exports'!$E46:$DT46, 'COMEXT Exports'!$E$8:$DT$8, 'Balancing Items Calc'!Q$118, 'COMEXT Exports'!$E$9:$DT$9, "Tot-Ex")</f>
        <v>31.146951220226079</v>
      </c>
      <c r="R119" s="64">
        <f>SUMIFS('COMEXT Exports'!$E46:$DT46, 'COMEXT Exports'!$E$8:$DT$8, 'Balancing Items Calc'!R$118, 'COMEXT Exports'!$E$9:$DT$9, "Tot-Ex")</f>
        <v>0</v>
      </c>
      <c r="S119" s="64">
        <f>SUMIFS('COMEXT Exports'!$E46:$DT46, 'COMEXT Exports'!$E$8:$DT$8, 'Balancing Items Calc'!S$118, 'COMEXT Exports'!$E$9:$DT$9, "Tot-Ex")</f>
        <v>0</v>
      </c>
      <c r="T119" s="64">
        <f>SUMIFS('COMEXT Exports'!$E46:$DT46, 'COMEXT Exports'!$E$8:$DT$8, 'Balancing Items Calc'!T$118, 'COMEXT Exports'!$E$9:$DT$9, "Tot-Ex")</f>
        <v>0</v>
      </c>
      <c r="U119" s="64">
        <f>SUMIFS('COMEXT Exports'!$E46:$DT46, 'COMEXT Exports'!$E$8:$DT$8, 'Balancing Items Calc'!U$118, 'COMEXT Exports'!$E$9:$DT$9, "Tot-Ex")</f>
        <v>0</v>
      </c>
      <c r="V119" s="64">
        <f>SUMIFS('COMEXT Exports'!$E46:$DT46, 'COMEXT Exports'!$E$8:$DT$8, 'Balancing Items Calc'!V$118, 'COMEXT Exports'!$E$9:$DT$9, "Tot-Ex")</f>
        <v>0</v>
      </c>
      <c r="W119" s="64">
        <f>SUMIFS('COMEXT Exports'!$E46:$DT46, 'COMEXT Exports'!$E$8:$DT$8, 'Balancing Items Calc'!W$118, 'COMEXT Exports'!$E$9:$DT$9, "Tot-Ex")</f>
        <v>0</v>
      </c>
      <c r="X119" s="64">
        <f>SUMIFS('COMEXT Exports'!$E46:$DT46, 'COMEXT Exports'!$E$8:$DT$8, 'Balancing Items Calc'!X$118, 'COMEXT Exports'!$E$9:$DT$9, "Tot-Ex")</f>
        <v>0</v>
      </c>
      <c r="Y119" s="64">
        <f>SUMIFS('COMEXT Exports'!$E46:$DT46, 'COMEXT Exports'!$E$8:$DT$8, 'Balancing Items Calc'!Y$118, 'COMEXT Exports'!$E$9:$DT$9, "Tot-Ex")</f>
        <v>0</v>
      </c>
      <c r="Z119" s="64">
        <f>SUMIFS('COMEXT Exports'!$E46:$DT46, 'COMEXT Exports'!$E$8:$DT$8, 'Balancing Items Calc'!Z$118, 'COMEXT Exports'!$E$9:$DT$9, "Tot-Ex")</f>
        <v>0</v>
      </c>
      <c r="AA119" s="64">
        <f>SUMIFS('COMEXT Exports'!$E46:$DT46, 'COMEXT Exports'!$E$8:$DT$8, 'Balancing Items Calc'!AA$118, 'COMEXT Exports'!$E$9:$DT$9, "Tot-Ex")</f>
        <v>0</v>
      </c>
      <c r="AB119" s="64">
        <f>SUMIFS('COMEXT Exports'!$E46:$DT46, 'COMEXT Exports'!$E$8:$DT$8, 'Balancing Items Calc'!AB$118, 'COMEXT Exports'!$E$9:$DT$9, "Tot-Ex")</f>
        <v>0</v>
      </c>
      <c r="AC119" s="64">
        <f>SUMIFS('COMEXT Exports'!$E46:$DT46, 'COMEXT Exports'!$E$8:$DT$8, 'Balancing Items Calc'!AC$118, 'COMEXT Exports'!$E$9:$DT$9, "Tot-Ex")</f>
        <v>0</v>
      </c>
      <c r="AD119" s="64">
        <f>SUMIFS('COMEXT Exports'!$E46:$DT46, 'COMEXT Exports'!$E$8:$DT$8, 'Balancing Items Calc'!AD$118, 'COMEXT Exports'!$E$9:$DT$9, "Tot-Ex")</f>
        <v>0</v>
      </c>
      <c r="AE119" s="64">
        <f>SUMIFS('COMEXT Exports'!$E46:$DT46, 'COMEXT Exports'!$E$8:$DT$8, 'Balancing Items Calc'!AE$118, 'COMEXT Exports'!$E$9:$DT$9, "Tot-Ex")</f>
        <v>0</v>
      </c>
      <c r="AF119" s="64">
        <f>SUMIFS('COMEXT Exports'!$E46:$DT46, 'COMEXT Exports'!$E$8:$DT$8, 'Balancing Items Calc'!AF$118, 'COMEXT Exports'!$E$9:$DT$9, "Tot-Ex")</f>
        <v>0</v>
      </c>
      <c r="AG119" s="64">
        <f>SUMIFS('COMEXT Exports'!$E46:$DT46, 'COMEXT Exports'!$E$8:$DT$8, 'Balancing Items Calc'!AG$118, 'COMEXT Exports'!$E$9:$DT$9, "Tot-Ex")</f>
        <v>0</v>
      </c>
      <c r="AH119" s="64">
        <f>SUMIFS('COMEXT Exports'!$E46:$DT46, 'COMEXT Exports'!$E$8:$DT$8, 'Balancing Items Calc'!AH$118, 'COMEXT Exports'!$E$9:$DT$9, "Tot-Ex")</f>
        <v>0</v>
      </c>
      <c r="AI119" s="64">
        <f>SUMIFS('COMEXT Exports'!$E46:$DT46, 'COMEXT Exports'!$E$8:$DT$8, 'Balancing Items Calc'!AI$118, 'COMEXT Exports'!$E$9:$DT$9, "Tot-Ex")</f>
        <v>0</v>
      </c>
      <c r="AJ119" s="64">
        <f>SUMIFS('COMEXT Exports'!$E46:$DT46, 'COMEXT Exports'!$E$8:$DT$8, 'Balancing Items Calc'!AJ$118, 'COMEXT Exports'!$E$9:$DT$9, "Tot-Ex")</f>
        <v>0</v>
      </c>
      <c r="AK119" s="64">
        <f>SUMIFS('COMEXT Exports'!$E46:$DT46, 'COMEXT Exports'!$E$8:$DT$8, 'Balancing Items Calc'!AK$118, 'COMEXT Exports'!$E$9:$DT$9, "Tot-Ex")</f>
        <v>0</v>
      </c>
      <c r="AL119" s="64">
        <f>SUMIFS('COMEXT Exports'!$E46:$DT46, 'COMEXT Exports'!$E$8:$DT$8, 'Balancing Items Calc'!AL$118, 'COMEXT Exports'!$E$9:$DT$9, "Tot-Ex")</f>
        <v>0</v>
      </c>
      <c r="AM119" s="64">
        <f>SUMIFS('COMEXT Exports'!$E46:$DT46, 'COMEXT Exports'!$E$8:$DT$8, 'Balancing Items Calc'!AM$118, 'COMEXT Exports'!$E$9:$DT$9, "Tot-Ex")</f>
        <v>0</v>
      </c>
      <c r="AN119" s="64">
        <f>SUMIFS('COMEXT Exports'!$E46:$DT46, 'COMEXT Exports'!$E$8:$DT$8, 'Balancing Items Calc'!AN$118, 'COMEXT Exports'!$E$9:$DT$9, "Tot-Ex")</f>
        <v>0</v>
      </c>
      <c r="AO119" s="64">
        <f>SUMIFS('COMEXT Exports'!$E46:$DT46, 'COMEXT Exports'!$E$8:$DT$8, 'Balancing Items Calc'!AO$118, 'COMEXT Exports'!$E$9:$DT$9, "Tot-Ex")</f>
        <v>0</v>
      </c>
      <c r="AP119" s="64">
        <f>SUMIFS('COMEXT Exports'!$E46:$DT46, 'COMEXT Exports'!$E$8:$DT$8, 'Balancing Items Calc'!AP$118, 'COMEXT Exports'!$E$9:$DT$9, "Tot-Ex")</f>
        <v>0</v>
      </c>
      <c r="AQ119" s="64">
        <f>SUMIFS('COMEXT Exports'!$E46:$DT46, 'COMEXT Exports'!$E$8:$DT$8, 'Balancing Items Calc'!AQ$118, 'COMEXT Exports'!$E$9:$DT$9, "Tot-Ex")</f>
        <v>0</v>
      </c>
      <c r="AR119" s="64">
        <f>SUMIFS('COMEXT Exports'!$E46:$DT46, 'COMEXT Exports'!$E$8:$DT$8, 'Balancing Items Calc'!AR$118, 'COMEXT Exports'!$E$9:$DT$9, "Tot-Ex")</f>
        <v>0</v>
      </c>
      <c r="AS119" s="64">
        <f>SUMIFS('COMEXT Exports'!$E46:$DT46, 'COMEXT Exports'!$E$8:$DT$8, 'Balancing Items Calc'!AS$118, 'COMEXT Exports'!$E$9:$DT$9, "Tot-Ex")</f>
        <v>0</v>
      </c>
      <c r="AT119" s="64">
        <f>SUMIFS('COMEXT Exports'!$E46:$DT46, 'COMEXT Exports'!$E$8:$DT$8, 'Balancing Items Calc'!AT$118, 'COMEXT Exports'!$E$9:$DT$9, "Tot-Ex")</f>
        <v>0</v>
      </c>
      <c r="AU119" s="64">
        <f>SUMIFS('COMEXT Exports'!$E46:$DT46, 'COMEXT Exports'!$E$8:$DT$8, 'Balancing Items Calc'!AU$118, 'COMEXT Exports'!$E$9:$DT$9, "Tot-Ex")</f>
        <v>0</v>
      </c>
      <c r="AV119" s="64">
        <f>SUMIFS('COMEXT Exports'!$E46:$DT46, 'COMEXT Exports'!$E$8:$DT$8, 'Balancing Items Calc'!AV$118, 'COMEXT Exports'!$E$9:$DT$9, "Tot-Ex")</f>
        <v>0</v>
      </c>
      <c r="AW119" s="64">
        <f>SUMIFS('COMEXT Exports'!$E46:$DT46, 'COMEXT Exports'!$E$8:$DT$8, 'Balancing Items Calc'!AW$118, 'COMEXT Exports'!$E$9:$DT$9, "Tot-Ex")</f>
        <v>0</v>
      </c>
      <c r="AX119"/>
      <c r="AY119"/>
      <c r="AZ119"/>
      <c r="BA119"/>
      <c r="BB119"/>
      <c r="BC119"/>
      <c r="BD119"/>
      <c r="BE119"/>
      <c r="BF119"/>
      <c r="BG119"/>
      <c r="BH119"/>
    </row>
    <row r="120" spans="1:60" x14ac:dyDescent="0.3">
      <c r="A120" s="148"/>
      <c r="B120" s="39">
        <v>22</v>
      </c>
      <c r="C120" s="39" t="s">
        <v>1000</v>
      </c>
      <c r="D120" s="173">
        <v>0.9</v>
      </c>
      <c r="E120" s="35"/>
      <c r="F120" s="35"/>
      <c r="G120" s="35"/>
      <c r="H120" s="35"/>
      <c r="I120" s="35"/>
      <c r="J120" s="64">
        <f>SUMIFS('COMEXT Exports'!$E47:$DT47, 'COMEXT Exports'!$E$8:$DT$8, 'Balancing Items Calc'!J$118, 'COMEXT Exports'!$E$9:$DT$9, "Tot-Ex")</f>
        <v>1371.4607106785043</v>
      </c>
      <c r="K120" s="64">
        <f>SUMIFS('COMEXT Exports'!$E47:$DT47, 'COMEXT Exports'!$E$8:$DT$8, 'Balancing Items Calc'!K$118, 'COMEXT Exports'!$E$9:$DT$9, "Tot-Ex")</f>
        <v>1669.0439755671814</v>
      </c>
      <c r="L120" s="64">
        <f>SUMIFS('COMEXT Exports'!$E47:$DT47, 'COMEXT Exports'!$E$8:$DT$8, 'Balancing Items Calc'!L$118, 'COMEXT Exports'!$E$9:$DT$9, "Tot-Ex")</f>
        <v>2043.9486644196641</v>
      </c>
      <c r="M120" s="64">
        <f>SUMIFS('COMEXT Exports'!$E47:$DT47, 'COMEXT Exports'!$E$8:$DT$8, 'Balancing Items Calc'!M$118, 'COMEXT Exports'!$E$9:$DT$9, "Tot-Ex")</f>
        <v>2038.6054375005635</v>
      </c>
      <c r="N120" s="64">
        <f>SUMIFS('COMEXT Exports'!$E47:$DT47, 'COMEXT Exports'!$E$8:$DT$8, 'Balancing Items Calc'!N$118, 'COMEXT Exports'!$E$9:$DT$9, "Tot-Ex")</f>
        <v>2130.314926413801</v>
      </c>
      <c r="O120" s="64">
        <f>SUMIFS('COMEXT Exports'!$E47:$DT47, 'COMEXT Exports'!$E$8:$DT$8, 'Balancing Items Calc'!O$118, 'COMEXT Exports'!$E$9:$DT$9, "Tot-Ex")</f>
        <v>2053.8907048637611</v>
      </c>
      <c r="P120" s="64">
        <f>SUMIFS('COMEXT Exports'!$E47:$DT47, 'COMEXT Exports'!$E$8:$DT$8, 'Balancing Items Calc'!P$118, 'COMEXT Exports'!$E$9:$DT$9, "Tot-Ex")</f>
        <v>2007.1138346840239</v>
      </c>
      <c r="Q120" s="64">
        <f>SUMIFS('COMEXT Exports'!$E47:$DT47, 'COMEXT Exports'!$E$8:$DT$8, 'Balancing Items Calc'!Q$118, 'COMEXT Exports'!$E$9:$DT$9, "Tot-Ex")</f>
        <v>1841.7455698231079</v>
      </c>
      <c r="R120" s="64">
        <f>SUMIFS('COMEXT Exports'!$E47:$DT47, 'COMEXT Exports'!$E$8:$DT$8, 'Balancing Items Calc'!R$118, 'COMEXT Exports'!$E$9:$DT$9, "Tot-Ex")</f>
        <v>0</v>
      </c>
      <c r="S120" s="64">
        <f>SUMIFS('COMEXT Exports'!$E47:$DT47, 'COMEXT Exports'!$E$8:$DT$8, 'Balancing Items Calc'!S$118, 'COMEXT Exports'!$E$9:$DT$9, "Tot-Ex")</f>
        <v>0</v>
      </c>
      <c r="T120" s="64">
        <f>SUMIFS('COMEXT Exports'!$E47:$DT47, 'COMEXT Exports'!$E$8:$DT$8, 'Balancing Items Calc'!T$118, 'COMEXT Exports'!$E$9:$DT$9, "Tot-Ex")</f>
        <v>0</v>
      </c>
      <c r="U120" s="64">
        <f>SUMIFS('COMEXT Exports'!$E47:$DT47, 'COMEXT Exports'!$E$8:$DT$8, 'Balancing Items Calc'!U$118, 'COMEXT Exports'!$E$9:$DT$9, "Tot-Ex")</f>
        <v>0</v>
      </c>
      <c r="V120" s="64">
        <f>SUMIFS('COMEXT Exports'!$E47:$DT47, 'COMEXT Exports'!$E$8:$DT$8, 'Balancing Items Calc'!V$118, 'COMEXT Exports'!$E$9:$DT$9, "Tot-Ex")</f>
        <v>0</v>
      </c>
      <c r="W120" s="64">
        <f>SUMIFS('COMEXT Exports'!$E47:$DT47, 'COMEXT Exports'!$E$8:$DT$8, 'Balancing Items Calc'!W$118, 'COMEXT Exports'!$E$9:$DT$9, "Tot-Ex")</f>
        <v>0</v>
      </c>
      <c r="X120" s="64">
        <f>SUMIFS('COMEXT Exports'!$E47:$DT47, 'COMEXT Exports'!$E$8:$DT$8, 'Balancing Items Calc'!X$118, 'COMEXT Exports'!$E$9:$DT$9, "Tot-Ex")</f>
        <v>0</v>
      </c>
      <c r="Y120" s="64">
        <f>SUMIFS('COMEXT Exports'!$E47:$DT47, 'COMEXT Exports'!$E$8:$DT$8, 'Balancing Items Calc'!Y$118, 'COMEXT Exports'!$E$9:$DT$9, "Tot-Ex")</f>
        <v>0</v>
      </c>
      <c r="Z120" s="64">
        <f>SUMIFS('COMEXT Exports'!$E47:$DT47, 'COMEXT Exports'!$E$8:$DT$8, 'Balancing Items Calc'!Z$118, 'COMEXT Exports'!$E$9:$DT$9, "Tot-Ex")</f>
        <v>0</v>
      </c>
      <c r="AA120" s="64">
        <f>SUMIFS('COMEXT Exports'!$E47:$DT47, 'COMEXT Exports'!$E$8:$DT$8, 'Balancing Items Calc'!AA$118, 'COMEXT Exports'!$E$9:$DT$9, "Tot-Ex")</f>
        <v>0</v>
      </c>
      <c r="AB120" s="64">
        <f>SUMIFS('COMEXT Exports'!$E47:$DT47, 'COMEXT Exports'!$E$8:$DT$8, 'Balancing Items Calc'!AB$118, 'COMEXT Exports'!$E$9:$DT$9, "Tot-Ex")</f>
        <v>0</v>
      </c>
      <c r="AC120" s="64">
        <f>SUMIFS('COMEXT Exports'!$E47:$DT47, 'COMEXT Exports'!$E$8:$DT$8, 'Balancing Items Calc'!AC$118, 'COMEXT Exports'!$E$9:$DT$9, "Tot-Ex")</f>
        <v>0</v>
      </c>
      <c r="AD120" s="64">
        <f>SUMIFS('COMEXT Exports'!$E47:$DT47, 'COMEXT Exports'!$E$8:$DT$8, 'Balancing Items Calc'!AD$118, 'COMEXT Exports'!$E$9:$DT$9, "Tot-Ex")</f>
        <v>0</v>
      </c>
      <c r="AE120" s="64">
        <f>SUMIFS('COMEXT Exports'!$E47:$DT47, 'COMEXT Exports'!$E$8:$DT$8, 'Balancing Items Calc'!AE$118, 'COMEXT Exports'!$E$9:$DT$9, "Tot-Ex")</f>
        <v>0</v>
      </c>
      <c r="AF120" s="64">
        <f>SUMIFS('COMEXT Exports'!$E47:$DT47, 'COMEXT Exports'!$E$8:$DT$8, 'Balancing Items Calc'!AF$118, 'COMEXT Exports'!$E$9:$DT$9, "Tot-Ex")</f>
        <v>0</v>
      </c>
      <c r="AG120" s="64">
        <f>SUMIFS('COMEXT Exports'!$E47:$DT47, 'COMEXT Exports'!$E$8:$DT$8, 'Balancing Items Calc'!AG$118, 'COMEXT Exports'!$E$9:$DT$9, "Tot-Ex")</f>
        <v>0</v>
      </c>
      <c r="AH120" s="64">
        <f>SUMIFS('COMEXT Exports'!$E47:$DT47, 'COMEXT Exports'!$E$8:$DT$8, 'Balancing Items Calc'!AH$118, 'COMEXT Exports'!$E$9:$DT$9, "Tot-Ex")</f>
        <v>0</v>
      </c>
      <c r="AI120" s="64">
        <f>SUMIFS('COMEXT Exports'!$E47:$DT47, 'COMEXT Exports'!$E$8:$DT$8, 'Balancing Items Calc'!AI$118, 'COMEXT Exports'!$E$9:$DT$9, "Tot-Ex")</f>
        <v>0</v>
      </c>
      <c r="AJ120" s="64">
        <f>SUMIFS('COMEXT Exports'!$E47:$DT47, 'COMEXT Exports'!$E$8:$DT$8, 'Balancing Items Calc'!AJ$118, 'COMEXT Exports'!$E$9:$DT$9, "Tot-Ex")</f>
        <v>0</v>
      </c>
      <c r="AK120" s="64">
        <f>SUMIFS('COMEXT Exports'!$E47:$DT47, 'COMEXT Exports'!$E$8:$DT$8, 'Balancing Items Calc'!AK$118, 'COMEXT Exports'!$E$9:$DT$9, "Tot-Ex")</f>
        <v>0</v>
      </c>
      <c r="AL120" s="64">
        <f>SUMIFS('COMEXT Exports'!$E47:$DT47, 'COMEXT Exports'!$E$8:$DT$8, 'Balancing Items Calc'!AL$118, 'COMEXT Exports'!$E$9:$DT$9, "Tot-Ex")</f>
        <v>0</v>
      </c>
      <c r="AM120" s="64">
        <f>SUMIFS('COMEXT Exports'!$E47:$DT47, 'COMEXT Exports'!$E$8:$DT$8, 'Balancing Items Calc'!AM$118, 'COMEXT Exports'!$E$9:$DT$9, "Tot-Ex")</f>
        <v>0</v>
      </c>
      <c r="AN120" s="64">
        <f>SUMIFS('COMEXT Exports'!$E47:$DT47, 'COMEXT Exports'!$E$8:$DT$8, 'Balancing Items Calc'!AN$118, 'COMEXT Exports'!$E$9:$DT$9, "Tot-Ex")</f>
        <v>0</v>
      </c>
      <c r="AO120" s="64">
        <f>SUMIFS('COMEXT Exports'!$E47:$DT47, 'COMEXT Exports'!$E$8:$DT$8, 'Balancing Items Calc'!AO$118, 'COMEXT Exports'!$E$9:$DT$9, "Tot-Ex")</f>
        <v>0</v>
      </c>
      <c r="AP120" s="64">
        <f>SUMIFS('COMEXT Exports'!$E47:$DT47, 'COMEXT Exports'!$E$8:$DT$8, 'Balancing Items Calc'!AP$118, 'COMEXT Exports'!$E$9:$DT$9, "Tot-Ex")</f>
        <v>0</v>
      </c>
      <c r="AQ120" s="64">
        <f>SUMIFS('COMEXT Exports'!$E47:$DT47, 'COMEXT Exports'!$E$8:$DT$8, 'Balancing Items Calc'!AQ$118, 'COMEXT Exports'!$E$9:$DT$9, "Tot-Ex")</f>
        <v>0</v>
      </c>
      <c r="AR120" s="64">
        <f>SUMIFS('COMEXT Exports'!$E47:$DT47, 'COMEXT Exports'!$E$8:$DT$8, 'Balancing Items Calc'!AR$118, 'COMEXT Exports'!$E$9:$DT$9, "Tot-Ex")</f>
        <v>0</v>
      </c>
      <c r="AS120" s="64">
        <f>SUMIFS('COMEXT Exports'!$E47:$DT47, 'COMEXT Exports'!$E$8:$DT$8, 'Balancing Items Calc'!AS$118, 'COMEXT Exports'!$E$9:$DT$9, "Tot-Ex")</f>
        <v>0</v>
      </c>
      <c r="AT120" s="64">
        <f>SUMIFS('COMEXT Exports'!$E47:$DT47, 'COMEXT Exports'!$E$8:$DT$8, 'Balancing Items Calc'!AT$118, 'COMEXT Exports'!$E$9:$DT$9, "Tot-Ex")</f>
        <v>0</v>
      </c>
      <c r="AU120" s="64">
        <f>SUMIFS('COMEXT Exports'!$E47:$DT47, 'COMEXT Exports'!$E$8:$DT$8, 'Balancing Items Calc'!AU$118, 'COMEXT Exports'!$E$9:$DT$9, "Tot-Ex")</f>
        <v>0</v>
      </c>
      <c r="AV120" s="64">
        <f>SUMIFS('COMEXT Exports'!$E47:$DT47, 'COMEXT Exports'!$E$8:$DT$8, 'Balancing Items Calc'!AV$118, 'COMEXT Exports'!$E$9:$DT$9, "Tot-Ex")</f>
        <v>0</v>
      </c>
      <c r="AW120" s="64">
        <f>SUMIFS('COMEXT Exports'!$E47:$DT47, 'COMEXT Exports'!$E$8:$DT$8, 'Balancing Items Calc'!AW$118, 'COMEXT Exports'!$E$9:$DT$9, "Tot-Ex")</f>
        <v>0</v>
      </c>
      <c r="AX120"/>
      <c r="AY120"/>
      <c r="AZ120"/>
      <c r="BA120"/>
      <c r="BB120"/>
      <c r="BC120"/>
      <c r="BD120"/>
      <c r="BE120"/>
      <c r="BF120"/>
      <c r="BG120"/>
      <c r="BH120"/>
    </row>
    <row r="121" spans="1:60" customFormat="1" x14ac:dyDescent="0.3">
      <c r="A121" s="148"/>
    </row>
    <row r="122" spans="1:60" ht="16.2" thickBot="1" x14ac:dyDescent="0.35">
      <c r="A122" s="146" t="str">
        <f>"@"&amp;COUNTIF(A$1:A121,"@*")+1</f>
        <v>@10</v>
      </c>
      <c r="B122" s="54" t="s">
        <v>1001</v>
      </c>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c r="AY122"/>
      <c r="AZ122"/>
      <c r="BA122"/>
      <c r="BB122"/>
      <c r="BC122"/>
      <c r="BD122"/>
      <c r="BE122"/>
      <c r="BF122"/>
      <c r="BG122"/>
      <c r="BH122"/>
    </row>
    <row r="123" spans="1:60" customFormat="1" x14ac:dyDescent="0.3">
      <c r="A123" s="148"/>
    </row>
    <row r="124" spans="1:60" ht="28.8" x14ac:dyDescent="0.3">
      <c r="A124" s="148"/>
      <c r="B124" s="33"/>
      <c r="C124" s="33"/>
      <c r="D124" s="33" t="s">
        <v>998</v>
      </c>
      <c r="E124" s="33"/>
      <c r="F124" s="33"/>
      <c r="G124" s="33"/>
      <c r="H124" s="33"/>
      <c r="I124" s="33"/>
      <c r="J124" s="34">
        <v>2011</v>
      </c>
      <c r="K124" s="34">
        <v>2012</v>
      </c>
      <c r="L124" s="34">
        <v>2013</v>
      </c>
      <c r="M124" s="34">
        <v>2014</v>
      </c>
      <c r="N124" s="34">
        <v>2015</v>
      </c>
      <c r="O124" s="34">
        <v>2016</v>
      </c>
      <c r="P124" s="34">
        <v>2017</v>
      </c>
      <c r="Q124" s="34">
        <v>2018</v>
      </c>
      <c r="R124" s="34">
        <v>2019</v>
      </c>
      <c r="S124" s="34">
        <v>2020</v>
      </c>
      <c r="T124" s="34">
        <v>2021</v>
      </c>
      <c r="U124" s="34">
        <v>2022</v>
      </c>
      <c r="V124" s="34">
        <v>2023</v>
      </c>
      <c r="W124" s="34">
        <v>2024</v>
      </c>
      <c r="X124" s="34">
        <v>2025</v>
      </c>
      <c r="Y124" s="34">
        <v>2026</v>
      </c>
      <c r="Z124" s="34">
        <v>2027</v>
      </c>
      <c r="AA124" s="34">
        <v>2028</v>
      </c>
      <c r="AB124" s="34">
        <v>2029</v>
      </c>
      <c r="AC124" s="34">
        <v>2030</v>
      </c>
      <c r="AD124" s="34">
        <v>2031</v>
      </c>
      <c r="AE124" s="34">
        <v>2032</v>
      </c>
      <c r="AF124" s="34">
        <v>2033</v>
      </c>
      <c r="AG124" s="34">
        <v>2034</v>
      </c>
      <c r="AH124" s="34">
        <v>2035</v>
      </c>
      <c r="AI124" s="34">
        <v>2036</v>
      </c>
      <c r="AJ124" s="34">
        <v>2037</v>
      </c>
      <c r="AK124" s="34">
        <v>2038</v>
      </c>
      <c r="AL124" s="34">
        <v>2039</v>
      </c>
      <c r="AM124" s="34">
        <v>2040</v>
      </c>
      <c r="AN124" s="34">
        <v>2041</v>
      </c>
      <c r="AO124" s="34">
        <v>2042</v>
      </c>
      <c r="AP124" s="34">
        <v>2043</v>
      </c>
      <c r="AQ124" s="34">
        <v>2044</v>
      </c>
      <c r="AR124" s="34">
        <v>2045</v>
      </c>
      <c r="AS124" s="34">
        <v>2046</v>
      </c>
      <c r="AT124" s="34">
        <v>2047</v>
      </c>
      <c r="AU124" s="34">
        <v>2048</v>
      </c>
      <c r="AV124" s="34">
        <v>2049</v>
      </c>
      <c r="AW124" s="34">
        <v>2050</v>
      </c>
      <c r="AX124"/>
      <c r="AY124"/>
      <c r="AZ124"/>
      <c r="BA124"/>
      <c r="BB124"/>
      <c r="BC124"/>
      <c r="BD124"/>
      <c r="BE124"/>
      <c r="BF124"/>
      <c r="BG124"/>
      <c r="BH124"/>
    </row>
    <row r="125" spans="1:60" x14ac:dyDescent="0.3">
      <c r="A125" s="148"/>
      <c r="B125" s="39">
        <v>20.09</v>
      </c>
      <c r="C125" s="39" t="s">
        <v>999</v>
      </c>
      <c r="D125" s="173">
        <v>0.85</v>
      </c>
      <c r="E125" s="35"/>
      <c r="F125" s="35"/>
      <c r="G125" s="35"/>
      <c r="H125" s="35"/>
      <c r="I125" s="35"/>
      <c r="J125" s="64">
        <f>SUMIFS('COMEXT Imports'!$E46:$DT46, 'COMEXT Imports'!$E$8:$DT$8, 'Balancing Items Calc'!J$124, 'COMEXT Imports'!$E$9:$DT$9, "Tot-Im")</f>
        <v>206.02327433047597</v>
      </c>
      <c r="K125" s="64">
        <f>SUMIFS('COMEXT Imports'!$E46:$DT46, 'COMEXT Imports'!$E$8:$DT$8, 'Balancing Items Calc'!K$124, 'COMEXT Imports'!$E$9:$DT$9, "Tot-Im")</f>
        <v>208.87152077513983</v>
      </c>
      <c r="L125" s="64">
        <f>SUMIFS('COMEXT Imports'!$E46:$DT46, 'COMEXT Imports'!$E$8:$DT$8, 'Balancing Items Calc'!L$124, 'COMEXT Imports'!$E$9:$DT$9, "Tot-Im")</f>
        <v>218.68336285583396</v>
      </c>
      <c r="M125" s="64">
        <f>SUMIFS('COMEXT Imports'!$E46:$DT46, 'COMEXT Imports'!$E$8:$DT$8, 'Balancing Items Calc'!M$124, 'COMEXT Imports'!$E$9:$DT$9, "Tot-Im")</f>
        <v>190.58570206568564</v>
      </c>
      <c r="N125" s="64">
        <f>SUMIFS('COMEXT Imports'!$E46:$DT46, 'COMEXT Imports'!$E$8:$DT$8, 'Balancing Items Calc'!N$124, 'COMEXT Imports'!$E$9:$DT$9, "Tot-Im")</f>
        <v>206.5755871244404</v>
      </c>
      <c r="O125" s="64">
        <f>SUMIFS('COMEXT Imports'!$E46:$DT46, 'COMEXT Imports'!$E$8:$DT$8, 'Balancing Items Calc'!O$124, 'COMEXT Imports'!$E$9:$DT$9, "Tot-Im")</f>
        <v>295.81034336932504</v>
      </c>
      <c r="P125" s="64">
        <f>SUMIFS('COMEXT Imports'!$E46:$DT46, 'COMEXT Imports'!$E$8:$DT$8, 'Balancing Items Calc'!P$124, 'COMEXT Imports'!$E$9:$DT$9, "Tot-Im")</f>
        <v>380.1494671268037</v>
      </c>
      <c r="Q125" s="64">
        <f>SUMIFS('COMEXT Imports'!$E46:$DT46, 'COMEXT Imports'!$E$8:$DT$8, 'Balancing Items Calc'!Q$124, 'COMEXT Imports'!$E$9:$DT$9, "Tot-Im")</f>
        <v>233.17737166559846</v>
      </c>
      <c r="R125" s="64">
        <f>SUMIFS('COMEXT Imports'!$E46:$DT46, 'COMEXT Imports'!$E$8:$DT$8, 'Balancing Items Calc'!R$124, 'COMEXT Imports'!$E$9:$DT$9, "Tot-Im")</f>
        <v>0</v>
      </c>
      <c r="S125" s="64">
        <f>SUMIFS('COMEXT Imports'!$E46:$DT46, 'COMEXT Imports'!$E$8:$DT$8, 'Balancing Items Calc'!S$124, 'COMEXT Imports'!$E$9:$DT$9, "Tot-Im")</f>
        <v>0</v>
      </c>
      <c r="T125" s="64">
        <f>SUMIFS('COMEXT Imports'!$E46:$DT46, 'COMEXT Imports'!$E$8:$DT$8, 'Balancing Items Calc'!T$124, 'COMEXT Imports'!$E$9:$DT$9, "Tot-Im")</f>
        <v>0</v>
      </c>
      <c r="U125" s="64">
        <f>SUMIFS('COMEXT Imports'!$E46:$DT46, 'COMEXT Imports'!$E$8:$DT$8, 'Balancing Items Calc'!U$124, 'COMEXT Imports'!$E$9:$DT$9, "Tot-Im")</f>
        <v>0</v>
      </c>
      <c r="V125" s="64">
        <f>SUMIFS('COMEXT Imports'!$E46:$DT46, 'COMEXT Imports'!$E$8:$DT$8, 'Balancing Items Calc'!V$124, 'COMEXT Imports'!$E$9:$DT$9, "Tot-Im")</f>
        <v>0</v>
      </c>
      <c r="W125" s="64">
        <f>SUMIFS('COMEXT Imports'!$E46:$DT46, 'COMEXT Imports'!$E$8:$DT$8, 'Balancing Items Calc'!W$124, 'COMEXT Imports'!$E$9:$DT$9, "Tot-Im")</f>
        <v>0</v>
      </c>
      <c r="X125" s="64">
        <f>SUMIFS('COMEXT Imports'!$E46:$DT46, 'COMEXT Imports'!$E$8:$DT$8, 'Balancing Items Calc'!X$124, 'COMEXT Imports'!$E$9:$DT$9, "Tot-Im")</f>
        <v>0</v>
      </c>
      <c r="Y125" s="64">
        <f>SUMIFS('COMEXT Imports'!$E46:$DT46, 'COMEXT Imports'!$E$8:$DT$8, 'Balancing Items Calc'!Y$124, 'COMEXT Imports'!$E$9:$DT$9, "Tot-Im")</f>
        <v>0</v>
      </c>
      <c r="Z125" s="64">
        <f>SUMIFS('COMEXT Imports'!$E46:$DT46, 'COMEXT Imports'!$E$8:$DT$8, 'Balancing Items Calc'!Z$124, 'COMEXT Imports'!$E$9:$DT$9, "Tot-Im")</f>
        <v>0</v>
      </c>
      <c r="AA125" s="64">
        <f>SUMIFS('COMEXT Imports'!$E46:$DT46, 'COMEXT Imports'!$E$8:$DT$8, 'Balancing Items Calc'!AA$124, 'COMEXT Imports'!$E$9:$DT$9, "Tot-Im")</f>
        <v>0</v>
      </c>
      <c r="AB125" s="64">
        <f>SUMIFS('COMEXT Imports'!$E46:$DT46, 'COMEXT Imports'!$E$8:$DT$8, 'Balancing Items Calc'!AB$124, 'COMEXT Imports'!$E$9:$DT$9, "Tot-Im")</f>
        <v>0</v>
      </c>
      <c r="AC125" s="64">
        <f>SUMIFS('COMEXT Imports'!$E46:$DT46, 'COMEXT Imports'!$E$8:$DT$8, 'Balancing Items Calc'!AC$124, 'COMEXT Imports'!$E$9:$DT$9, "Tot-Im")</f>
        <v>0</v>
      </c>
      <c r="AD125" s="64">
        <f>SUMIFS('COMEXT Imports'!$E46:$DT46, 'COMEXT Imports'!$E$8:$DT$8, 'Balancing Items Calc'!AD$124, 'COMEXT Imports'!$E$9:$DT$9, "Tot-Im")</f>
        <v>0</v>
      </c>
      <c r="AE125" s="64">
        <f>SUMIFS('COMEXT Imports'!$E46:$DT46, 'COMEXT Imports'!$E$8:$DT$8, 'Balancing Items Calc'!AE$124, 'COMEXT Imports'!$E$9:$DT$9, "Tot-Im")</f>
        <v>0</v>
      </c>
      <c r="AF125" s="64">
        <f>SUMIFS('COMEXT Imports'!$E46:$DT46, 'COMEXT Imports'!$E$8:$DT$8, 'Balancing Items Calc'!AF$124, 'COMEXT Imports'!$E$9:$DT$9, "Tot-Im")</f>
        <v>0</v>
      </c>
      <c r="AG125" s="64">
        <f>SUMIFS('COMEXT Imports'!$E46:$DT46, 'COMEXT Imports'!$E$8:$DT$8, 'Balancing Items Calc'!AG$124, 'COMEXT Imports'!$E$9:$DT$9, "Tot-Im")</f>
        <v>0</v>
      </c>
      <c r="AH125" s="64">
        <f>SUMIFS('COMEXT Imports'!$E46:$DT46, 'COMEXT Imports'!$E$8:$DT$8, 'Balancing Items Calc'!AH$124, 'COMEXT Imports'!$E$9:$DT$9, "Tot-Im")</f>
        <v>0</v>
      </c>
      <c r="AI125" s="64">
        <f>SUMIFS('COMEXT Imports'!$E46:$DT46, 'COMEXT Imports'!$E$8:$DT$8, 'Balancing Items Calc'!AI$124, 'COMEXT Imports'!$E$9:$DT$9, "Tot-Im")</f>
        <v>0</v>
      </c>
      <c r="AJ125" s="64">
        <f>SUMIFS('COMEXT Imports'!$E46:$DT46, 'COMEXT Imports'!$E$8:$DT$8, 'Balancing Items Calc'!AJ$124, 'COMEXT Imports'!$E$9:$DT$9, "Tot-Im")</f>
        <v>0</v>
      </c>
      <c r="AK125" s="64">
        <f>SUMIFS('COMEXT Imports'!$E46:$DT46, 'COMEXT Imports'!$E$8:$DT$8, 'Balancing Items Calc'!AK$124, 'COMEXT Imports'!$E$9:$DT$9, "Tot-Im")</f>
        <v>0</v>
      </c>
      <c r="AL125" s="64">
        <f>SUMIFS('COMEXT Imports'!$E46:$DT46, 'COMEXT Imports'!$E$8:$DT$8, 'Balancing Items Calc'!AL$124, 'COMEXT Imports'!$E$9:$DT$9, "Tot-Im")</f>
        <v>0</v>
      </c>
      <c r="AM125" s="64">
        <f>SUMIFS('COMEXT Imports'!$E46:$DT46, 'COMEXT Imports'!$E$8:$DT$8, 'Balancing Items Calc'!AM$124, 'COMEXT Imports'!$E$9:$DT$9, "Tot-Im")</f>
        <v>0</v>
      </c>
      <c r="AN125" s="64">
        <f>SUMIFS('COMEXT Imports'!$E46:$DT46, 'COMEXT Imports'!$E$8:$DT$8, 'Balancing Items Calc'!AN$124, 'COMEXT Imports'!$E$9:$DT$9, "Tot-Im")</f>
        <v>0</v>
      </c>
      <c r="AO125" s="64">
        <f>SUMIFS('COMEXT Imports'!$E46:$DT46, 'COMEXT Imports'!$E$8:$DT$8, 'Balancing Items Calc'!AO$124, 'COMEXT Imports'!$E$9:$DT$9, "Tot-Im")</f>
        <v>0</v>
      </c>
      <c r="AP125" s="64">
        <f>SUMIFS('COMEXT Imports'!$E46:$DT46, 'COMEXT Imports'!$E$8:$DT$8, 'Balancing Items Calc'!AP$124, 'COMEXT Imports'!$E$9:$DT$9, "Tot-Im")</f>
        <v>0</v>
      </c>
      <c r="AQ125" s="64">
        <f>SUMIFS('COMEXT Imports'!$E46:$DT46, 'COMEXT Imports'!$E$8:$DT$8, 'Balancing Items Calc'!AQ$124, 'COMEXT Imports'!$E$9:$DT$9, "Tot-Im")</f>
        <v>0</v>
      </c>
      <c r="AR125" s="64">
        <f>SUMIFS('COMEXT Imports'!$E46:$DT46, 'COMEXT Imports'!$E$8:$DT$8, 'Balancing Items Calc'!AR$124, 'COMEXT Imports'!$E$9:$DT$9, "Tot-Im")</f>
        <v>0</v>
      </c>
      <c r="AS125" s="64">
        <f>SUMIFS('COMEXT Imports'!$E46:$DT46, 'COMEXT Imports'!$E$8:$DT$8, 'Balancing Items Calc'!AS$124, 'COMEXT Imports'!$E$9:$DT$9, "Tot-Im")</f>
        <v>0</v>
      </c>
      <c r="AT125" s="64">
        <f>SUMIFS('COMEXT Imports'!$E46:$DT46, 'COMEXT Imports'!$E$8:$DT$8, 'Balancing Items Calc'!AT$124, 'COMEXT Imports'!$E$9:$DT$9, "Tot-Im")</f>
        <v>0</v>
      </c>
      <c r="AU125" s="64">
        <f>SUMIFS('COMEXT Imports'!$E46:$DT46, 'COMEXT Imports'!$E$8:$DT$8, 'Balancing Items Calc'!AU$124, 'COMEXT Imports'!$E$9:$DT$9, "Tot-Im")</f>
        <v>0</v>
      </c>
      <c r="AV125" s="64">
        <f>SUMIFS('COMEXT Imports'!$E46:$DT46, 'COMEXT Imports'!$E$8:$DT$8, 'Balancing Items Calc'!AV$124, 'COMEXT Imports'!$E$9:$DT$9, "Tot-Im")</f>
        <v>0</v>
      </c>
      <c r="AW125" s="64">
        <f>SUMIFS('COMEXT Imports'!$E46:$DT46, 'COMEXT Imports'!$E$8:$DT$8, 'Balancing Items Calc'!AW$124, 'COMEXT Imports'!$E$9:$DT$9, "Tot-Im")</f>
        <v>0</v>
      </c>
      <c r="AX125"/>
      <c r="AY125"/>
      <c r="AZ125"/>
      <c r="BA125"/>
      <c r="BB125"/>
      <c r="BC125"/>
      <c r="BD125"/>
      <c r="BE125"/>
      <c r="BF125"/>
      <c r="BG125"/>
      <c r="BH125"/>
    </row>
    <row r="126" spans="1:60" x14ac:dyDescent="0.3">
      <c r="A126" s="148"/>
      <c r="B126" s="39">
        <v>22</v>
      </c>
      <c r="C126" s="39" t="s">
        <v>1000</v>
      </c>
      <c r="D126" s="173">
        <v>0.9</v>
      </c>
      <c r="E126" s="35"/>
      <c r="F126" s="35"/>
      <c r="G126" s="35"/>
      <c r="H126" s="35"/>
      <c r="I126" s="35"/>
      <c r="J126" s="64">
        <f>SUMIFS('COMEXT Imports'!$E47:$DT47, 'COMEXT Imports'!$E$8:$DT$8, 'Balancing Items Calc'!J$124, 'COMEXT Imports'!$E$9:$DT$9, "Tot-Im")</f>
        <v>1146.923556163601</v>
      </c>
      <c r="K126" s="64">
        <f>SUMIFS('COMEXT Imports'!$E47:$DT47, 'COMEXT Imports'!$E$8:$DT$8, 'Balancing Items Calc'!K$124, 'COMEXT Imports'!$E$9:$DT$9, "Tot-Im")</f>
        <v>1426.322687093008</v>
      </c>
      <c r="L126" s="64">
        <f>SUMIFS('COMEXT Imports'!$E47:$DT47, 'COMEXT Imports'!$E$8:$DT$8, 'Balancing Items Calc'!L$124, 'COMEXT Imports'!$E$9:$DT$9, "Tot-Im")</f>
        <v>1648.6517359400596</v>
      </c>
      <c r="M126" s="64">
        <f>SUMIFS('COMEXT Imports'!$E47:$DT47, 'COMEXT Imports'!$E$8:$DT$8, 'Balancing Items Calc'!M$124, 'COMEXT Imports'!$E$9:$DT$9, "Tot-Im")</f>
        <v>1822.4832925369549</v>
      </c>
      <c r="N126" s="64">
        <f>SUMIFS('COMEXT Imports'!$E47:$DT47, 'COMEXT Imports'!$E$8:$DT$8, 'Balancing Items Calc'!N$124, 'COMEXT Imports'!$E$9:$DT$9, "Tot-Im")</f>
        <v>1837.0892202325329</v>
      </c>
      <c r="O126" s="64">
        <f>SUMIFS('COMEXT Imports'!$E47:$DT47, 'COMEXT Imports'!$E$8:$DT$8, 'Balancing Items Calc'!O$124, 'COMEXT Imports'!$E$9:$DT$9, "Tot-Im")</f>
        <v>1996.3534548642001</v>
      </c>
      <c r="P126" s="64">
        <f>SUMIFS('COMEXT Imports'!$E47:$DT47, 'COMEXT Imports'!$E$8:$DT$8, 'Balancing Items Calc'!P$124, 'COMEXT Imports'!$E$9:$DT$9, "Tot-Im")</f>
        <v>1876.1931937162242</v>
      </c>
      <c r="Q126" s="64">
        <f>SUMIFS('COMEXT Imports'!$E47:$DT47, 'COMEXT Imports'!$E$8:$DT$8, 'Balancing Items Calc'!Q$124, 'COMEXT Imports'!$E$9:$DT$9, "Tot-Im")</f>
        <v>933.33210174800138</v>
      </c>
      <c r="R126" s="64">
        <f>SUMIFS('COMEXT Imports'!$E47:$DT47, 'COMEXT Imports'!$E$8:$DT$8, 'Balancing Items Calc'!R$124, 'COMEXT Imports'!$E$9:$DT$9, "Tot-Im")</f>
        <v>0</v>
      </c>
      <c r="S126" s="64">
        <f>SUMIFS('COMEXT Imports'!$E47:$DT47, 'COMEXT Imports'!$E$8:$DT$8, 'Balancing Items Calc'!S$124, 'COMEXT Imports'!$E$9:$DT$9, "Tot-Im")</f>
        <v>0</v>
      </c>
      <c r="T126" s="64">
        <f>SUMIFS('COMEXT Imports'!$E47:$DT47, 'COMEXT Imports'!$E$8:$DT$8, 'Balancing Items Calc'!T$124, 'COMEXT Imports'!$E$9:$DT$9, "Tot-Im")</f>
        <v>0</v>
      </c>
      <c r="U126" s="64">
        <f>SUMIFS('COMEXT Imports'!$E47:$DT47, 'COMEXT Imports'!$E$8:$DT$8, 'Balancing Items Calc'!U$124, 'COMEXT Imports'!$E$9:$DT$9, "Tot-Im")</f>
        <v>0</v>
      </c>
      <c r="V126" s="64">
        <f>SUMIFS('COMEXT Imports'!$E47:$DT47, 'COMEXT Imports'!$E$8:$DT$8, 'Balancing Items Calc'!V$124, 'COMEXT Imports'!$E$9:$DT$9, "Tot-Im")</f>
        <v>0</v>
      </c>
      <c r="W126" s="64">
        <f>SUMIFS('COMEXT Imports'!$E47:$DT47, 'COMEXT Imports'!$E$8:$DT$8, 'Balancing Items Calc'!W$124, 'COMEXT Imports'!$E$9:$DT$9, "Tot-Im")</f>
        <v>0</v>
      </c>
      <c r="X126" s="64">
        <f>SUMIFS('COMEXT Imports'!$E47:$DT47, 'COMEXT Imports'!$E$8:$DT$8, 'Balancing Items Calc'!X$124, 'COMEXT Imports'!$E$9:$DT$9, "Tot-Im")</f>
        <v>0</v>
      </c>
      <c r="Y126" s="64">
        <f>SUMIFS('COMEXT Imports'!$E47:$DT47, 'COMEXT Imports'!$E$8:$DT$8, 'Balancing Items Calc'!Y$124, 'COMEXT Imports'!$E$9:$DT$9, "Tot-Im")</f>
        <v>0</v>
      </c>
      <c r="Z126" s="64">
        <f>SUMIFS('COMEXT Imports'!$E47:$DT47, 'COMEXT Imports'!$E$8:$DT$8, 'Balancing Items Calc'!Z$124, 'COMEXT Imports'!$E$9:$DT$9, "Tot-Im")</f>
        <v>0</v>
      </c>
      <c r="AA126" s="64">
        <f>SUMIFS('COMEXT Imports'!$E47:$DT47, 'COMEXT Imports'!$E$8:$DT$8, 'Balancing Items Calc'!AA$124, 'COMEXT Imports'!$E$9:$DT$9, "Tot-Im")</f>
        <v>0</v>
      </c>
      <c r="AB126" s="64">
        <f>SUMIFS('COMEXT Imports'!$E47:$DT47, 'COMEXT Imports'!$E$8:$DT$8, 'Balancing Items Calc'!AB$124, 'COMEXT Imports'!$E$9:$DT$9, "Tot-Im")</f>
        <v>0</v>
      </c>
      <c r="AC126" s="64">
        <f>SUMIFS('COMEXT Imports'!$E47:$DT47, 'COMEXT Imports'!$E$8:$DT$8, 'Balancing Items Calc'!AC$124, 'COMEXT Imports'!$E$9:$DT$9, "Tot-Im")</f>
        <v>0</v>
      </c>
      <c r="AD126" s="64">
        <f>SUMIFS('COMEXT Imports'!$E47:$DT47, 'COMEXT Imports'!$E$8:$DT$8, 'Balancing Items Calc'!AD$124, 'COMEXT Imports'!$E$9:$DT$9, "Tot-Im")</f>
        <v>0</v>
      </c>
      <c r="AE126" s="64">
        <f>SUMIFS('COMEXT Imports'!$E47:$DT47, 'COMEXT Imports'!$E$8:$DT$8, 'Balancing Items Calc'!AE$124, 'COMEXT Imports'!$E$9:$DT$9, "Tot-Im")</f>
        <v>0</v>
      </c>
      <c r="AF126" s="64">
        <f>SUMIFS('COMEXT Imports'!$E47:$DT47, 'COMEXT Imports'!$E$8:$DT$8, 'Balancing Items Calc'!AF$124, 'COMEXT Imports'!$E$9:$DT$9, "Tot-Im")</f>
        <v>0</v>
      </c>
      <c r="AG126" s="64">
        <f>SUMIFS('COMEXT Imports'!$E47:$DT47, 'COMEXT Imports'!$E$8:$DT$8, 'Balancing Items Calc'!AG$124, 'COMEXT Imports'!$E$9:$DT$9, "Tot-Im")</f>
        <v>0</v>
      </c>
      <c r="AH126" s="64">
        <f>SUMIFS('COMEXT Imports'!$E47:$DT47, 'COMEXT Imports'!$E$8:$DT$8, 'Balancing Items Calc'!AH$124, 'COMEXT Imports'!$E$9:$DT$9, "Tot-Im")</f>
        <v>0</v>
      </c>
      <c r="AI126" s="64">
        <f>SUMIFS('COMEXT Imports'!$E47:$DT47, 'COMEXT Imports'!$E$8:$DT$8, 'Balancing Items Calc'!AI$124, 'COMEXT Imports'!$E$9:$DT$9, "Tot-Im")</f>
        <v>0</v>
      </c>
      <c r="AJ126" s="64">
        <f>SUMIFS('COMEXT Imports'!$E47:$DT47, 'COMEXT Imports'!$E$8:$DT$8, 'Balancing Items Calc'!AJ$124, 'COMEXT Imports'!$E$9:$DT$9, "Tot-Im")</f>
        <v>0</v>
      </c>
      <c r="AK126" s="64">
        <f>SUMIFS('COMEXT Imports'!$E47:$DT47, 'COMEXT Imports'!$E$8:$DT$8, 'Balancing Items Calc'!AK$124, 'COMEXT Imports'!$E$9:$DT$9, "Tot-Im")</f>
        <v>0</v>
      </c>
      <c r="AL126" s="64">
        <f>SUMIFS('COMEXT Imports'!$E47:$DT47, 'COMEXT Imports'!$E$8:$DT$8, 'Balancing Items Calc'!AL$124, 'COMEXT Imports'!$E$9:$DT$9, "Tot-Im")</f>
        <v>0</v>
      </c>
      <c r="AM126" s="64">
        <f>SUMIFS('COMEXT Imports'!$E47:$DT47, 'COMEXT Imports'!$E$8:$DT$8, 'Balancing Items Calc'!AM$124, 'COMEXT Imports'!$E$9:$DT$9, "Tot-Im")</f>
        <v>0</v>
      </c>
      <c r="AN126" s="64">
        <f>SUMIFS('COMEXT Imports'!$E47:$DT47, 'COMEXT Imports'!$E$8:$DT$8, 'Balancing Items Calc'!AN$124, 'COMEXT Imports'!$E$9:$DT$9, "Tot-Im")</f>
        <v>0</v>
      </c>
      <c r="AO126" s="64">
        <f>SUMIFS('COMEXT Imports'!$E47:$DT47, 'COMEXT Imports'!$E$8:$DT$8, 'Balancing Items Calc'!AO$124, 'COMEXT Imports'!$E$9:$DT$9, "Tot-Im")</f>
        <v>0</v>
      </c>
      <c r="AP126" s="64">
        <f>SUMIFS('COMEXT Imports'!$E47:$DT47, 'COMEXT Imports'!$E$8:$DT$8, 'Balancing Items Calc'!AP$124, 'COMEXT Imports'!$E$9:$DT$9, "Tot-Im")</f>
        <v>0</v>
      </c>
      <c r="AQ126" s="64">
        <f>SUMIFS('COMEXT Imports'!$E47:$DT47, 'COMEXT Imports'!$E$8:$DT$8, 'Balancing Items Calc'!AQ$124, 'COMEXT Imports'!$E$9:$DT$9, "Tot-Im")</f>
        <v>0</v>
      </c>
      <c r="AR126" s="64">
        <f>SUMIFS('COMEXT Imports'!$E47:$DT47, 'COMEXT Imports'!$E$8:$DT$8, 'Balancing Items Calc'!AR$124, 'COMEXT Imports'!$E$9:$DT$9, "Tot-Im")</f>
        <v>0</v>
      </c>
      <c r="AS126" s="64">
        <f>SUMIFS('COMEXT Imports'!$E47:$DT47, 'COMEXT Imports'!$E$8:$DT$8, 'Balancing Items Calc'!AS$124, 'COMEXT Imports'!$E$9:$DT$9, "Tot-Im")</f>
        <v>0</v>
      </c>
      <c r="AT126" s="64">
        <f>SUMIFS('COMEXT Imports'!$E47:$DT47, 'COMEXT Imports'!$E$8:$DT$8, 'Balancing Items Calc'!AT$124, 'COMEXT Imports'!$E$9:$DT$9, "Tot-Im")</f>
        <v>0</v>
      </c>
      <c r="AU126" s="64">
        <f>SUMIFS('COMEXT Imports'!$E47:$DT47, 'COMEXT Imports'!$E$8:$DT$8, 'Balancing Items Calc'!AU$124, 'COMEXT Imports'!$E$9:$DT$9, "Tot-Im")</f>
        <v>0</v>
      </c>
      <c r="AV126" s="64">
        <f>SUMIFS('COMEXT Imports'!$E47:$DT47, 'COMEXT Imports'!$E$8:$DT$8, 'Balancing Items Calc'!AV$124, 'COMEXT Imports'!$E$9:$DT$9, "Tot-Im")</f>
        <v>0</v>
      </c>
      <c r="AW126" s="64">
        <f>SUMIFS('COMEXT Imports'!$E47:$DT47, 'COMEXT Imports'!$E$8:$DT$8, 'Balancing Items Calc'!AW$124, 'COMEXT Imports'!$E$9:$DT$9, "Tot-Im")</f>
        <v>0</v>
      </c>
      <c r="AX126"/>
      <c r="AY126"/>
      <c r="AZ126"/>
      <c r="BA126"/>
      <c r="BB126"/>
      <c r="BC126"/>
      <c r="BD126"/>
      <c r="BE126"/>
      <c r="BF126"/>
      <c r="BG126"/>
      <c r="BH126"/>
    </row>
    <row r="127" spans="1:60" customFormat="1" x14ac:dyDescent="0.3">
      <c r="A127" s="148"/>
    </row>
    <row r="128" spans="1:60" customFormat="1" x14ac:dyDescent="0.3">
      <c r="A128" s="148"/>
    </row>
    <row r="129" spans="1:60" ht="16.2" thickBot="1" x14ac:dyDescent="0.35">
      <c r="A129" s="146" t="str">
        <f>"@"&amp;COUNTIF(A$1:A128,"@*")+1</f>
        <v>@11</v>
      </c>
      <c r="B129" s="54" t="s">
        <v>1002</v>
      </c>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c r="AY129"/>
      <c r="AZ129"/>
      <c r="BA129"/>
      <c r="BB129"/>
      <c r="BC129"/>
      <c r="BD129"/>
      <c r="BE129"/>
      <c r="BF129"/>
      <c r="BG129"/>
      <c r="BH129"/>
    </row>
    <row r="130" spans="1:60" customFormat="1" x14ac:dyDescent="0.3">
      <c r="A130" s="148"/>
    </row>
    <row r="131" spans="1:60" x14ac:dyDescent="0.3">
      <c r="A131" s="148"/>
      <c r="B131" s="33"/>
      <c r="C131" s="33" t="s">
        <v>1003</v>
      </c>
      <c r="D131" s="33"/>
      <c r="E131" s="33"/>
      <c r="F131" s="33"/>
      <c r="G131" s="33"/>
      <c r="H131" s="33"/>
      <c r="I131" s="33"/>
      <c r="J131" s="34">
        <v>2011</v>
      </c>
      <c r="K131" s="34">
        <v>2012</v>
      </c>
      <c r="L131" s="34">
        <v>2013</v>
      </c>
      <c r="M131" s="34">
        <v>2014</v>
      </c>
      <c r="N131" s="34">
        <v>2015</v>
      </c>
      <c r="O131" s="34">
        <v>2016</v>
      </c>
      <c r="P131" s="34">
        <v>2017</v>
      </c>
      <c r="Q131" s="34">
        <v>2018</v>
      </c>
      <c r="R131" s="34">
        <v>2019</v>
      </c>
      <c r="S131" s="34">
        <v>2020</v>
      </c>
      <c r="T131" s="34">
        <v>2021</v>
      </c>
      <c r="U131" s="34">
        <v>2022</v>
      </c>
      <c r="V131" s="34">
        <v>2023</v>
      </c>
      <c r="W131" s="34">
        <v>2024</v>
      </c>
      <c r="X131" s="34">
        <v>2025</v>
      </c>
      <c r="Y131" s="34">
        <v>2026</v>
      </c>
      <c r="Z131" s="34">
        <v>2027</v>
      </c>
      <c r="AA131" s="34">
        <v>2028</v>
      </c>
      <c r="AB131" s="34">
        <v>2029</v>
      </c>
      <c r="AC131" s="34">
        <v>2030</v>
      </c>
      <c r="AD131" s="34">
        <v>2031</v>
      </c>
      <c r="AE131" s="34">
        <v>2032</v>
      </c>
      <c r="AF131" s="34">
        <v>2033</v>
      </c>
      <c r="AG131" s="34">
        <v>2034</v>
      </c>
      <c r="AH131" s="34">
        <v>2035</v>
      </c>
      <c r="AI131" s="34">
        <v>2036</v>
      </c>
      <c r="AJ131" s="34">
        <v>2037</v>
      </c>
      <c r="AK131" s="34">
        <v>2038</v>
      </c>
      <c r="AL131" s="34">
        <v>2039</v>
      </c>
      <c r="AM131" s="34">
        <v>2040</v>
      </c>
      <c r="AN131" s="34">
        <v>2041</v>
      </c>
      <c r="AO131" s="34">
        <v>2042</v>
      </c>
      <c r="AP131" s="34">
        <v>2043</v>
      </c>
      <c r="AQ131" s="34">
        <v>2044</v>
      </c>
      <c r="AR131" s="34">
        <v>2045</v>
      </c>
      <c r="AS131" s="34">
        <v>2046</v>
      </c>
      <c r="AT131" s="34">
        <v>2047</v>
      </c>
      <c r="AU131" s="34">
        <v>2048</v>
      </c>
      <c r="AV131" s="34">
        <v>2049</v>
      </c>
      <c r="AW131" s="34">
        <v>2050</v>
      </c>
      <c r="AX131"/>
      <c r="AY131"/>
      <c r="AZ131"/>
      <c r="BA131"/>
      <c r="BB131"/>
      <c r="BC131"/>
      <c r="BD131"/>
      <c r="BE131"/>
      <c r="BF131"/>
      <c r="BG131"/>
      <c r="BH131"/>
    </row>
    <row r="132" spans="1:60" x14ac:dyDescent="0.3">
      <c r="A132" s="148"/>
      <c r="B132" s="39"/>
      <c r="C132" s="39" t="s">
        <v>1004</v>
      </c>
      <c r="D132" s="35"/>
      <c r="E132" s="35"/>
      <c r="F132" s="35"/>
      <c r="G132" s="35"/>
      <c r="H132" s="35"/>
      <c r="I132" s="35"/>
      <c r="J132" s="58">
        <f t="shared" ref="J132" si="6">IFERROR(J133+J134-J135,0)</f>
        <v>126872.63820910465</v>
      </c>
      <c r="K132" s="58">
        <f t="shared" ref="K132:AW132" si="7">IFERROR(K133+K134-K135,0)</f>
        <v>96665.908209108951</v>
      </c>
      <c r="L132" s="58">
        <f t="shared" si="7"/>
        <v>100641.80313831722</v>
      </c>
      <c r="M132" s="58">
        <f t="shared" si="7"/>
        <v>89812.746749581158</v>
      </c>
      <c r="N132" s="58">
        <f t="shared" si="7"/>
        <v>83540.760859395654</v>
      </c>
      <c r="O132" s="58">
        <f t="shared" si="7"/>
        <v>125751.44564525971</v>
      </c>
      <c r="P132" s="58">
        <f t="shared" si="7"/>
        <v>92538.755634218149</v>
      </c>
      <c r="Q132" s="58">
        <f>IFERROR(Q133+Q134-Q135,0)</f>
        <v>106474.40615191434</v>
      </c>
      <c r="R132" s="58">
        <f t="shared" si="7"/>
        <v>0</v>
      </c>
      <c r="S132" s="58">
        <f t="shared" si="7"/>
        <v>0</v>
      </c>
      <c r="T132" s="58">
        <f t="shared" si="7"/>
        <v>0</v>
      </c>
      <c r="U132" s="58">
        <f t="shared" si="7"/>
        <v>0</v>
      </c>
      <c r="V132" s="58">
        <f t="shared" si="7"/>
        <v>0</v>
      </c>
      <c r="W132" s="58">
        <f t="shared" si="7"/>
        <v>0</v>
      </c>
      <c r="X132" s="58">
        <f t="shared" si="7"/>
        <v>0</v>
      </c>
      <c r="Y132" s="58">
        <f t="shared" si="7"/>
        <v>0</v>
      </c>
      <c r="Z132" s="58">
        <f t="shared" si="7"/>
        <v>0</v>
      </c>
      <c r="AA132" s="58">
        <f t="shared" si="7"/>
        <v>0</v>
      </c>
      <c r="AB132" s="58">
        <f t="shared" si="7"/>
        <v>0</v>
      </c>
      <c r="AC132" s="58">
        <f t="shared" si="7"/>
        <v>0</v>
      </c>
      <c r="AD132" s="58">
        <f t="shared" si="7"/>
        <v>0</v>
      </c>
      <c r="AE132" s="58">
        <f t="shared" si="7"/>
        <v>0</v>
      </c>
      <c r="AF132" s="58">
        <f t="shared" si="7"/>
        <v>0</v>
      </c>
      <c r="AG132" s="58">
        <f t="shared" si="7"/>
        <v>0</v>
      </c>
      <c r="AH132" s="58">
        <f t="shared" si="7"/>
        <v>0</v>
      </c>
      <c r="AI132" s="58">
        <f t="shared" si="7"/>
        <v>0</v>
      </c>
      <c r="AJ132" s="58">
        <f t="shared" si="7"/>
        <v>0</v>
      </c>
      <c r="AK132" s="58">
        <f t="shared" si="7"/>
        <v>0</v>
      </c>
      <c r="AL132" s="58">
        <f t="shared" si="7"/>
        <v>0</v>
      </c>
      <c r="AM132" s="58">
        <f t="shared" si="7"/>
        <v>0</v>
      </c>
      <c r="AN132" s="58">
        <f t="shared" si="7"/>
        <v>0</v>
      </c>
      <c r="AO132" s="58">
        <f t="shared" si="7"/>
        <v>0</v>
      </c>
      <c r="AP132" s="58">
        <f t="shared" si="7"/>
        <v>0</v>
      </c>
      <c r="AQ132" s="58">
        <f t="shared" si="7"/>
        <v>0</v>
      </c>
      <c r="AR132" s="58">
        <f t="shared" si="7"/>
        <v>0</v>
      </c>
      <c r="AS132" s="58">
        <f t="shared" si="7"/>
        <v>0</v>
      </c>
      <c r="AT132" s="58">
        <f t="shared" si="7"/>
        <v>0</v>
      </c>
      <c r="AU132" s="58">
        <f t="shared" si="7"/>
        <v>0</v>
      </c>
      <c r="AV132" s="58">
        <f t="shared" si="7"/>
        <v>0</v>
      </c>
      <c r="AW132" s="58">
        <f t="shared" si="7"/>
        <v>0</v>
      </c>
      <c r="AX132"/>
      <c r="AY132"/>
      <c r="AZ132"/>
      <c r="BA132"/>
      <c r="BB132"/>
      <c r="BC132"/>
      <c r="BD132"/>
      <c r="BE132"/>
      <c r="BF132"/>
      <c r="BG132"/>
      <c r="BH132"/>
    </row>
    <row r="133" spans="1:60" s="65" customFormat="1" x14ac:dyDescent="0.3">
      <c r="A133" s="148"/>
      <c r="B133" s="39"/>
      <c r="C133" s="39" t="s">
        <v>1005</v>
      </c>
      <c r="D133" s="35"/>
      <c r="E133" s="35"/>
      <c r="F133" s="35"/>
      <c r="G133" s="35"/>
      <c r="H133" s="35"/>
      <c r="I133" s="35"/>
      <c r="J133" s="58">
        <f>IFERROR(SUMPRODUCT(J11:J15,$D$11:$D$15),0)</f>
        <v>29318.323376509237</v>
      </c>
      <c r="K133" s="58">
        <f t="shared" ref="K133:AW133" si="8">IFERROR(SUMPRODUCT(K11:K15,$D$11:$D$15),0)</f>
        <v>29874.688605192685</v>
      </c>
      <c r="L133" s="58">
        <f t="shared" si="8"/>
        <v>29080.847849040852</v>
      </c>
      <c r="M133" s="58">
        <f t="shared" si="8"/>
        <v>26480.228674108508</v>
      </c>
      <c r="N133" s="58">
        <f t="shared" si="8"/>
        <v>25560.709164726566</v>
      </c>
      <c r="O133" s="58">
        <f t="shared" si="8"/>
        <v>22689.475215191324</v>
      </c>
      <c r="P133" s="58">
        <f t="shared" si="8"/>
        <v>21970.374881649135</v>
      </c>
      <c r="Q133" s="58">
        <f t="shared" si="8"/>
        <v>22596.787249184683</v>
      </c>
      <c r="R133" s="58">
        <f t="shared" si="8"/>
        <v>0</v>
      </c>
      <c r="S133" s="58">
        <f t="shared" si="8"/>
        <v>0</v>
      </c>
      <c r="T133" s="58">
        <f t="shared" si="8"/>
        <v>0</v>
      </c>
      <c r="U133" s="58">
        <f t="shared" si="8"/>
        <v>0</v>
      </c>
      <c r="V133" s="58">
        <f t="shared" si="8"/>
        <v>0</v>
      </c>
      <c r="W133" s="58">
        <f t="shared" si="8"/>
        <v>0</v>
      </c>
      <c r="X133" s="58">
        <f t="shared" si="8"/>
        <v>0</v>
      </c>
      <c r="Y133" s="58">
        <f t="shared" si="8"/>
        <v>0</v>
      </c>
      <c r="Z133" s="58">
        <f t="shared" si="8"/>
        <v>0</v>
      </c>
      <c r="AA133" s="58">
        <f t="shared" si="8"/>
        <v>0</v>
      </c>
      <c r="AB133" s="58">
        <f t="shared" si="8"/>
        <v>0</v>
      </c>
      <c r="AC133" s="58">
        <f t="shared" si="8"/>
        <v>0</v>
      </c>
      <c r="AD133" s="58">
        <f t="shared" si="8"/>
        <v>0</v>
      </c>
      <c r="AE133" s="58">
        <f t="shared" si="8"/>
        <v>0</v>
      </c>
      <c r="AF133" s="58">
        <f t="shared" si="8"/>
        <v>0</v>
      </c>
      <c r="AG133" s="58">
        <f t="shared" si="8"/>
        <v>0</v>
      </c>
      <c r="AH133" s="58">
        <f t="shared" si="8"/>
        <v>0</v>
      </c>
      <c r="AI133" s="58">
        <f t="shared" si="8"/>
        <v>0</v>
      </c>
      <c r="AJ133" s="58">
        <f t="shared" si="8"/>
        <v>0</v>
      </c>
      <c r="AK133" s="58">
        <f t="shared" si="8"/>
        <v>0</v>
      </c>
      <c r="AL133" s="58">
        <f t="shared" si="8"/>
        <v>0</v>
      </c>
      <c r="AM133" s="58">
        <f t="shared" si="8"/>
        <v>0</v>
      </c>
      <c r="AN133" s="58">
        <f t="shared" si="8"/>
        <v>0</v>
      </c>
      <c r="AO133" s="58">
        <f t="shared" si="8"/>
        <v>0</v>
      </c>
      <c r="AP133" s="58">
        <f t="shared" si="8"/>
        <v>0</v>
      </c>
      <c r="AQ133" s="58">
        <f t="shared" si="8"/>
        <v>0</v>
      </c>
      <c r="AR133" s="58">
        <f t="shared" si="8"/>
        <v>0</v>
      </c>
      <c r="AS133" s="58">
        <f t="shared" si="8"/>
        <v>0</v>
      </c>
      <c r="AT133" s="58">
        <f t="shared" si="8"/>
        <v>0</v>
      </c>
      <c r="AU133" s="58">
        <f t="shared" si="8"/>
        <v>0</v>
      </c>
      <c r="AV133" s="58">
        <f t="shared" si="8"/>
        <v>0</v>
      </c>
      <c r="AW133" s="58">
        <f t="shared" si="8"/>
        <v>0</v>
      </c>
      <c r="AX133"/>
      <c r="AY133"/>
      <c r="AZ133"/>
      <c r="BA133"/>
      <c r="BB133"/>
      <c r="BC133"/>
      <c r="BD133"/>
      <c r="BE133"/>
      <c r="BF133"/>
      <c r="BG133"/>
      <c r="BH133"/>
    </row>
    <row r="134" spans="1:60" s="65" customFormat="1" x14ac:dyDescent="0.3">
      <c r="A134" s="148"/>
      <c r="B134" s="39"/>
      <c r="C134" s="39" t="s">
        <v>1006</v>
      </c>
      <c r="D134" s="169">
        <v>7.9207920792079207</v>
      </c>
      <c r="E134" s="35"/>
      <c r="F134" s="35"/>
      <c r="G134" s="35"/>
      <c r="H134" s="35"/>
      <c r="I134" s="35"/>
      <c r="J134" s="58">
        <f>IF(COUNTBLANK(J60:J78)=19,SUMPRODUCT(J49:J55,$E$49:$E$55)*$D$134,SUMPRODUCT(J60:J78,$E$60:$E$78,$I$60:$I$78)*$D$134)</f>
        <v>98088.450635797635</v>
      </c>
      <c r="K134" s="58">
        <f t="shared" ref="K134:AW134" si="9">IF(COUNTBLANK(K60:K78)=19,SUMPRODUCT(K49:K55,$E$49:$E$55)*$D$134,SUMPRODUCT(K60:K78,$E$60:$E$78,$I$60:$I$78)*$D$134)</f>
        <v>67184.93252908127</v>
      </c>
      <c r="L134" s="58">
        <f t="shared" si="9"/>
        <v>72005.450085464458</v>
      </c>
      <c r="M134" s="58">
        <f t="shared" si="9"/>
        <v>63754.820703075799</v>
      </c>
      <c r="N134" s="58">
        <f t="shared" si="9"/>
        <v>58190.843959393838</v>
      </c>
      <c r="O134" s="58">
        <f t="shared" si="9"/>
        <v>103008.51408359106</v>
      </c>
      <c r="P134" s="58">
        <f t="shared" si="9"/>
        <v>70554.079085419857</v>
      </c>
      <c r="Q134" s="58">
        <f t="shared" si="9"/>
        <v>83917.493094008867</v>
      </c>
      <c r="R134" s="58">
        <f t="shared" si="9"/>
        <v>0</v>
      </c>
      <c r="S134" s="58">
        <f t="shared" si="9"/>
        <v>0</v>
      </c>
      <c r="T134" s="58">
        <f t="shared" si="9"/>
        <v>0</v>
      </c>
      <c r="U134" s="58">
        <f t="shared" si="9"/>
        <v>0</v>
      </c>
      <c r="V134" s="58">
        <f t="shared" si="9"/>
        <v>0</v>
      </c>
      <c r="W134" s="58">
        <f t="shared" si="9"/>
        <v>0</v>
      </c>
      <c r="X134" s="58">
        <f t="shared" si="9"/>
        <v>0</v>
      </c>
      <c r="Y134" s="58">
        <f t="shared" si="9"/>
        <v>0</v>
      </c>
      <c r="Z134" s="58">
        <f t="shared" si="9"/>
        <v>0</v>
      </c>
      <c r="AA134" s="58">
        <f t="shared" si="9"/>
        <v>0</v>
      </c>
      <c r="AB134" s="58">
        <f t="shared" si="9"/>
        <v>0</v>
      </c>
      <c r="AC134" s="58">
        <f t="shared" si="9"/>
        <v>0</v>
      </c>
      <c r="AD134" s="58">
        <f t="shared" si="9"/>
        <v>0</v>
      </c>
      <c r="AE134" s="58">
        <f t="shared" si="9"/>
        <v>0</v>
      </c>
      <c r="AF134" s="58">
        <f t="shared" si="9"/>
        <v>0</v>
      </c>
      <c r="AG134" s="58">
        <f t="shared" si="9"/>
        <v>0</v>
      </c>
      <c r="AH134" s="58">
        <f t="shared" si="9"/>
        <v>0</v>
      </c>
      <c r="AI134" s="58">
        <f t="shared" si="9"/>
        <v>0</v>
      </c>
      <c r="AJ134" s="58">
        <f t="shared" si="9"/>
        <v>0</v>
      </c>
      <c r="AK134" s="58">
        <f t="shared" si="9"/>
        <v>0</v>
      </c>
      <c r="AL134" s="58">
        <f t="shared" si="9"/>
        <v>0</v>
      </c>
      <c r="AM134" s="58">
        <f t="shared" si="9"/>
        <v>0</v>
      </c>
      <c r="AN134" s="58">
        <f t="shared" si="9"/>
        <v>0</v>
      </c>
      <c r="AO134" s="58">
        <f t="shared" si="9"/>
        <v>0</v>
      </c>
      <c r="AP134" s="58">
        <f t="shared" si="9"/>
        <v>0</v>
      </c>
      <c r="AQ134" s="58">
        <f t="shared" si="9"/>
        <v>0</v>
      </c>
      <c r="AR134" s="58">
        <f t="shared" si="9"/>
        <v>0</v>
      </c>
      <c r="AS134" s="58">
        <f t="shared" si="9"/>
        <v>0</v>
      </c>
      <c r="AT134" s="58">
        <f t="shared" si="9"/>
        <v>0</v>
      </c>
      <c r="AU134" s="58">
        <f t="shared" si="9"/>
        <v>0</v>
      </c>
      <c r="AV134" s="58">
        <f t="shared" si="9"/>
        <v>0</v>
      </c>
      <c r="AW134" s="58">
        <f t="shared" si="9"/>
        <v>0</v>
      </c>
      <c r="AX134"/>
      <c r="AY134"/>
      <c r="AZ134"/>
      <c r="BA134"/>
      <c r="BB134"/>
      <c r="BC134"/>
      <c r="BD134"/>
      <c r="BE134"/>
      <c r="BF134"/>
      <c r="BG134"/>
      <c r="BH134"/>
    </row>
    <row r="135" spans="1:60" s="65" customFormat="1" x14ac:dyDescent="0.3">
      <c r="A135" s="148"/>
      <c r="B135" s="39"/>
      <c r="C135" s="39" t="s">
        <v>1007</v>
      </c>
      <c r="D135" s="35"/>
      <c r="E135" s="35"/>
      <c r="F135" s="35"/>
      <c r="G135" s="35"/>
      <c r="H135" s="35"/>
      <c r="I135" s="35"/>
      <c r="J135" s="58">
        <f>IF(COUNTBLANK(J60:J78)=19,SUMPRODUCT(J49:J55,$D$49:$D$55),SUMPRODUCT(J60:J78,$D$60:$D$78,$I$60:$I$78))</f>
        <v>534.13580320223218</v>
      </c>
      <c r="K135" s="58">
        <f t="shared" ref="K135:AW135" si="10">IF(COUNTBLANK(K60:K78)=19,SUMPRODUCT(K49:K55,$D$49:$D$55),SUMPRODUCT(K60:K78,$D$60:$D$78,$I$60:$I$78))</f>
        <v>393.71292516500682</v>
      </c>
      <c r="L135" s="58">
        <f t="shared" si="10"/>
        <v>444.4947961880759</v>
      </c>
      <c r="M135" s="58">
        <f t="shared" si="10"/>
        <v>422.30262760314639</v>
      </c>
      <c r="N135" s="58">
        <f t="shared" si="10"/>
        <v>210.792264724749</v>
      </c>
      <c r="O135" s="58">
        <f t="shared" si="10"/>
        <v>-53.456346477322839</v>
      </c>
      <c r="P135" s="58">
        <f t="shared" si="10"/>
        <v>-14.301667149160345</v>
      </c>
      <c r="Q135" s="58">
        <f t="shared" si="10"/>
        <v>39.874191279198811</v>
      </c>
      <c r="R135" s="58">
        <f t="shared" si="10"/>
        <v>0</v>
      </c>
      <c r="S135" s="58">
        <f t="shared" si="10"/>
        <v>0</v>
      </c>
      <c r="T135" s="58">
        <f t="shared" si="10"/>
        <v>0</v>
      </c>
      <c r="U135" s="58">
        <f t="shared" si="10"/>
        <v>0</v>
      </c>
      <c r="V135" s="58">
        <f t="shared" si="10"/>
        <v>0</v>
      </c>
      <c r="W135" s="58">
        <f t="shared" si="10"/>
        <v>0</v>
      </c>
      <c r="X135" s="58">
        <f t="shared" si="10"/>
        <v>0</v>
      </c>
      <c r="Y135" s="58">
        <f t="shared" si="10"/>
        <v>0</v>
      </c>
      <c r="Z135" s="58">
        <f t="shared" si="10"/>
        <v>0</v>
      </c>
      <c r="AA135" s="58">
        <f t="shared" si="10"/>
        <v>0</v>
      </c>
      <c r="AB135" s="58">
        <f t="shared" si="10"/>
        <v>0</v>
      </c>
      <c r="AC135" s="58">
        <f t="shared" si="10"/>
        <v>0</v>
      </c>
      <c r="AD135" s="58">
        <f t="shared" si="10"/>
        <v>0</v>
      </c>
      <c r="AE135" s="58">
        <f t="shared" si="10"/>
        <v>0</v>
      </c>
      <c r="AF135" s="58">
        <f t="shared" si="10"/>
        <v>0</v>
      </c>
      <c r="AG135" s="58">
        <f t="shared" si="10"/>
        <v>0</v>
      </c>
      <c r="AH135" s="58">
        <f t="shared" si="10"/>
        <v>0</v>
      </c>
      <c r="AI135" s="58">
        <f t="shared" si="10"/>
        <v>0</v>
      </c>
      <c r="AJ135" s="58">
        <f t="shared" si="10"/>
        <v>0</v>
      </c>
      <c r="AK135" s="58">
        <f t="shared" si="10"/>
        <v>0</v>
      </c>
      <c r="AL135" s="58">
        <f t="shared" si="10"/>
        <v>0</v>
      </c>
      <c r="AM135" s="58">
        <f t="shared" si="10"/>
        <v>0</v>
      </c>
      <c r="AN135" s="58">
        <f t="shared" si="10"/>
        <v>0</v>
      </c>
      <c r="AO135" s="58">
        <f t="shared" si="10"/>
        <v>0</v>
      </c>
      <c r="AP135" s="58">
        <f t="shared" si="10"/>
        <v>0</v>
      </c>
      <c r="AQ135" s="58">
        <f t="shared" si="10"/>
        <v>0</v>
      </c>
      <c r="AR135" s="58">
        <f t="shared" si="10"/>
        <v>0</v>
      </c>
      <c r="AS135" s="58">
        <f t="shared" si="10"/>
        <v>0</v>
      </c>
      <c r="AT135" s="58">
        <f t="shared" si="10"/>
        <v>0</v>
      </c>
      <c r="AU135" s="58">
        <f t="shared" si="10"/>
        <v>0</v>
      </c>
      <c r="AV135" s="58">
        <f t="shared" si="10"/>
        <v>0</v>
      </c>
      <c r="AW135" s="58">
        <f t="shared" si="10"/>
        <v>0</v>
      </c>
      <c r="AX135"/>
      <c r="AY135"/>
      <c r="AZ135"/>
      <c r="BA135"/>
      <c r="BB135"/>
      <c r="BC135"/>
      <c r="BD135"/>
      <c r="BE135"/>
      <c r="BF135"/>
      <c r="BG135"/>
      <c r="BH135"/>
    </row>
    <row r="136" spans="1:60" ht="28.8" x14ac:dyDescent="0.3">
      <c r="A136" s="148"/>
      <c r="B136" s="39"/>
      <c r="C136" s="39" t="s">
        <v>1008</v>
      </c>
      <c r="D136" s="35"/>
      <c r="E136" s="35"/>
      <c r="F136" s="35"/>
      <c r="G136" s="35"/>
      <c r="H136" s="35"/>
      <c r="I136" s="35"/>
      <c r="J136" s="58">
        <f>SUM(J137:J138)</f>
        <v>7552.70291</v>
      </c>
      <c r="K136" s="58">
        <f t="shared" ref="K136:AW136" si="11">SUM(K137:K138)</f>
        <v>7492.9405799999995</v>
      </c>
      <c r="L136" s="58">
        <f t="shared" si="11"/>
        <v>7339.4184100000002</v>
      </c>
      <c r="M136" s="58">
        <f t="shared" si="11"/>
        <v>7366.3669799999998</v>
      </c>
      <c r="N136" s="58">
        <f t="shared" si="11"/>
        <v>7388.1763000000001</v>
      </c>
      <c r="O136" s="58">
        <f t="shared" si="11"/>
        <v>7429.1501900000003</v>
      </c>
      <c r="P136" s="58">
        <f t="shared" si="11"/>
        <v>7409.5824799999991</v>
      </c>
      <c r="Q136" s="58">
        <f>SUM(Q137:Q138)</f>
        <v>7274.0796900000014</v>
      </c>
      <c r="R136" s="58">
        <f t="shared" si="11"/>
        <v>0</v>
      </c>
      <c r="S136" s="58">
        <f t="shared" si="11"/>
        <v>0</v>
      </c>
      <c r="T136" s="58">
        <f t="shared" si="11"/>
        <v>0</v>
      </c>
      <c r="U136" s="58">
        <f t="shared" si="11"/>
        <v>0</v>
      </c>
      <c r="V136" s="58">
        <f t="shared" si="11"/>
        <v>0</v>
      </c>
      <c r="W136" s="58">
        <f t="shared" si="11"/>
        <v>0</v>
      </c>
      <c r="X136" s="58">
        <f t="shared" si="11"/>
        <v>0</v>
      </c>
      <c r="Y136" s="58">
        <f t="shared" si="11"/>
        <v>0</v>
      </c>
      <c r="Z136" s="58">
        <f t="shared" si="11"/>
        <v>0</v>
      </c>
      <c r="AA136" s="58">
        <f t="shared" si="11"/>
        <v>0</v>
      </c>
      <c r="AB136" s="58">
        <f t="shared" si="11"/>
        <v>0</v>
      </c>
      <c r="AC136" s="58">
        <f t="shared" si="11"/>
        <v>0</v>
      </c>
      <c r="AD136" s="58">
        <f t="shared" si="11"/>
        <v>0</v>
      </c>
      <c r="AE136" s="58">
        <f t="shared" si="11"/>
        <v>0</v>
      </c>
      <c r="AF136" s="58">
        <f t="shared" si="11"/>
        <v>0</v>
      </c>
      <c r="AG136" s="58">
        <f t="shared" si="11"/>
        <v>0</v>
      </c>
      <c r="AH136" s="58">
        <f t="shared" si="11"/>
        <v>0</v>
      </c>
      <c r="AI136" s="58">
        <f t="shared" si="11"/>
        <v>0</v>
      </c>
      <c r="AJ136" s="58">
        <f t="shared" si="11"/>
        <v>0</v>
      </c>
      <c r="AK136" s="58">
        <f t="shared" si="11"/>
        <v>0</v>
      </c>
      <c r="AL136" s="58">
        <f t="shared" si="11"/>
        <v>0</v>
      </c>
      <c r="AM136" s="58">
        <f t="shared" si="11"/>
        <v>0</v>
      </c>
      <c r="AN136" s="58">
        <f t="shared" si="11"/>
        <v>0</v>
      </c>
      <c r="AO136" s="58">
        <f t="shared" si="11"/>
        <v>0</v>
      </c>
      <c r="AP136" s="58">
        <f t="shared" si="11"/>
        <v>0</v>
      </c>
      <c r="AQ136" s="58">
        <f t="shared" si="11"/>
        <v>0</v>
      </c>
      <c r="AR136" s="58">
        <f t="shared" si="11"/>
        <v>0</v>
      </c>
      <c r="AS136" s="58">
        <f t="shared" si="11"/>
        <v>0</v>
      </c>
      <c r="AT136" s="58">
        <f t="shared" si="11"/>
        <v>0</v>
      </c>
      <c r="AU136" s="58">
        <f t="shared" si="11"/>
        <v>0</v>
      </c>
      <c r="AV136" s="58">
        <f t="shared" si="11"/>
        <v>0</v>
      </c>
      <c r="AW136" s="58">
        <f t="shared" si="11"/>
        <v>0</v>
      </c>
      <c r="AX136"/>
      <c r="AY136"/>
      <c r="AZ136"/>
      <c r="BA136"/>
      <c r="BB136"/>
      <c r="BC136"/>
      <c r="BD136"/>
      <c r="BE136"/>
      <c r="BF136"/>
      <c r="BG136"/>
      <c r="BH136"/>
    </row>
    <row r="137" spans="1:60" s="65" customFormat="1" x14ac:dyDescent="0.3">
      <c r="A137" s="148"/>
      <c r="B137" s="39"/>
      <c r="C137" s="39" t="s">
        <v>1009</v>
      </c>
      <c r="D137" s="35"/>
      <c r="E137" s="35"/>
      <c r="F137" s="35"/>
      <c r="G137" s="35"/>
      <c r="H137" s="35"/>
      <c r="I137" s="35"/>
      <c r="J137" s="58">
        <f>SUMPRODUCT(J97:J102,$D$97:$D$102)</f>
        <v>7552.70291</v>
      </c>
      <c r="K137" s="58">
        <f t="shared" ref="K137:AW137" si="12">SUMPRODUCT(K97:K102,$D$97:$D$102)</f>
        <v>7492.9405799999995</v>
      </c>
      <c r="L137" s="58">
        <f t="shared" si="12"/>
        <v>7339.4184100000002</v>
      </c>
      <c r="M137" s="58">
        <f t="shared" si="12"/>
        <v>7366.3669799999998</v>
      </c>
      <c r="N137" s="58">
        <f t="shared" si="12"/>
        <v>7388.1763000000001</v>
      </c>
      <c r="O137" s="58">
        <f t="shared" si="12"/>
        <v>7429.1501900000003</v>
      </c>
      <c r="P137" s="58">
        <f t="shared" si="12"/>
        <v>7409.5824799999991</v>
      </c>
      <c r="Q137" s="58">
        <f t="shared" si="12"/>
        <v>7274.0796900000014</v>
      </c>
      <c r="R137" s="58">
        <f t="shared" si="12"/>
        <v>0</v>
      </c>
      <c r="S137" s="58">
        <f t="shared" si="12"/>
        <v>0</v>
      </c>
      <c r="T137" s="58">
        <f t="shared" si="12"/>
        <v>0</v>
      </c>
      <c r="U137" s="58">
        <f t="shared" si="12"/>
        <v>0</v>
      </c>
      <c r="V137" s="58">
        <f t="shared" si="12"/>
        <v>0</v>
      </c>
      <c r="W137" s="58">
        <f t="shared" si="12"/>
        <v>0</v>
      </c>
      <c r="X137" s="58">
        <f t="shared" si="12"/>
        <v>0</v>
      </c>
      <c r="Y137" s="58">
        <f t="shared" si="12"/>
        <v>0</v>
      </c>
      <c r="Z137" s="58">
        <f t="shared" si="12"/>
        <v>0</v>
      </c>
      <c r="AA137" s="58">
        <f t="shared" si="12"/>
        <v>0</v>
      </c>
      <c r="AB137" s="58">
        <f t="shared" si="12"/>
        <v>0</v>
      </c>
      <c r="AC137" s="58">
        <f t="shared" si="12"/>
        <v>0</v>
      </c>
      <c r="AD137" s="58">
        <f t="shared" si="12"/>
        <v>0</v>
      </c>
      <c r="AE137" s="58">
        <f t="shared" si="12"/>
        <v>0</v>
      </c>
      <c r="AF137" s="58">
        <f t="shared" si="12"/>
        <v>0</v>
      </c>
      <c r="AG137" s="58">
        <f t="shared" si="12"/>
        <v>0</v>
      </c>
      <c r="AH137" s="58">
        <f t="shared" si="12"/>
        <v>0</v>
      </c>
      <c r="AI137" s="58">
        <f t="shared" si="12"/>
        <v>0</v>
      </c>
      <c r="AJ137" s="58">
        <f t="shared" si="12"/>
        <v>0</v>
      </c>
      <c r="AK137" s="58">
        <f t="shared" si="12"/>
        <v>0</v>
      </c>
      <c r="AL137" s="58">
        <f t="shared" si="12"/>
        <v>0</v>
      </c>
      <c r="AM137" s="58">
        <f t="shared" si="12"/>
        <v>0</v>
      </c>
      <c r="AN137" s="58">
        <f t="shared" si="12"/>
        <v>0</v>
      </c>
      <c r="AO137" s="58">
        <f t="shared" si="12"/>
        <v>0</v>
      </c>
      <c r="AP137" s="58">
        <f t="shared" si="12"/>
        <v>0</v>
      </c>
      <c r="AQ137" s="58">
        <f t="shared" si="12"/>
        <v>0</v>
      </c>
      <c r="AR137" s="58">
        <f t="shared" si="12"/>
        <v>0</v>
      </c>
      <c r="AS137" s="58">
        <f t="shared" si="12"/>
        <v>0</v>
      </c>
      <c r="AT137" s="58">
        <f t="shared" si="12"/>
        <v>0</v>
      </c>
      <c r="AU137" s="58">
        <f t="shared" si="12"/>
        <v>0</v>
      </c>
      <c r="AV137" s="58">
        <f t="shared" si="12"/>
        <v>0</v>
      </c>
      <c r="AW137" s="58">
        <f t="shared" si="12"/>
        <v>0</v>
      </c>
      <c r="AX137"/>
      <c r="AY137"/>
      <c r="AZ137"/>
      <c r="BA137"/>
      <c r="BB137"/>
      <c r="BC137"/>
      <c r="BD137"/>
      <c r="BE137"/>
      <c r="BF137"/>
      <c r="BG137"/>
      <c r="BH137"/>
    </row>
    <row r="138" spans="1:60" s="65" customFormat="1" x14ac:dyDescent="0.3">
      <c r="A138" s="148"/>
      <c r="B138" s="39"/>
      <c r="C138" s="39" t="s">
        <v>1010</v>
      </c>
      <c r="D138" s="169">
        <v>0.72710747557373323</v>
      </c>
      <c r="E138" s="35"/>
      <c r="F138" s="35"/>
      <c r="G138" s="35"/>
      <c r="H138" s="35"/>
      <c r="I138" s="35"/>
      <c r="J138" s="58">
        <f t="shared" ref="J138" si="13">SUM(J107:J109)*$D$138</f>
        <v>0</v>
      </c>
      <c r="K138" s="58">
        <f t="shared" ref="K138:AW138" si="14">SUM(K107:K109)*$D$138</f>
        <v>0</v>
      </c>
      <c r="L138" s="58">
        <f t="shared" si="14"/>
        <v>0</v>
      </c>
      <c r="M138" s="58">
        <f t="shared" si="14"/>
        <v>0</v>
      </c>
      <c r="N138" s="58">
        <f t="shared" si="14"/>
        <v>0</v>
      </c>
      <c r="O138" s="58">
        <f t="shared" si="14"/>
        <v>0</v>
      </c>
      <c r="P138" s="58">
        <f t="shared" si="14"/>
        <v>0</v>
      </c>
      <c r="Q138" s="58">
        <f t="shared" si="14"/>
        <v>0</v>
      </c>
      <c r="R138" s="58">
        <f t="shared" si="14"/>
        <v>0</v>
      </c>
      <c r="S138" s="58">
        <f t="shared" si="14"/>
        <v>0</v>
      </c>
      <c r="T138" s="58">
        <f t="shared" si="14"/>
        <v>0</v>
      </c>
      <c r="U138" s="58">
        <f t="shared" si="14"/>
        <v>0</v>
      </c>
      <c r="V138" s="58">
        <f t="shared" si="14"/>
        <v>0</v>
      </c>
      <c r="W138" s="58">
        <f t="shared" si="14"/>
        <v>0</v>
      </c>
      <c r="X138" s="58">
        <f t="shared" si="14"/>
        <v>0</v>
      </c>
      <c r="Y138" s="58">
        <f t="shared" si="14"/>
        <v>0</v>
      </c>
      <c r="Z138" s="58">
        <f t="shared" si="14"/>
        <v>0</v>
      </c>
      <c r="AA138" s="58">
        <f t="shared" si="14"/>
        <v>0</v>
      </c>
      <c r="AB138" s="58">
        <f t="shared" si="14"/>
        <v>0</v>
      </c>
      <c r="AC138" s="58">
        <f t="shared" si="14"/>
        <v>0</v>
      </c>
      <c r="AD138" s="58">
        <f t="shared" si="14"/>
        <v>0</v>
      </c>
      <c r="AE138" s="58">
        <f t="shared" si="14"/>
        <v>0</v>
      </c>
      <c r="AF138" s="58">
        <f t="shared" si="14"/>
        <v>0</v>
      </c>
      <c r="AG138" s="58">
        <f t="shared" si="14"/>
        <v>0</v>
      </c>
      <c r="AH138" s="58">
        <f t="shared" si="14"/>
        <v>0</v>
      </c>
      <c r="AI138" s="58">
        <f t="shared" si="14"/>
        <v>0</v>
      </c>
      <c r="AJ138" s="58">
        <f t="shared" si="14"/>
        <v>0</v>
      </c>
      <c r="AK138" s="58">
        <f t="shared" si="14"/>
        <v>0</v>
      </c>
      <c r="AL138" s="58">
        <f t="shared" si="14"/>
        <v>0</v>
      </c>
      <c r="AM138" s="58">
        <f t="shared" si="14"/>
        <v>0</v>
      </c>
      <c r="AN138" s="58">
        <f t="shared" si="14"/>
        <v>0</v>
      </c>
      <c r="AO138" s="58">
        <f t="shared" si="14"/>
        <v>0</v>
      </c>
      <c r="AP138" s="58">
        <f t="shared" si="14"/>
        <v>0</v>
      </c>
      <c r="AQ138" s="58">
        <f t="shared" si="14"/>
        <v>0</v>
      </c>
      <c r="AR138" s="58">
        <f t="shared" si="14"/>
        <v>0</v>
      </c>
      <c r="AS138" s="58">
        <f t="shared" si="14"/>
        <v>0</v>
      </c>
      <c r="AT138" s="58">
        <f t="shared" si="14"/>
        <v>0</v>
      </c>
      <c r="AU138" s="58">
        <f t="shared" si="14"/>
        <v>0</v>
      </c>
      <c r="AV138" s="58">
        <f t="shared" si="14"/>
        <v>0</v>
      </c>
      <c r="AW138" s="58">
        <f t="shared" si="14"/>
        <v>0</v>
      </c>
      <c r="AX138"/>
      <c r="AY138"/>
      <c r="AZ138"/>
      <c r="BA138"/>
      <c r="BB138"/>
      <c r="BC138"/>
      <c r="BD138"/>
      <c r="BE138"/>
      <c r="BF138"/>
      <c r="BG138"/>
      <c r="BH138"/>
    </row>
    <row r="139" spans="1:60" x14ac:dyDescent="0.3">
      <c r="A139" s="148"/>
      <c r="B139" s="39"/>
      <c r="C139" s="39" t="s">
        <v>1011</v>
      </c>
      <c r="D139" s="35"/>
      <c r="E139" s="35"/>
      <c r="F139" s="35"/>
      <c r="G139" s="35"/>
      <c r="H139" s="35"/>
      <c r="I139" s="35"/>
      <c r="J139" s="64">
        <f t="shared" ref="J139" si="15">J114</f>
        <v>200</v>
      </c>
      <c r="K139" s="64">
        <f t="shared" ref="K139:AW139" si="16">K114</f>
        <v>200</v>
      </c>
      <c r="L139" s="64">
        <f t="shared" si="16"/>
        <v>197.5</v>
      </c>
      <c r="M139" s="64">
        <f t="shared" si="16"/>
        <v>202.5</v>
      </c>
      <c r="N139" s="64">
        <f t="shared" si="16"/>
        <v>210</v>
      </c>
      <c r="O139" s="64">
        <f t="shared" si="16"/>
        <v>205</v>
      </c>
      <c r="P139" s="64">
        <f t="shared" si="16"/>
        <v>205</v>
      </c>
      <c r="Q139" s="64">
        <f t="shared" si="16"/>
        <v>212.5</v>
      </c>
      <c r="R139" s="64" t="str">
        <f t="shared" si="16"/>
        <v/>
      </c>
      <c r="S139" s="64" t="str">
        <f t="shared" si="16"/>
        <v/>
      </c>
      <c r="T139" s="64" t="str">
        <f t="shared" si="16"/>
        <v/>
      </c>
      <c r="U139" s="64" t="str">
        <f t="shared" si="16"/>
        <v/>
      </c>
      <c r="V139" s="64" t="str">
        <f t="shared" si="16"/>
        <v/>
      </c>
      <c r="W139" s="64" t="str">
        <f t="shared" si="16"/>
        <v/>
      </c>
      <c r="X139" s="64" t="str">
        <f t="shared" si="16"/>
        <v/>
      </c>
      <c r="Y139" s="64" t="str">
        <f t="shared" si="16"/>
        <v/>
      </c>
      <c r="Z139" s="64" t="str">
        <f t="shared" si="16"/>
        <v/>
      </c>
      <c r="AA139" s="64" t="str">
        <f t="shared" si="16"/>
        <v/>
      </c>
      <c r="AB139" s="64" t="str">
        <f t="shared" si="16"/>
        <v/>
      </c>
      <c r="AC139" s="64" t="str">
        <f t="shared" si="16"/>
        <v/>
      </c>
      <c r="AD139" s="64" t="str">
        <f t="shared" si="16"/>
        <v/>
      </c>
      <c r="AE139" s="64" t="str">
        <f t="shared" si="16"/>
        <v/>
      </c>
      <c r="AF139" s="64" t="str">
        <f t="shared" si="16"/>
        <v/>
      </c>
      <c r="AG139" s="64" t="str">
        <f t="shared" si="16"/>
        <v/>
      </c>
      <c r="AH139" s="64" t="str">
        <f t="shared" si="16"/>
        <v/>
      </c>
      <c r="AI139" s="64" t="str">
        <f t="shared" si="16"/>
        <v/>
      </c>
      <c r="AJ139" s="64" t="str">
        <f t="shared" si="16"/>
        <v/>
      </c>
      <c r="AK139" s="64" t="str">
        <f t="shared" si="16"/>
        <v/>
      </c>
      <c r="AL139" s="64" t="str">
        <f t="shared" si="16"/>
        <v/>
      </c>
      <c r="AM139" s="64" t="str">
        <f t="shared" si="16"/>
        <v/>
      </c>
      <c r="AN139" s="64" t="str">
        <f t="shared" si="16"/>
        <v/>
      </c>
      <c r="AO139" s="64" t="str">
        <f t="shared" si="16"/>
        <v/>
      </c>
      <c r="AP139" s="64" t="str">
        <f t="shared" si="16"/>
        <v/>
      </c>
      <c r="AQ139" s="64" t="str">
        <f t="shared" si="16"/>
        <v/>
      </c>
      <c r="AR139" s="64" t="str">
        <f t="shared" si="16"/>
        <v/>
      </c>
      <c r="AS139" s="64" t="str">
        <f t="shared" si="16"/>
        <v/>
      </c>
      <c r="AT139" s="64" t="str">
        <f t="shared" si="16"/>
        <v/>
      </c>
      <c r="AU139" s="64" t="str">
        <f t="shared" si="16"/>
        <v/>
      </c>
      <c r="AV139" s="64" t="str">
        <f t="shared" si="16"/>
        <v/>
      </c>
      <c r="AW139" s="64" t="str">
        <f t="shared" si="16"/>
        <v/>
      </c>
      <c r="AX139"/>
      <c r="AY139"/>
      <c r="AZ139"/>
      <c r="BA139"/>
      <c r="BB139"/>
      <c r="BC139"/>
      <c r="BD139"/>
      <c r="BE139"/>
      <c r="BF139"/>
      <c r="BG139"/>
      <c r="BH139"/>
    </row>
    <row r="140" spans="1:60" ht="28.8" x14ac:dyDescent="0.3">
      <c r="A140" s="148"/>
      <c r="B140" s="39"/>
      <c r="C140" s="39" t="s">
        <v>1012</v>
      </c>
      <c r="D140" s="35"/>
      <c r="E140" s="35"/>
      <c r="F140" s="35"/>
      <c r="G140" s="35"/>
      <c r="H140" s="35"/>
      <c r="I140" s="35"/>
      <c r="J140" s="58">
        <f>SUMPRODUCT(J119:J120,$D$119:$D$120)</f>
        <v>1249.2497397266552</v>
      </c>
      <c r="K140" s="58">
        <f t="shared" ref="K140:AW140" si="17">SUMPRODUCT(K119:K120,$D$119:$D$120)</f>
        <v>1518.5421780328759</v>
      </c>
      <c r="L140" s="58">
        <f t="shared" si="17"/>
        <v>1874.7967240817027</v>
      </c>
      <c r="M140" s="58">
        <f t="shared" si="17"/>
        <v>1859.7236783782269</v>
      </c>
      <c r="N140" s="58">
        <f t="shared" si="17"/>
        <v>1955.2166405366534</v>
      </c>
      <c r="O140" s="58">
        <f t="shared" si="17"/>
        <v>1885.364545360912</v>
      </c>
      <c r="P140" s="58">
        <f t="shared" si="17"/>
        <v>1836.9795351396244</v>
      </c>
      <c r="Q140" s="58">
        <f>SUMPRODUCT(Q119:Q120,$D$119:$D$120)</f>
        <v>1684.0459213779893</v>
      </c>
      <c r="R140" s="58">
        <f t="shared" si="17"/>
        <v>0</v>
      </c>
      <c r="S140" s="58">
        <f t="shared" si="17"/>
        <v>0</v>
      </c>
      <c r="T140" s="58">
        <f t="shared" si="17"/>
        <v>0</v>
      </c>
      <c r="U140" s="58">
        <f t="shared" si="17"/>
        <v>0</v>
      </c>
      <c r="V140" s="58">
        <f t="shared" si="17"/>
        <v>0</v>
      </c>
      <c r="W140" s="58">
        <f t="shared" si="17"/>
        <v>0</v>
      </c>
      <c r="X140" s="58">
        <f t="shared" si="17"/>
        <v>0</v>
      </c>
      <c r="Y140" s="58">
        <f t="shared" si="17"/>
        <v>0</v>
      </c>
      <c r="Z140" s="58">
        <f t="shared" si="17"/>
        <v>0</v>
      </c>
      <c r="AA140" s="58">
        <f t="shared" si="17"/>
        <v>0</v>
      </c>
      <c r="AB140" s="58">
        <f t="shared" si="17"/>
        <v>0</v>
      </c>
      <c r="AC140" s="58">
        <f t="shared" si="17"/>
        <v>0</v>
      </c>
      <c r="AD140" s="58">
        <f t="shared" si="17"/>
        <v>0</v>
      </c>
      <c r="AE140" s="58">
        <f t="shared" si="17"/>
        <v>0</v>
      </c>
      <c r="AF140" s="58">
        <f t="shared" si="17"/>
        <v>0</v>
      </c>
      <c r="AG140" s="58">
        <f t="shared" si="17"/>
        <v>0</v>
      </c>
      <c r="AH140" s="58">
        <f t="shared" si="17"/>
        <v>0</v>
      </c>
      <c r="AI140" s="58">
        <f t="shared" si="17"/>
        <v>0</v>
      </c>
      <c r="AJ140" s="58">
        <f t="shared" si="17"/>
        <v>0</v>
      </c>
      <c r="AK140" s="58">
        <f t="shared" si="17"/>
        <v>0</v>
      </c>
      <c r="AL140" s="58">
        <f t="shared" si="17"/>
        <v>0</v>
      </c>
      <c r="AM140" s="58">
        <f t="shared" si="17"/>
        <v>0</v>
      </c>
      <c r="AN140" s="58">
        <f t="shared" si="17"/>
        <v>0</v>
      </c>
      <c r="AO140" s="58">
        <f t="shared" si="17"/>
        <v>0</v>
      </c>
      <c r="AP140" s="58">
        <f t="shared" si="17"/>
        <v>0</v>
      </c>
      <c r="AQ140" s="58">
        <f t="shared" si="17"/>
        <v>0</v>
      </c>
      <c r="AR140" s="58">
        <f t="shared" si="17"/>
        <v>0</v>
      </c>
      <c r="AS140" s="58">
        <f t="shared" si="17"/>
        <v>0</v>
      </c>
      <c r="AT140" s="58">
        <f t="shared" si="17"/>
        <v>0</v>
      </c>
      <c r="AU140" s="58">
        <f t="shared" si="17"/>
        <v>0</v>
      </c>
      <c r="AV140" s="58">
        <f t="shared" si="17"/>
        <v>0</v>
      </c>
      <c r="AW140" s="58">
        <f t="shared" si="17"/>
        <v>0</v>
      </c>
      <c r="AX140"/>
      <c r="AY140"/>
      <c r="AZ140"/>
      <c r="BA140"/>
      <c r="BB140"/>
      <c r="BC140"/>
      <c r="BD140"/>
      <c r="BE140"/>
      <c r="BF140"/>
      <c r="BG140"/>
      <c r="BH140"/>
    </row>
    <row r="141" spans="1:60" x14ac:dyDescent="0.3">
      <c r="A141" s="148"/>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c r="AY141"/>
      <c r="AZ141"/>
      <c r="BA141"/>
      <c r="BB141"/>
      <c r="BC141"/>
      <c r="BD141"/>
      <c r="BE141"/>
      <c r="BF141"/>
      <c r="BG141"/>
      <c r="BH141"/>
    </row>
    <row r="142" spans="1:60" x14ac:dyDescent="0.3">
      <c r="A142" s="148"/>
      <c r="B142" s="29"/>
      <c r="C142" s="29" t="s">
        <v>1013</v>
      </c>
      <c r="D142" s="29"/>
      <c r="E142" s="29"/>
      <c r="F142" s="29"/>
      <c r="G142" s="29"/>
      <c r="H142" s="29"/>
      <c r="I142" s="29"/>
      <c r="J142" s="34">
        <v>2011</v>
      </c>
      <c r="K142" s="34">
        <v>2012</v>
      </c>
      <c r="L142" s="34">
        <v>2013</v>
      </c>
      <c r="M142" s="34">
        <v>2014</v>
      </c>
      <c r="N142" s="34">
        <v>2015</v>
      </c>
      <c r="O142" s="34">
        <v>2016</v>
      </c>
      <c r="P142" s="34">
        <v>2017</v>
      </c>
      <c r="Q142" s="34">
        <v>2018</v>
      </c>
      <c r="R142" s="34">
        <v>2019</v>
      </c>
      <c r="S142" s="34">
        <v>2020</v>
      </c>
      <c r="T142" s="34">
        <v>2021</v>
      </c>
      <c r="U142" s="34">
        <v>2022</v>
      </c>
      <c r="V142" s="34">
        <v>2023</v>
      </c>
      <c r="W142" s="34">
        <v>2024</v>
      </c>
      <c r="X142" s="34">
        <v>2025</v>
      </c>
      <c r="Y142" s="34">
        <v>2026</v>
      </c>
      <c r="Z142" s="34">
        <v>2027</v>
      </c>
      <c r="AA142" s="34">
        <v>2028</v>
      </c>
      <c r="AB142" s="34">
        <v>2029</v>
      </c>
      <c r="AC142" s="34">
        <v>2030</v>
      </c>
      <c r="AD142" s="34">
        <v>2031</v>
      </c>
      <c r="AE142" s="34">
        <v>2032</v>
      </c>
      <c r="AF142" s="34">
        <v>2033</v>
      </c>
      <c r="AG142" s="34">
        <v>2034</v>
      </c>
      <c r="AH142" s="34">
        <v>2035</v>
      </c>
      <c r="AI142" s="34">
        <v>2036</v>
      </c>
      <c r="AJ142" s="34">
        <v>2037</v>
      </c>
      <c r="AK142" s="34">
        <v>2038</v>
      </c>
      <c r="AL142" s="34">
        <v>2039</v>
      </c>
      <c r="AM142" s="34">
        <v>2040</v>
      </c>
      <c r="AN142" s="34">
        <v>2041</v>
      </c>
      <c r="AO142" s="34">
        <v>2042</v>
      </c>
      <c r="AP142" s="34">
        <v>2043</v>
      </c>
      <c r="AQ142" s="34">
        <v>2044</v>
      </c>
      <c r="AR142" s="34">
        <v>2045</v>
      </c>
      <c r="AS142" s="34">
        <v>2046</v>
      </c>
      <c r="AT142" s="34">
        <v>2047</v>
      </c>
      <c r="AU142" s="34">
        <v>2048</v>
      </c>
      <c r="AV142" s="34">
        <v>2049</v>
      </c>
      <c r="AW142" s="34">
        <v>2050</v>
      </c>
      <c r="AX142"/>
      <c r="AY142"/>
      <c r="AZ142"/>
      <c r="BA142"/>
      <c r="BB142"/>
      <c r="BC142"/>
      <c r="BD142"/>
      <c r="BE142"/>
      <c r="BF142"/>
      <c r="BG142"/>
      <c r="BH142"/>
    </row>
    <row r="143" spans="1:60" x14ac:dyDescent="0.3">
      <c r="A143" s="148"/>
      <c r="B143" s="39"/>
      <c r="C143" s="39" t="s">
        <v>1014</v>
      </c>
      <c r="D143" s="35"/>
      <c r="E143" s="35"/>
      <c r="F143" s="35"/>
      <c r="G143" s="35"/>
      <c r="H143" s="35"/>
      <c r="I143" s="35"/>
      <c r="J143" s="58">
        <f>SUM(J144:J145)</f>
        <v>111387.48010412921</v>
      </c>
      <c r="K143" s="58">
        <f t="shared" ref="K143:AW143" si="18">SUM(K144:K145)</f>
        <v>76202.39522365194</v>
      </c>
      <c r="L143" s="58">
        <f t="shared" si="18"/>
        <v>81769.068482750168</v>
      </c>
      <c r="M143" s="58">
        <f t="shared" si="18"/>
        <v>72358.209592853367</v>
      </c>
      <c r="N143" s="58">
        <f t="shared" si="18"/>
        <v>65782.991529672348</v>
      </c>
      <c r="O143" s="58">
        <f t="shared" si="18"/>
        <v>116496.60323581041</v>
      </c>
      <c r="P143" s="58">
        <f t="shared" si="18"/>
        <v>79719.234900185547</v>
      </c>
      <c r="Q143" s="58">
        <f>SUM(Q144:Q145)</f>
        <v>94971.568377776915</v>
      </c>
      <c r="R143" s="58">
        <f t="shared" si="18"/>
        <v>0</v>
      </c>
      <c r="S143" s="58">
        <f t="shared" si="18"/>
        <v>0</v>
      </c>
      <c r="T143" s="58">
        <f t="shared" si="18"/>
        <v>0</v>
      </c>
      <c r="U143" s="58">
        <f t="shared" si="18"/>
        <v>0</v>
      </c>
      <c r="V143" s="58">
        <f t="shared" si="18"/>
        <v>0</v>
      </c>
      <c r="W143" s="58">
        <f t="shared" si="18"/>
        <v>0</v>
      </c>
      <c r="X143" s="58">
        <f t="shared" si="18"/>
        <v>0</v>
      </c>
      <c r="Y143" s="58">
        <f t="shared" si="18"/>
        <v>0</v>
      </c>
      <c r="Z143" s="58">
        <f t="shared" si="18"/>
        <v>0</v>
      </c>
      <c r="AA143" s="58">
        <f t="shared" si="18"/>
        <v>0</v>
      </c>
      <c r="AB143" s="58">
        <f t="shared" si="18"/>
        <v>0</v>
      </c>
      <c r="AC143" s="58">
        <f t="shared" si="18"/>
        <v>0</v>
      </c>
      <c r="AD143" s="58">
        <f t="shared" si="18"/>
        <v>0</v>
      </c>
      <c r="AE143" s="58">
        <f t="shared" si="18"/>
        <v>0</v>
      </c>
      <c r="AF143" s="58">
        <f t="shared" si="18"/>
        <v>0</v>
      </c>
      <c r="AG143" s="58">
        <f t="shared" si="18"/>
        <v>0</v>
      </c>
      <c r="AH143" s="58">
        <f t="shared" si="18"/>
        <v>0</v>
      </c>
      <c r="AI143" s="58">
        <f t="shared" si="18"/>
        <v>0</v>
      </c>
      <c r="AJ143" s="58">
        <f t="shared" si="18"/>
        <v>0</v>
      </c>
      <c r="AK143" s="58">
        <f t="shared" si="18"/>
        <v>0</v>
      </c>
      <c r="AL143" s="58">
        <f t="shared" si="18"/>
        <v>0</v>
      </c>
      <c r="AM143" s="58">
        <f t="shared" si="18"/>
        <v>0</v>
      </c>
      <c r="AN143" s="58">
        <f t="shared" si="18"/>
        <v>0</v>
      </c>
      <c r="AO143" s="58">
        <f t="shared" si="18"/>
        <v>0</v>
      </c>
      <c r="AP143" s="58">
        <f t="shared" si="18"/>
        <v>0</v>
      </c>
      <c r="AQ143" s="58">
        <f t="shared" si="18"/>
        <v>0</v>
      </c>
      <c r="AR143" s="58">
        <f t="shared" si="18"/>
        <v>0</v>
      </c>
      <c r="AS143" s="58">
        <f t="shared" si="18"/>
        <v>0</v>
      </c>
      <c r="AT143" s="58">
        <f t="shared" si="18"/>
        <v>0</v>
      </c>
      <c r="AU143" s="58">
        <f t="shared" si="18"/>
        <v>0</v>
      </c>
      <c r="AV143" s="58">
        <f t="shared" si="18"/>
        <v>0</v>
      </c>
      <c r="AW143" s="58">
        <f t="shared" si="18"/>
        <v>0</v>
      </c>
      <c r="AX143"/>
      <c r="AY143"/>
      <c r="AZ143"/>
      <c r="BA143"/>
      <c r="BB143"/>
      <c r="BC143"/>
      <c r="BD143"/>
      <c r="BE143"/>
      <c r="BF143"/>
      <c r="BG143"/>
      <c r="BH143"/>
    </row>
    <row r="144" spans="1:60" x14ac:dyDescent="0.3">
      <c r="A144" s="148"/>
      <c r="B144" s="39"/>
      <c r="C144" s="39" t="s">
        <v>1015</v>
      </c>
      <c r="D144" s="35"/>
      <c r="E144" s="35"/>
      <c r="F144" s="35"/>
      <c r="G144" s="35"/>
      <c r="H144" s="35"/>
      <c r="I144" s="35"/>
      <c r="J144" s="58">
        <f>IF(COUNTBLANK(J60:J78)=19,SUMPRODUCT(J49:J55,$F$49:$F$55),SUMPRODUCT(J60:J78,$F$60:$F$78,$I$60:$I$78))</f>
        <v>915.36257556211285</v>
      </c>
      <c r="K144" s="58">
        <f t="shared" ref="K144:AW144" si="19">IF(COUNTBLANK(K60:K78)=19,SUMPRODUCT(K49:K55,$F$49:$F$55),SUMPRODUCT(K60:K78,$F$60:$F$78,$I$60:$I$78))</f>
        <v>535.36496277417268</v>
      </c>
      <c r="L144" s="58">
        <f t="shared" si="19"/>
        <v>672.93032399582228</v>
      </c>
      <c r="M144" s="58">
        <f t="shared" si="19"/>
        <v>554.34277601424515</v>
      </c>
      <c r="N144" s="58">
        <f t="shared" si="19"/>
        <v>245.55352040503334</v>
      </c>
      <c r="O144" s="58">
        <f t="shared" si="19"/>
        <v>483.26424916597364</v>
      </c>
      <c r="P144" s="58">
        <f t="shared" si="19"/>
        <v>257.70333023144326</v>
      </c>
      <c r="Q144" s="58">
        <f t="shared" si="19"/>
        <v>459.49178064942771</v>
      </c>
      <c r="R144" s="58">
        <f t="shared" si="19"/>
        <v>0</v>
      </c>
      <c r="S144" s="58">
        <f t="shared" si="19"/>
        <v>0</v>
      </c>
      <c r="T144" s="58">
        <f t="shared" si="19"/>
        <v>0</v>
      </c>
      <c r="U144" s="58">
        <f t="shared" si="19"/>
        <v>0</v>
      </c>
      <c r="V144" s="58">
        <f t="shared" si="19"/>
        <v>0</v>
      </c>
      <c r="W144" s="58">
        <f t="shared" si="19"/>
        <v>0</v>
      </c>
      <c r="X144" s="58">
        <f t="shared" si="19"/>
        <v>0</v>
      </c>
      <c r="Y144" s="58">
        <f t="shared" si="19"/>
        <v>0</v>
      </c>
      <c r="Z144" s="58">
        <f t="shared" si="19"/>
        <v>0</v>
      </c>
      <c r="AA144" s="58">
        <f t="shared" si="19"/>
        <v>0</v>
      </c>
      <c r="AB144" s="58">
        <f t="shared" si="19"/>
        <v>0</v>
      </c>
      <c r="AC144" s="58">
        <f t="shared" si="19"/>
        <v>0</v>
      </c>
      <c r="AD144" s="58">
        <f t="shared" si="19"/>
        <v>0</v>
      </c>
      <c r="AE144" s="58">
        <f t="shared" si="19"/>
        <v>0</v>
      </c>
      <c r="AF144" s="58">
        <f t="shared" si="19"/>
        <v>0</v>
      </c>
      <c r="AG144" s="58">
        <f t="shared" si="19"/>
        <v>0</v>
      </c>
      <c r="AH144" s="58">
        <f t="shared" si="19"/>
        <v>0</v>
      </c>
      <c r="AI144" s="58">
        <f t="shared" si="19"/>
        <v>0</v>
      </c>
      <c r="AJ144" s="58">
        <f t="shared" si="19"/>
        <v>0</v>
      </c>
      <c r="AK144" s="58">
        <f t="shared" si="19"/>
        <v>0</v>
      </c>
      <c r="AL144" s="58">
        <f t="shared" si="19"/>
        <v>0</v>
      </c>
      <c r="AM144" s="58">
        <f t="shared" si="19"/>
        <v>0</v>
      </c>
      <c r="AN144" s="58">
        <f t="shared" si="19"/>
        <v>0</v>
      </c>
      <c r="AO144" s="58">
        <f t="shared" si="19"/>
        <v>0</v>
      </c>
      <c r="AP144" s="58">
        <f t="shared" si="19"/>
        <v>0</v>
      </c>
      <c r="AQ144" s="58">
        <f t="shared" si="19"/>
        <v>0</v>
      </c>
      <c r="AR144" s="58">
        <f t="shared" si="19"/>
        <v>0</v>
      </c>
      <c r="AS144" s="58">
        <f t="shared" si="19"/>
        <v>0</v>
      </c>
      <c r="AT144" s="58">
        <f t="shared" si="19"/>
        <v>0</v>
      </c>
      <c r="AU144" s="58">
        <f t="shared" si="19"/>
        <v>0</v>
      </c>
      <c r="AV144" s="58">
        <f t="shared" si="19"/>
        <v>0</v>
      </c>
      <c r="AW144" s="58">
        <f t="shared" si="19"/>
        <v>0</v>
      </c>
      <c r="AX144"/>
      <c r="AY144"/>
      <c r="AZ144"/>
      <c r="BA144"/>
      <c r="BB144"/>
      <c r="BC144"/>
      <c r="BD144"/>
      <c r="BE144"/>
      <c r="BF144"/>
      <c r="BG144"/>
      <c r="BH144"/>
    </row>
    <row r="145" spans="1:60" ht="28.8" x14ac:dyDescent="0.3">
      <c r="A145" s="148"/>
      <c r="B145" s="39"/>
      <c r="C145" s="39" t="s">
        <v>1016</v>
      </c>
      <c r="D145" s="169">
        <v>8.9207920792079207</v>
      </c>
      <c r="E145" s="35"/>
      <c r="F145" s="35"/>
      <c r="G145" s="35"/>
      <c r="H145" s="35"/>
      <c r="I145" s="35"/>
      <c r="J145" s="58">
        <f>IF(COUNTBLANK(J60:J78)=19,SUMPRODUCT(J49:J55,$E$49:$E$55)*$D$145,SUMPRODUCT(J60:J78,$E$60:$E$78,$I$60:$I$78)*$D$145)</f>
        <v>110472.11752856709</v>
      </c>
      <c r="K145" s="58">
        <f t="shared" ref="K145:AW145" si="20">IF(COUNTBLANK(K60:K78)=19,SUMPRODUCT(K49:K55,$E$49:$E$55)*$D$145,SUMPRODUCT(K60:K78,$E$60:$E$78,$I$60:$I$78)*$D$145)</f>
        <v>75667.030260877771</v>
      </c>
      <c r="L145" s="58">
        <f t="shared" si="20"/>
        <v>81096.138158754344</v>
      </c>
      <c r="M145" s="58">
        <f t="shared" si="20"/>
        <v>71803.866816839116</v>
      </c>
      <c r="N145" s="58">
        <f t="shared" si="20"/>
        <v>65537.438009267309</v>
      </c>
      <c r="O145" s="58">
        <f t="shared" si="20"/>
        <v>116013.33898664443</v>
      </c>
      <c r="P145" s="58">
        <f t="shared" si="20"/>
        <v>79461.53156995411</v>
      </c>
      <c r="Q145" s="58">
        <f t="shared" si="20"/>
        <v>94512.076597127481</v>
      </c>
      <c r="R145" s="58">
        <f t="shared" si="20"/>
        <v>0</v>
      </c>
      <c r="S145" s="58">
        <f t="shared" si="20"/>
        <v>0</v>
      </c>
      <c r="T145" s="58">
        <f t="shared" si="20"/>
        <v>0</v>
      </c>
      <c r="U145" s="58">
        <f t="shared" si="20"/>
        <v>0</v>
      </c>
      <c r="V145" s="58">
        <f t="shared" si="20"/>
        <v>0</v>
      </c>
      <c r="W145" s="58">
        <f t="shared" si="20"/>
        <v>0</v>
      </c>
      <c r="X145" s="58">
        <f t="shared" si="20"/>
        <v>0</v>
      </c>
      <c r="Y145" s="58">
        <f t="shared" si="20"/>
        <v>0</v>
      </c>
      <c r="Z145" s="58">
        <f t="shared" si="20"/>
        <v>0</v>
      </c>
      <c r="AA145" s="58">
        <f t="shared" si="20"/>
        <v>0</v>
      </c>
      <c r="AB145" s="58">
        <f t="shared" si="20"/>
        <v>0</v>
      </c>
      <c r="AC145" s="58">
        <f t="shared" si="20"/>
        <v>0</v>
      </c>
      <c r="AD145" s="58">
        <f t="shared" si="20"/>
        <v>0</v>
      </c>
      <c r="AE145" s="58">
        <f t="shared" si="20"/>
        <v>0</v>
      </c>
      <c r="AF145" s="58">
        <f t="shared" si="20"/>
        <v>0</v>
      </c>
      <c r="AG145" s="58">
        <f t="shared" si="20"/>
        <v>0</v>
      </c>
      <c r="AH145" s="58">
        <f t="shared" si="20"/>
        <v>0</v>
      </c>
      <c r="AI145" s="58">
        <f t="shared" si="20"/>
        <v>0</v>
      </c>
      <c r="AJ145" s="58">
        <f t="shared" si="20"/>
        <v>0</v>
      </c>
      <c r="AK145" s="58">
        <f t="shared" si="20"/>
        <v>0</v>
      </c>
      <c r="AL145" s="58">
        <f t="shared" si="20"/>
        <v>0</v>
      </c>
      <c r="AM145" s="58">
        <f t="shared" si="20"/>
        <v>0</v>
      </c>
      <c r="AN145" s="58">
        <f t="shared" si="20"/>
        <v>0</v>
      </c>
      <c r="AO145" s="58">
        <f t="shared" si="20"/>
        <v>0</v>
      </c>
      <c r="AP145" s="58">
        <f t="shared" si="20"/>
        <v>0</v>
      </c>
      <c r="AQ145" s="58">
        <f t="shared" si="20"/>
        <v>0</v>
      </c>
      <c r="AR145" s="58">
        <f t="shared" si="20"/>
        <v>0</v>
      </c>
      <c r="AS145" s="58">
        <f t="shared" si="20"/>
        <v>0</v>
      </c>
      <c r="AT145" s="58">
        <f t="shared" si="20"/>
        <v>0</v>
      </c>
      <c r="AU145" s="58">
        <f t="shared" si="20"/>
        <v>0</v>
      </c>
      <c r="AV145" s="58">
        <f t="shared" si="20"/>
        <v>0</v>
      </c>
      <c r="AW145" s="58">
        <f t="shared" si="20"/>
        <v>0</v>
      </c>
      <c r="AX145"/>
      <c r="AY145"/>
      <c r="AZ145"/>
      <c r="BA145"/>
      <c r="BB145"/>
      <c r="BC145"/>
      <c r="BD145"/>
      <c r="BE145"/>
      <c r="BF145"/>
      <c r="BG145"/>
      <c r="BH145"/>
    </row>
    <row r="146" spans="1:60" ht="43.2" x14ac:dyDescent="0.3">
      <c r="A146" s="148"/>
      <c r="B146" s="39"/>
      <c r="C146" s="39" t="s">
        <v>1017</v>
      </c>
      <c r="D146" s="35"/>
      <c r="E146" s="35"/>
      <c r="F146" s="35"/>
      <c r="G146" s="35"/>
      <c r="H146" s="35"/>
      <c r="I146" s="35"/>
      <c r="J146" s="58">
        <f>SUM(J147:J148)</f>
        <v>19349.249859999996</v>
      </c>
      <c r="K146" s="58">
        <f t="shared" ref="K146:AW146" si="21">SUM(K147:K148)</f>
        <v>19194.800159999999</v>
      </c>
      <c r="L146" s="58">
        <f t="shared" si="21"/>
        <v>18803.354379999997</v>
      </c>
      <c r="M146" s="58">
        <f t="shared" si="21"/>
        <v>18869.139989999996</v>
      </c>
      <c r="N146" s="58">
        <f t="shared" si="21"/>
        <v>18935.014179999998</v>
      </c>
      <c r="O146" s="58">
        <f t="shared" si="21"/>
        <v>19034.110349999995</v>
      </c>
      <c r="P146" s="58">
        <f t="shared" si="21"/>
        <v>18982.234530000002</v>
      </c>
      <c r="Q146" s="58">
        <f>SUM(Q147:Q148)</f>
        <v>18631.127710000001</v>
      </c>
      <c r="R146" s="58">
        <f t="shared" si="21"/>
        <v>0</v>
      </c>
      <c r="S146" s="58">
        <f t="shared" si="21"/>
        <v>0</v>
      </c>
      <c r="T146" s="58">
        <f t="shared" si="21"/>
        <v>0</v>
      </c>
      <c r="U146" s="58">
        <f t="shared" si="21"/>
        <v>0</v>
      </c>
      <c r="V146" s="58">
        <f t="shared" si="21"/>
        <v>0</v>
      </c>
      <c r="W146" s="58">
        <f t="shared" si="21"/>
        <v>0</v>
      </c>
      <c r="X146" s="58">
        <f t="shared" si="21"/>
        <v>0</v>
      </c>
      <c r="Y146" s="58">
        <f t="shared" si="21"/>
        <v>0</v>
      </c>
      <c r="Z146" s="58">
        <f t="shared" si="21"/>
        <v>0</v>
      </c>
      <c r="AA146" s="58">
        <f t="shared" si="21"/>
        <v>0</v>
      </c>
      <c r="AB146" s="58">
        <f t="shared" si="21"/>
        <v>0</v>
      </c>
      <c r="AC146" s="58">
        <f t="shared" si="21"/>
        <v>0</v>
      </c>
      <c r="AD146" s="58">
        <f t="shared" si="21"/>
        <v>0</v>
      </c>
      <c r="AE146" s="58">
        <f t="shared" si="21"/>
        <v>0</v>
      </c>
      <c r="AF146" s="58">
        <f t="shared" si="21"/>
        <v>0</v>
      </c>
      <c r="AG146" s="58">
        <f t="shared" si="21"/>
        <v>0</v>
      </c>
      <c r="AH146" s="58">
        <f t="shared" si="21"/>
        <v>0</v>
      </c>
      <c r="AI146" s="58">
        <f t="shared" si="21"/>
        <v>0</v>
      </c>
      <c r="AJ146" s="58">
        <f t="shared" si="21"/>
        <v>0</v>
      </c>
      <c r="AK146" s="58">
        <f t="shared" si="21"/>
        <v>0</v>
      </c>
      <c r="AL146" s="58">
        <f t="shared" si="21"/>
        <v>0</v>
      </c>
      <c r="AM146" s="58">
        <f t="shared" si="21"/>
        <v>0</v>
      </c>
      <c r="AN146" s="58">
        <f t="shared" si="21"/>
        <v>0</v>
      </c>
      <c r="AO146" s="58">
        <f t="shared" si="21"/>
        <v>0</v>
      </c>
      <c r="AP146" s="58">
        <f t="shared" si="21"/>
        <v>0</v>
      </c>
      <c r="AQ146" s="58">
        <f t="shared" si="21"/>
        <v>0</v>
      </c>
      <c r="AR146" s="58">
        <f t="shared" si="21"/>
        <v>0</v>
      </c>
      <c r="AS146" s="58">
        <f t="shared" si="21"/>
        <v>0</v>
      </c>
      <c r="AT146" s="58">
        <f t="shared" si="21"/>
        <v>0</v>
      </c>
      <c r="AU146" s="58">
        <f t="shared" si="21"/>
        <v>0</v>
      </c>
      <c r="AV146" s="58">
        <f t="shared" si="21"/>
        <v>0</v>
      </c>
      <c r="AW146" s="58">
        <f t="shared" si="21"/>
        <v>0</v>
      </c>
      <c r="AX146"/>
      <c r="AY146"/>
      <c r="AZ146"/>
      <c r="BA146"/>
      <c r="BB146"/>
      <c r="BC146"/>
      <c r="BD146"/>
      <c r="BE146"/>
      <c r="BF146"/>
      <c r="BG146"/>
      <c r="BH146"/>
    </row>
    <row r="147" spans="1:60" x14ac:dyDescent="0.3">
      <c r="A147" s="148"/>
      <c r="B147" s="39"/>
      <c r="C147" s="39" t="s">
        <v>1018</v>
      </c>
      <c r="D147" s="35"/>
      <c r="E147" s="35"/>
      <c r="F147" s="35"/>
      <c r="G147" s="35"/>
      <c r="H147" s="35"/>
      <c r="I147" s="35"/>
      <c r="J147" s="58">
        <f>SUMPRODUCT(J97:J102,$E$97:$E$102)</f>
        <v>8996.3448599999992</v>
      </c>
      <c r="K147" s="58">
        <f t="shared" ref="K147:AW147" si="22">SUMPRODUCT(K97:K102,$E$97:$E$102)</f>
        <v>8924.6636499999986</v>
      </c>
      <c r="L147" s="58">
        <f t="shared" si="22"/>
        <v>8742.3152499999978</v>
      </c>
      <c r="M147" s="58">
        <f t="shared" si="22"/>
        <v>8773.6231899999984</v>
      </c>
      <c r="N147" s="58">
        <f t="shared" si="22"/>
        <v>8802.9261599999991</v>
      </c>
      <c r="O147" s="58">
        <f t="shared" si="22"/>
        <v>8850.0232099999976</v>
      </c>
      <c r="P147" s="58">
        <f t="shared" si="22"/>
        <v>8826.6632300000001</v>
      </c>
      <c r="Q147" s="58">
        <f t="shared" si="22"/>
        <v>8663.05098</v>
      </c>
      <c r="R147" s="58">
        <f t="shared" si="22"/>
        <v>0</v>
      </c>
      <c r="S147" s="58">
        <f t="shared" si="22"/>
        <v>0</v>
      </c>
      <c r="T147" s="58">
        <f t="shared" si="22"/>
        <v>0</v>
      </c>
      <c r="U147" s="58">
        <f t="shared" si="22"/>
        <v>0</v>
      </c>
      <c r="V147" s="58">
        <f t="shared" si="22"/>
        <v>0</v>
      </c>
      <c r="W147" s="58">
        <f t="shared" si="22"/>
        <v>0</v>
      </c>
      <c r="X147" s="58">
        <f t="shared" si="22"/>
        <v>0</v>
      </c>
      <c r="Y147" s="58">
        <f t="shared" si="22"/>
        <v>0</v>
      </c>
      <c r="Z147" s="58">
        <f t="shared" si="22"/>
        <v>0</v>
      </c>
      <c r="AA147" s="58">
        <f t="shared" si="22"/>
        <v>0</v>
      </c>
      <c r="AB147" s="58">
        <f t="shared" si="22"/>
        <v>0</v>
      </c>
      <c r="AC147" s="58">
        <f t="shared" si="22"/>
        <v>0</v>
      </c>
      <c r="AD147" s="58">
        <f t="shared" si="22"/>
        <v>0</v>
      </c>
      <c r="AE147" s="58">
        <f t="shared" si="22"/>
        <v>0</v>
      </c>
      <c r="AF147" s="58">
        <f t="shared" si="22"/>
        <v>0</v>
      </c>
      <c r="AG147" s="58">
        <f t="shared" si="22"/>
        <v>0</v>
      </c>
      <c r="AH147" s="58">
        <f t="shared" si="22"/>
        <v>0</v>
      </c>
      <c r="AI147" s="58">
        <f t="shared" si="22"/>
        <v>0</v>
      </c>
      <c r="AJ147" s="58">
        <f t="shared" si="22"/>
        <v>0</v>
      </c>
      <c r="AK147" s="58">
        <f t="shared" si="22"/>
        <v>0</v>
      </c>
      <c r="AL147" s="58">
        <f t="shared" si="22"/>
        <v>0</v>
      </c>
      <c r="AM147" s="58">
        <f t="shared" si="22"/>
        <v>0</v>
      </c>
      <c r="AN147" s="58">
        <f t="shared" si="22"/>
        <v>0</v>
      </c>
      <c r="AO147" s="58">
        <f t="shared" si="22"/>
        <v>0</v>
      </c>
      <c r="AP147" s="58">
        <f t="shared" si="22"/>
        <v>0</v>
      </c>
      <c r="AQ147" s="58">
        <f t="shared" si="22"/>
        <v>0</v>
      </c>
      <c r="AR147" s="58">
        <f t="shared" si="22"/>
        <v>0</v>
      </c>
      <c r="AS147" s="58">
        <f t="shared" si="22"/>
        <v>0</v>
      </c>
      <c r="AT147" s="58">
        <f t="shared" si="22"/>
        <v>0</v>
      </c>
      <c r="AU147" s="58">
        <f t="shared" si="22"/>
        <v>0</v>
      </c>
      <c r="AV147" s="58">
        <f t="shared" si="22"/>
        <v>0</v>
      </c>
      <c r="AW147" s="58">
        <f t="shared" si="22"/>
        <v>0</v>
      </c>
      <c r="AX147"/>
      <c r="AY147"/>
      <c r="AZ147"/>
      <c r="BA147"/>
      <c r="BB147"/>
      <c r="BC147"/>
      <c r="BD147"/>
      <c r="BE147"/>
      <c r="BF147"/>
      <c r="BG147"/>
      <c r="BH147"/>
    </row>
    <row r="148" spans="1:60" x14ac:dyDescent="0.3">
      <c r="A148" s="148"/>
      <c r="B148" s="39"/>
      <c r="C148" s="39" t="s">
        <v>1019</v>
      </c>
      <c r="D148" s="169">
        <v>0.40945239718245852</v>
      </c>
      <c r="E148" s="35"/>
      <c r="F148" s="35"/>
      <c r="G148" s="35"/>
      <c r="H148" s="35"/>
      <c r="I148" s="35"/>
      <c r="J148" s="58">
        <f>SUMPRODUCT(J97:J102,$F$97:$F$102)+SUM(J108:J109)*$D$148</f>
        <v>10352.904999999999</v>
      </c>
      <c r="K148" s="58">
        <f t="shared" ref="K148:AW148" si="23">SUMPRODUCT(K97:K102,$F$97:$F$102)+SUM(K108:K109)*$D$148</f>
        <v>10270.136509999998</v>
      </c>
      <c r="L148" s="58">
        <f t="shared" si="23"/>
        <v>10061.039129999999</v>
      </c>
      <c r="M148" s="58">
        <f t="shared" si="23"/>
        <v>10095.516799999999</v>
      </c>
      <c r="N148" s="58">
        <f t="shared" si="23"/>
        <v>10132.088020000001</v>
      </c>
      <c r="O148" s="58">
        <f t="shared" si="23"/>
        <v>10184.08714</v>
      </c>
      <c r="P148" s="58">
        <f t="shared" si="23"/>
        <v>10155.5713</v>
      </c>
      <c r="Q148" s="58">
        <f t="shared" si="23"/>
        <v>9968.0767299999989</v>
      </c>
      <c r="R148" s="58">
        <f t="shared" si="23"/>
        <v>0</v>
      </c>
      <c r="S148" s="58">
        <f t="shared" si="23"/>
        <v>0</v>
      </c>
      <c r="T148" s="58">
        <f t="shared" si="23"/>
        <v>0</v>
      </c>
      <c r="U148" s="58">
        <f t="shared" si="23"/>
        <v>0</v>
      </c>
      <c r="V148" s="58">
        <f t="shared" si="23"/>
        <v>0</v>
      </c>
      <c r="W148" s="58">
        <f t="shared" si="23"/>
        <v>0</v>
      </c>
      <c r="X148" s="58">
        <f t="shared" si="23"/>
        <v>0</v>
      </c>
      <c r="Y148" s="58">
        <f t="shared" si="23"/>
        <v>0</v>
      </c>
      <c r="Z148" s="58">
        <f t="shared" si="23"/>
        <v>0</v>
      </c>
      <c r="AA148" s="58">
        <f t="shared" si="23"/>
        <v>0</v>
      </c>
      <c r="AB148" s="58">
        <f t="shared" si="23"/>
        <v>0</v>
      </c>
      <c r="AC148" s="58">
        <f t="shared" si="23"/>
        <v>0</v>
      </c>
      <c r="AD148" s="58">
        <f t="shared" si="23"/>
        <v>0</v>
      </c>
      <c r="AE148" s="58">
        <f t="shared" si="23"/>
        <v>0</v>
      </c>
      <c r="AF148" s="58">
        <f t="shared" si="23"/>
        <v>0</v>
      </c>
      <c r="AG148" s="58">
        <f t="shared" si="23"/>
        <v>0</v>
      </c>
      <c r="AH148" s="58">
        <f t="shared" si="23"/>
        <v>0</v>
      </c>
      <c r="AI148" s="58">
        <f t="shared" si="23"/>
        <v>0</v>
      </c>
      <c r="AJ148" s="58">
        <f t="shared" si="23"/>
        <v>0</v>
      </c>
      <c r="AK148" s="58">
        <f t="shared" si="23"/>
        <v>0</v>
      </c>
      <c r="AL148" s="58">
        <f t="shared" si="23"/>
        <v>0</v>
      </c>
      <c r="AM148" s="58">
        <f t="shared" si="23"/>
        <v>0</v>
      </c>
      <c r="AN148" s="58">
        <f t="shared" si="23"/>
        <v>0</v>
      </c>
      <c r="AO148" s="58">
        <f t="shared" si="23"/>
        <v>0</v>
      </c>
      <c r="AP148" s="58">
        <f t="shared" si="23"/>
        <v>0</v>
      </c>
      <c r="AQ148" s="58">
        <f t="shared" si="23"/>
        <v>0</v>
      </c>
      <c r="AR148" s="58">
        <f t="shared" si="23"/>
        <v>0</v>
      </c>
      <c r="AS148" s="58">
        <f t="shared" si="23"/>
        <v>0</v>
      </c>
      <c r="AT148" s="58">
        <f t="shared" si="23"/>
        <v>0</v>
      </c>
      <c r="AU148" s="58">
        <f t="shared" si="23"/>
        <v>0</v>
      </c>
      <c r="AV148" s="58">
        <f t="shared" si="23"/>
        <v>0</v>
      </c>
      <c r="AW148" s="58">
        <f t="shared" si="23"/>
        <v>0</v>
      </c>
      <c r="AX148"/>
      <c r="AY148"/>
      <c r="AZ148"/>
      <c r="BA148"/>
      <c r="BB148"/>
      <c r="BC148"/>
      <c r="BD148"/>
      <c r="BE148"/>
      <c r="BF148"/>
      <c r="BG148"/>
      <c r="BH148"/>
    </row>
    <row r="149" spans="1:60" x14ac:dyDescent="0.3">
      <c r="A149" s="148"/>
      <c r="B149" s="39"/>
      <c r="C149" s="39" t="s">
        <v>1020</v>
      </c>
      <c r="D149" s="35"/>
      <c r="E149" s="35"/>
      <c r="F149" s="35"/>
      <c r="G149" s="35"/>
      <c r="H149" s="35"/>
      <c r="I149" s="35"/>
      <c r="J149" s="58">
        <f>SUM(J150:J151)</f>
        <v>2825.343317061479</v>
      </c>
      <c r="K149" s="58">
        <f t="shared" ref="K149:AW149" si="24">SUM(K150:K151)</f>
        <v>2756.6600943759095</v>
      </c>
      <c r="L149" s="58">
        <f t="shared" si="24"/>
        <v>3229.8418207735126</v>
      </c>
      <c r="M149" s="58">
        <f t="shared" si="24"/>
        <v>3413.3056933724256</v>
      </c>
      <c r="N149" s="58">
        <f t="shared" si="24"/>
        <v>3347.9135805983874</v>
      </c>
      <c r="O149" s="58">
        <f t="shared" si="24"/>
        <v>3572.4223016318401</v>
      </c>
      <c r="P149" s="58">
        <f t="shared" si="24"/>
        <v>3657.6396880690518</v>
      </c>
      <c r="Q149" s="58">
        <f>SUM(Q150:Q151)</f>
        <v>2574.2802241556269</v>
      </c>
      <c r="R149" s="58">
        <f t="shared" si="24"/>
        <v>0</v>
      </c>
      <c r="S149" s="58">
        <f t="shared" si="24"/>
        <v>0</v>
      </c>
      <c r="T149" s="58">
        <f t="shared" si="24"/>
        <v>0</v>
      </c>
      <c r="U149" s="58">
        <f t="shared" si="24"/>
        <v>0</v>
      </c>
      <c r="V149" s="58">
        <f t="shared" si="24"/>
        <v>0</v>
      </c>
      <c r="W149" s="58">
        <f t="shared" si="24"/>
        <v>0</v>
      </c>
      <c r="X149" s="58">
        <f t="shared" si="24"/>
        <v>0</v>
      </c>
      <c r="Y149" s="58">
        <f t="shared" si="24"/>
        <v>0</v>
      </c>
      <c r="Z149" s="58">
        <f t="shared" si="24"/>
        <v>0</v>
      </c>
      <c r="AA149" s="58">
        <f t="shared" si="24"/>
        <v>0</v>
      </c>
      <c r="AB149" s="58">
        <f t="shared" si="24"/>
        <v>0</v>
      </c>
      <c r="AC149" s="58">
        <f t="shared" si="24"/>
        <v>0</v>
      </c>
      <c r="AD149" s="58">
        <f t="shared" si="24"/>
        <v>0</v>
      </c>
      <c r="AE149" s="58">
        <f t="shared" si="24"/>
        <v>0</v>
      </c>
      <c r="AF149" s="58">
        <f t="shared" si="24"/>
        <v>0</v>
      </c>
      <c r="AG149" s="58">
        <f t="shared" si="24"/>
        <v>0</v>
      </c>
      <c r="AH149" s="58">
        <f t="shared" si="24"/>
        <v>0</v>
      </c>
      <c r="AI149" s="58">
        <f t="shared" si="24"/>
        <v>0</v>
      </c>
      <c r="AJ149" s="58">
        <f t="shared" si="24"/>
        <v>0</v>
      </c>
      <c r="AK149" s="58">
        <f t="shared" si="24"/>
        <v>0</v>
      </c>
      <c r="AL149" s="58">
        <f t="shared" si="24"/>
        <v>0</v>
      </c>
      <c r="AM149" s="58">
        <f t="shared" si="24"/>
        <v>0</v>
      </c>
      <c r="AN149" s="58">
        <f t="shared" si="24"/>
        <v>0</v>
      </c>
      <c r="AO149" s="58">
        <f t="shared" si="24"/>
        <v>0</v>
      </c>
      <c r="AP149" s="58">
        <f t="shared" si="24"/>
        <v>0</v>
      </c>
      <c r="AQ149" s="58">
        <f t="shared" si="24"/>
        <v>0</v>
      </c>
      <c r="AR149" s="58">
        <f t="shared" si="24"/>
        <v>0</v>
      </c>
      <c r="AS149" s="58">
        <f t="shared" si="24"/>
        <v>0</v>
      </c>
      <c r="AT149" s="58">
        <f t="shared" si="24"/>
        <v>0</v>
      </c>
      <c r="AU149" s="58">
        <f t="shared" si="24"/>
        <v>0</v>
      </c>
      <c r="AV149" s="58">
        <f t="shared" si="24"/>
        <v>0</v>
      </c>
      <c r="AW149" s="58">
        <f t="shared" si="24"/>
        <v>0</v>
      </c>
      <c r="AX149"/>
      <c r="AY149"/>
      <c r="AZ149"/>
      <c r="BA149"/>
      <c r="BB149"/>
      <c r="BC149"/>
      <c r="BD149"/>
      <c r="BE149"/>
      <c r="BF149"/>
      <c r="BG149"/>
      <c r="BH149"/>
    </row>
    <row r="150" spans="1:60" x14ac:dyDescent="0.3">
      <c r="A150" s="148"/>
      <c r="B150" s="39"/>
      <c r="C150" s="39" t="s">
        <v>1021</v>
      </c>
      <c r="D150" s="35"/>
      <c r="E150" s="35"/>
      <c r="F150" s="35"/>
      <c r="G150" s="35"/>
      <c r="H150" s="35"/>
      <c r="I150" s="35"/>
      <c r="J150" s="58">
        <f>SUMPRODUCT(J125:J126,$D$125:$D$126)</f>
        <v>1207.3509837281454</v>
      </c>
      <c r="K150" s="58">
        <f t="shared" ref="K150:AW150" si="25">SUMPRODUCT(K125:K126,$D$125:$D$126)</f>
        <v>1461.2312110425762</v>
      </c>
      <c r="L150" s="58">
        <f t="shared" si="25"/>
        <v>1669.6674207735125</v>
      </c>
      <c r="M150" s="58">
        <f t="shared" si="25"/>
        <v>1802.2328100390923</v>
      </c>
      <c r="N150" s="58">
        <f t="shared" si="25"/>
        <v>1828.969547265054</v>
      </c>
      <c r="O150" s="58">
        <f t="shared" si="25"/>
        <v>2048.1569012417062</v>
      </c>
      <c r="P150" s="58">
        <f t="shared" si="25"/>
        <v>2011.7009214023849</v>
      </c>
      <c r="Q150" s="58">
        <f>SUMPRODUCT(Q125:Q126,$D$125:$D$126)</f>
        <v>1038.1996574889599</v>
      </c>
      <c r="R150" s="58">
        <f t="shared" si="25"/>
        <v>0</v>
      </c>
      <c r="S150" s="58">
        <f t="shared" si="25"/>
        <v>0</v>
      </c>
      <c r="T150" s="58">
        <f t="shared" si="25"/>
        <v>0</v>
      </c>
      <c r="U150" s="58">
        <f t="shared" si="25"/>
        <v>0</v>
      </c>
      <c r="V150" s="58">
        <f t="shared" si="25"/>
        <v>0</v>
      </c>
      <c r="W150" s="58">
        <f t="shared" si="25"/>
        <v>0</v>
      </c>
      <c r="X150" s="58">
        <f t="shared" si="25"/>
        <v>0</v>
      </c>
      <c r="Y150" s="58">
        <f t="shared" si="25"/>
        <v>0</v>
      </c>
      <c r="Z150" s="58">
        <f t="shared" si="25"/>
        <v>0</v>
      </c>
      <c r="AA150" s="58">
        <f t="shared" si="25"/>
        <v>0</v>
      </c>
      <c r="AB150" s="58">
        <f t="shared" si="25"/>
        <v>0</v>
      </c>
      <c r="AC150" s="58">
        <f t="shared" si="25"/>
        <v>0</v>
      </c>
      <c r="AD150" s="58">
        <f t="shared" si="25"/>
        <v>0</v>
      </c>
      <c r="AE150" s="58">
        <f t="shared" si="25"/>
        <v>0</v>
      </c>
      <c r="AF150" s="58">
        <f t="shared" si="25"/>
        <v>0</v>
      </c>
      <c r="AG150" s="58">
        <f t="shared" si="25"/>
        <v>0</v>
      </c>
      <c r="AH150" s="58">
        <f t="shared" si="25"/>
        <v>0</v>
      </c>
      <c r="AI150" s="58">
        <f t="shared" si="25"/>
        <v>0</v>
      </c>
      <c r="AJ150" s="58">
        <f t="shared" si="25"/>
        <v>0</v>
      </c>
      <c r="AK150" s="58">
        <f t="shared" si="25"/>
        <v>0</v>
      </c>
      <c r="AL150" s="58">
        <f t="shared" si="25"/>
        <v>0</v>
      </c>
      <c r="AM150" s="58">
        <f t="shared" si="25"/>
        <v>0</v>
      </c>
      <c r="AN150" s="58">
        <f t="shared" si="25"/>
        <v>0</v>
      </c>
      <c r="AO150" s="58">
        <f t="shared" si="25"/>
        <v>0</v>
      </c>
      <c r="AP150" s="58">
        <f t="shared" si="25"/>
        <v>0</v>
      </c>
      <c r="AQ150" s="58">
        <f t="shared" si="25"/>
        <v>0</v>
      </c>
      <c r="AR150" s="58">
        <f t="shared" si="25"/>
        <v>0</v>
      </c>
      <c r="AS150" s="58">
        <f t="shared" si="25"/>
        <v>0</v>
      </c>
      <c r="AT150" s="58">
        <f t="shared" si="25"/>
        <v>0</v>
      </c>
      <c r="AU150" s="58">
        <f t="shared" si="25"/>
        <v>0</v>
      </c>
      <c r="AV150" s="58">
        <f t="shared" si="25"/>
        <v>0</v>
      </c>
      <c r="AW150" s="58">
        <f t="shared" si="25"/>
        <v>0</v>
      </c>
      <c r="AX150"/>
      <c r="AY150"/>
      <c r="AZ150"/>
      <c r="BA150"/>
      <c r="BB150"/>
      <c r="BC150"/>
      <c r="BD150"/>
      <c r="BE150"/>
      <c r="BF150"/>
      <c r="BG150"/>
      <c r="BH150"/>
    </row>
    <row r="151" spans="1:60" x14ac:dyDescent="0.3">
      <c r="A151" s="148"/>
      <c r="B151" s="39"/>
      <c r="C151" s="39" t="s">
        <v>1022</v>
      </c>
      <c r="D151" s="35"/>
      <c r="E151" s="35"/>
      <c r="F151" s="35"/>
      <c r="G151" s="35"/>
      <c r="H151" s="35"/>
      <c r="I151" s="35"/>
      <c r="J151" s="58">
        <f>SUMPRODUCT(J83:J92,$D$83:$D$92)</f>
        <v>1617.9923333333334</v>
      </c>
      <c r="K151" s="58">
        <f t="shared" ref="K151:AW151" si="26">SUMPRODUCT(K83:K92,$D$83:$D$92)</f>
        <v>1295.4288833333335</v>
      </c>
      <c r="L151" s="58">
        <f t="shared" si="26"/>
        <v>1560.1744000000001</v>
      </c>
      <c r="M151" s="58">
        <f t="shared" si="26"/>
        <v>1611.0728833333333</v>
      </c>
      <c r="N151" s="58">
        <f t="shared" si="26"/>
        <v>1518.9440333333334</v>
      </c>
      <c r="O151" s="58">
        <f t="shared" si="26"/>
        <v>1524.2654003901341</v>
      </c>
      <c r="P151" s="58">
        <f t="shared" si="26"/>
        <v>1645.9387666666669</v>
      </c>
      <c r="Q151" s="58">
        <f>SUMPRODUCT(Q83:Q92,$D$83:$D$92)</f>
        <v>1536.080566666667</v>
      </c>
      <c r="R151" s="58">
        <f t="shared" si="26"/>
        <v>0</v>
      </c>
      <c r="S151" s="58">
        <f t="shared" si="26"/>
        <v>0</v>
      </c>
      <c r="T151" s="58">
        <f t="shared" si="26"/>
        <v>0</v>
      </c>
      <c r="U151" s="58">
        <f t="shared" si="26"/>
        <v>0</v>
      </c>
      <c r="V151" s="58">
        <f t="shared" si="26"/>
        <v>0</v>
      </c>
      <c r="W151" s="58">
        <f t="shared" si="26"/>
        <v>0</v>
      </c>
      <c r="X151" s="58">
        <f t="shared" si="26"/>
        <v>0</v>
      </c>
      <c r="Y151" s="58">
        <f t="shared" si="26"/>
        <v>0</v>
      </c>
      <c r="Z151" s="58">
        <f t="shared" si="26"/>
        <v>0</v>
      </c>
      <c r="AA151" s="58">
        <f t="shared" si="26"/>
        <v>0</v>
      </c>
      <c r="AB151" s="58">
        <f t="shared" si="26"/>
        <v>0</v>
      </c>
      <c r="AC151" s="58">
        <f t="shared" si="26"/>
        <v>0</v>
      </c>
      <c r="AD151" s="58">
        <f t="shared" si="26"/>
        <v>0</v>
      </c>
      <c r="AE151" s="58">
        <f t="shared" si="26"/>
        <v>0</v>
      </c>
      <c r="AF151" s="58">
        <f t="shared" si="26"/>
        <v>0</v>
      </c>
      <c r="AG151" s="58">
        <f t="shared" si="26"/>
        <v>0</v>
      </c>
      <c r="AH151" s="58">
        <f t="shared" si="26"/>
        <v>0</v>
      </c>
      <c r="AI151" s="58">
        <f t="shared" si="26"/>
        <v>0</v>
      </c>
      <c r="AJ151" s="58">
        <f t="shared" si="26"/>
        <v>0</v>
      </c>
      <c r="AK151" s="58">
        <f t="shared" si="26"/>
        <v>0</v>
      </c>
      <c r="AL151" s="58">
        <f t="shared" si="26"/>
        <v>0</v>
      </c>
      <c r="AM151" s="58">
        <f t="shared" si="26"/>
        <v>0</v>
      </c>
      <c r="AN151" s="58">
        <f t="shared" si="26"/>
        <v>0</v>
      </c>
      <c r="AO151" s="58">
        <f t="shared" si="26"/>
        <v>0</v>
      </c>
      <c r="AP151" s="58">
        <f t="shared" si="26"/>
        <v>0</v>
      </c>
      <c r="AQ151" s="58">
        <f t="shared" si="26"/>
        <v>0</v>
      </c>
      <c r="AR151" s="58">
        <f t="shared" si="26"/>
        <v>0</v>
      </c>
      <c r="AS151" s="58">
        <f t="shared" si="26"/>
        <v>0</v>
      </c>
      <c r="AT151" s="58">
        <f t="shared" si="26"/>
        <v>0</v>
      </c>
      <c r="AU151" s="58">
        <f t="shared" si="26"/>
        <v>0</v>
      </c>
      <c r="AV151" s="58">
        <f t="shared" si="26"/>
        <v>0</v>
      </c>
      <c r="AW151" s="58">
        <f t="shared" si="26"/>
        <v>0</v>
      </c>
      <c r="AX151"/>
      <c r="AY151"/>
      <c r="AZ151"/>
      <c r="BA151"/>
      <c r="BB151"/>
      <c r="BC151"/>
      <c r="BD151"/>
      <c r="BE151"/>
      <c r="BF151"/>
      <c r="BG151"/>
      <c r="BH151"/>
    </row>
    <row r="152" spans="1:60" customFormat="1" x14ac:dyDescent="0.3">
      <c r="A152" s="148"/>
    </row>
    <row r="153" spans="1:60" customFormat="1" x14ac:dyDescent="0.3">
      <c r="A153" s="148"/>
    </row>
    <row r="154" spans="1:60" ht="16.2" thickBot="1" x14ac:dyDescent="0.35">
      <c r="A154" s="146" t="str">
        <f>"@"&amp;COUNTIF(A$1:A153,"@*")+1</f>
        <v>@12</v>
      </c>
      <c r="B154" s="54" t="s">
        <v>1023</v>
      </c>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c r="AY154"/>
      <c r="AZ154"/>
      <c r="BA154"/>
      <c r="BB154"/>
      <c r="BC154"/>
      <c r="BD154"/>
      <c r="BE154"/>
      <c r="BF154"/>
      <c r="BG154"/>
      <c r="BH154"/>
    </row>
    <row r="155" spans="1:60" customFormat="1" x14ac:dyDescent="0.3">
      <c r="A155" s="148"/>
    </row>
    <row r="156" spans="1:60" x14ac:dyDescent="0.3">
      <c r="A156" s="148"/>
      <c r="B156" s="29"/>
      <c r="C156" s="29"/>
      <c r="D156" s="29"/>
      <c r="E156" s="29"/>
      <c r="F156" s="29"/>
      <c r="G156" s="29"/>
      <c r="H156" s="29"/>
      <c r="I156" s="29"/>
      <c r="J156" s="34">
        <v>2011</v>
      </c>
      <c r="K156" s="34">
        <v>2012</v>
      </c>
      <c r="L156" s="34">
        <v>2013</v>
      </c>
      <c r="M156" s="34">
        <v>2014</v>
      </c>
      <c r="N156" s="34">
        <v>2015</v>
      </c>
      <c r="O156" s="34">
        <v>2016</v>
      </c>
      <c r="P156" s="34">
        <v>2017</v>
      </c>
      <c r="Q156" s="34">
        <v>2018</v>
      </c>
      <c r="R156" s="34">
        <v>2019</v>
      </c>
      <c r="S156" s="34">
        <v>2020</v>
      </c>
      <c r="T156" s="34">
        <v>2021</v>
      </c>
      <c r="U156" s="34">
        <v>2022</v>
      </c>
      <c r="V156" s="34">
        <v>2023</v>
      </c>
      <c r="W156" s="34">
        <v>2024</v>
      </c>
      <c r="X156" s="34">
        <v>2025</v>
      </c>
      <c r="Y156" s="34">
        <v>2026</v>
      </c>
      <c r="Z156" s="34">
        <v>2027</v>
      </c>
      <c r="AA156" s="34">
        <v>2028</v>
      </c>
      <c r="AB156" s="34">
        <v>2029</v>
      </c>
      <c r="AC156" s="34">
        <v>2030</v>
      </c>
      <c r="AD156" s="34">
        <v>2031</v>
      </c>
      <c r="AE156" s="34">
        <v>2032</v>
      </c>
      <c r="AF156" s="34">
        <v>2033</v>
      </c>
      <c r="AG156" s="34">
        <v>2034</v>
      </c>
      <c r="AH156" s="34">
        <v>2035</v>
      </c>
      <c r="AI156" s="34">
        <v>2036</v>
      </c>
      <c r="AJ156" s="34">
        <v>2037</v>
      </c>
      <c r="AK156" s="34">
        <v>2038</v>
      </c>
      <c r="AL156" s="34">
        <v>2039</v>
      </c>
      <c r="AM156" s="34">
        <v>2040</v>
      </c>
      <c r="AN156" s="34">
        <v>2041</v>
      </c>
      <c r="AO156" s="34">
        <v>2042</v>
      </c>
      <c r="AP156" s="34">
        <v>2043</v>
      </c>
      <c r="AQ156" s="34">
        <v>2044</v>
      </c>
      <c r="AR156" s="34">
        <v>2045</v>
      </c>
      <c r="AS156" s="34">
        <v>2046</v>
      </c>
      <c r="AT156" s="34">
        <v>2047</v>
      </c>
      <c r="AU156" s="34">
        <v>2048</v>
      </c>
      <c r="AV156" s="34">
        <v>2049</v>
      </c>
      <c r="AW156" s="34">
        <v>2050</v>
      </c>
      <c r="AX156"/>
      <c r="AY156"/>
      <c r="AZ156"/>
      <c r="BA156"/>
      <c r="BB156"/>
      <c r="BC156"/>
      <c r="BD156"/>
      <c r="BE156"/>
      <c r="BF156"/>
      <c r="BG156"/>
      <c r="BH156"/>
    </row>
    <row r="157" spans="1:60" ht="15.75" customHeight="1" x14ac:dyDescent="0.3">
      <c r="A157" s="148"/>
      <c r="B157" s="79"/>
      <c r="C157" s="86" t="s">
        <v>1024</v>
      </c>
      <c r="D157" s="88"/>
      <c r="E157" s="88"/>
      <c r="F157" s="88"/>
      <c r="G157" s="88"/>
      <c r="H157" s="88"/>
      <c r="I157" s="88"/>
      <c r="J157" s="58">
        <f t="shared" ref="J157:O157" si="27">SUM(J158:J161)</f>
        <v>135874.5908588313</v>
      </c>
      <c r="K157" s="58">
        <f t="shared" si="27"/>
        <v>105877.39096714182</v>
      </c>
      <c r="L157" s="58">
        <f t="shared" si="27"/>
        <v>110053.51827239893</v>
      </c>
      <c r="M157" s="58">
        <f t="shared" si="27"/>
        <v>99241.337407959392</v>
      </c>
      <c r="N157" s="58">
        <f t="shared" si="27"/>
        <v>93094.153799932319</v>
      </c>
      <c r="O157" s="58">
        <f t="shared" si="27"/>
        <v>135270.96038062061</v>
      </c>
      <c r="P157" s="58">
        <f t="shared" ref="P157:AW157" si="28">SUM(P158:P161)</f>
        <v>101990.31764935778</v>
      </c>
      <c r="Q157" s="58">
        <f t="shared" si="28"/>
        <v>115645.03176329233</v>
      </c>
      <c r="R157" s="58">
        <f t="shared" si="28"/>
        <v>0</v>
      </c>
      <c r="S157" s="58">
        <f t="shared" si="28"/>
        <v>0</v>
      </c>
      <c r="T157" s="58">
        <f t="shared" si="28"/>
        <v>0</v>
      </c>
      <c r="U157" s="58">
        <f t="shared" si="28"/>
        <v>0</v>
      </c>
      <c r="V157" s="58">
        <f t="shared" si="28"/>
        <v>0</v>
      </c>
      <c r="W157" s="58">
        <f t="shared" si="28"/>
        <v>0</v>
      </c>
      <c r="X157" s="58">
        <f t="shared" si="28"/>
        <v>0</v>
      </c>
      <c r="Y157" s="58">
        <f t="shared" si="28"/>
        <v>0</v>
      </c>
      <c r="Z157" s="58">
        <f t="shared" si="28"/>
        <v>0</v>
      </c>
      <c r="AA157" s="58">
        <f t="shared" si="28"/>
        <v>0</v>
      </c>
      <c r="AB157" s="58">
        <f t="shared" si="28"/>
        <v>0</v>
      </c>
      <c r="AC157" s="58">
        <f t="shared" si="28"/>
        <v>0</v>
      </c>
      <c r="AD157" s="58">
        <f t="shared" si="28"/>
        <v>0</v>
      </c>
      <c r="AE157" s="58">
        <f t="shared" si="28"/>
        <v>0</v>
      </c>
      <c r="AF157" s="58">
        <f t="shared" si="28"/>
        <v>0</v>
      </c>
      <c r="AG157" s="58">
        <f t="shared" si="28"/>
        <v>0</v>
      </c>
      <c r="AH157" s="58">
        <f t="shared" si="28"/>
        <v>0</v>
      </c>
      <c r="AI157" s="58">
        <f t="shared" si="28"/>
        <v>0</v>
      </c>
      <c r="AJ157" s="58">
        <f t="shared" si="28"/>
        <v>0</v>
      </c>
      <c r="AK157" s="58">
        <f t="shared" si="28"/>
        <v>0</v>
      </c>
      <c r="AL157" s="58">
        <f t="shared" si="28"/>
        <v>0</v>
      </c>
      <c r="AM157" s="58">
        <f t="shared" si="28"/>
        <v>0</v>
      </c>
      <c r="AN157" s="58">
        <f t="shared" si="28"/>
        <v>0</v>
      </c>
      <c r="AO157" s="58">
        <f t="shared" si="28"/>
        <v>0</v>
      </c>
      <c r="AP157" s="58">
        <f t="shared" si="28"/>
        <v>0</v>
      </c>
      <c r="AQ157" s="58">
        <f t="shared" si="28"/>
        <v>0</v>
      </c>
      <c r="AR157" s="58">
        <f t="shared" si="28"/>
        <v>0</v>
      </c>
      <c r="AS157" s="58">
        <f t="shared" si="28"/>
        <v>0</v>
      </c>
      <c r="AT157" s="58">
        <f t="shared" si="28"/>
        <v>0</v>
      </c>
      <c r="AU157" s="58">
        <f t="shared" si="28"/>
        <v>0</v>
      </c>
      <c r="AV157" s="58">
        <f t="shared" si="28"/>
        <v>0</v>
      </c>
      <c r="AW157" s="58">
        <f t="shared" si="28"/>
        <v>0</v>
      </c>
      <c r="AX157"/>
      <c r="AY157"/>
      <c r="AZ157"/>
      <c r="BA157"/>
      <c r="BB157"/>
      <c r="BC157"/>
      <c r="BD157"/>
      <c r="BE157"/>
      <c r="BF157"/>
      <c r="BG157"/>
      <c r="BH157"/>
    </row>
    <row r="158" spans="1:60" x14ac:dyDescent="0.3">
      <c r="A158" s="148"/>
      <c r="B158" s="79"/>
      <c r="C158" s="87" t="s">
        <v>1025</v>
      </c>
      <c r="D158" s="88"/>
      <c r="E158" s="88"/>
      <c r="F158" s="88"/>
      <c r="G158" s="88"/>
      <c r="H158" s="88"/>
      <c r="I158" s="88"/>
      <c r="J158" s="64">
        <f t="shared" ref="J158:O158" si="29">J132</f>
        <v>126872.63820910465</v>
      </c>
      <c r="K158" s="64">
        <f t="shared" si="29"/>
        <v>96665.908209108951</v>
      </c>
      <c r="L158" s="64">
        <f t="shared" si="29"/>
        <v>100641.80313831722</v>
      </c>
      <c r="M158" s="64">
        <f t="shared" si="29"/>
        <v>89812.746749581158</v>
      </c>
      <c r="N158" s="64">
        <f t="shared" si="29"/>
        <v>83540.760859395654</v>
      </c>
      <c r="O158" s="64">
        <f t="shared" si="29"/>
        <v>125751.44564525971</v>
      </c>
      <c r="P158" s="64">
        <f t="shared" ref="P158:AW158" si="30">P132</f>
        <v>92538.755634218149</v>
      </c>
      <c r="Q158" s="64">
        <f t="shared" si="30"/>
        <v>106474.40615191434</v>
      </c>
      <c r="R158" s="64">
        <f t="shared" si="30"/>
        <v>0</v>
      </c>
      <c r="S158" s="64">
        <f t="shared" si="30"/>
        <v>0</v>
      </c>
      <c r="T158" s="64">
        <f t="shared" si="30"/>
        <v>0</v>
      </c>
      <c r="U158" s="64">
        <f t="shared" si="30"/>
        <v>0</v>
      </c>
      <c r="V158" s="64">
        <f t="shared" si="30"/>
        <v>0</v>
      </c>
      <c r="W158" s="64">
        <f t="shared" si="30"/>
        <v>0</v>
      </c>
      <c r="X158" s="64">
        <f t="shared" si="30"/>
        <v>0</v>
      </c>
      <c r="Y158" s="64">
        <f t="shared" si="30"/>
        <v>0</v>
      </c>
      <c r="Z158" s="64">
        <f t="shared" si="30"/>
        <v>0</v>
      </c>
      <c r="AA158" s="64">
        <f t="shared" si="30"/>
        <v>0</v>
      </c>
      <c r="AB158" s="64">
        <f t="shared" si="30"/>
        <v>0</v>
      </c>
      <c r="AC158" s="64">
        <f t="shared" si="30"/>
        <v>0</v>
      </c>
      <c r="AD158" s="64">
        <f t="shared" si="30"/>
        <v>0</v>
      </c>
      <c r="AE158" s="64">
        <f t="shared" si="30"/>
        <v>0</v>
      </c>
      <c r="AF158" s="64">
        <f t="shared" si="30"/>
        <v>0</v>
      </c>
      <c r="AG158" s="64">
        <f t="shared" si="30"/>
        <v>0</v>
      </c>
      <c r="AH158" s="64">
        <f t="shared" si="30"/>
        <v>0</v>
      </c>
      <c r="AI158" s="64">
        <f t="shared" si="30"/>
        <v>0</v>
      </c>
      <c r="AJ158" s="64">
        <f t="shared" si="30"/>
        <v>0</v>
      </c>
      <c r="AK158" s="64">
        <f t="shared" si="30"/>
        <v>0</v>
      </c>
      <c r="AL158" s="64">
        <f t="shared" si="30"/>
        <v>0</v>
      </c>
      <c r="AM158" s="64">
        <f t="shared" si="30"/>
        <v>0</v>
      </c>
      <c r="AN158" s="64">
        <f t="shared" si="30"/>
        <v>0</v>
      </c>
      <c r="AO158" s="64">
        <f t="shared" si="30"/>
        <v>0</v>
      </c>
      <c r="AP158" s="64">
        <f t="shared" si="30"/>
        <v>0</v>
      </c>
      <c r="AQ158" s="64">
        <f t="shared" si="30"/>
        <v>0</v>
      </c>
      <c r="AR158" s="64">
        <f t="shared" si="30"/>
        <v>0</v>
      </c>
      <c r="AS158" s="64">
        <f t="shared" si="30"/>
        <v>0</v>
      </c>
      <c r="AT158" s="64">
        <f t="shared" si="30"/>
        <v>0</v>
      </c>
      <c r="AU158" s="64">
        <f t="shared" si="30"/>
        <v>0</v>
      </c>
      <c r="AV158" s="64">
        <f t="shared" si="30"/>
        <v>0</v>
      </c>
      <c r="AW158" s="64">
        <f t="shared" si="30"/>
        <v>0</v>
      </c>
      <c r="AX158"/>
      <c r="AY158"/>
      <c r="AZ158"/>
      <c r="BA158"/>
      <c r="BB158"/>
      <c r="BC158"/>
      <c r="BD158"/>
      <c r="BE158"/>
      <c r="BF158"/>
      <c r="BG158"/>
      <c r="BH158"/>
    </row>
    <row r="159" spans="1:60" ht="12.75" customHeight="1" x14ac:dyDescent="0.3">
      <c r="A159" s="148"/>
      <c r="B159" s="79"/>
      <c r="C159" s="87" t="s">
        <v>1026</v>
      </c>
      <c r="D159" s="88"/>
      <c r="E159" s="88"/>
      <c r="F159" s="88"/>
      <c r="G159" s="88"/>
      <c r="H159" s="88"/>
      <c r="I159" s="88"/>
      <c r="J159" s="64">
        <f t="shared" ref="J159:O159" si="31">J136</f>
        <v>7552.70291</v>
      </c>
      <c r="K159" s="64">
        <f t="shared" si="31"/>
        <v>7492.9405799999995</v>
      </c>
      <c r="L159" s="64">
        <f t="shared" si="31"/>
        <v>7339.4184100000002</v>
      </c>
      <c r="M159" s="64">
        <f t="shared" si="31"/>
        <v>7366.3669799999998</v>
      </c>
      <c r="N159" s="64">
        <f t="shared" si="31"/>
        <v>7388.1763000000001</v>
      </c>
      <c r="O159" s="64">
        <f t="shared" si="31"/>
        <v>7429.1501900000003</v>
      </c>
      <c r="P159" s="64">
        <f t="shared" ref="P159:AW159" si="32">P136</f>
        <v>7409.5824799999991</v>
      </c>
      <c r="Q159" s="64">
        <f t="shared" si="32"/>
        <v>7274.0796900000014</v>
      </c>
      <c r="R159" s="64">
        <f t="shared" si="32"/>
        <v>0</v>
      </c>
      <c r="S159" s="64">
        <f t="shared" si="32"/>
        <v>0</v>
      </c>
      <c r="T159" s="64">
        <f t="shared" si="32"/>
        <v>0</v>
      </c>
      <c r="U159" s="64">
        <f t="shared" si="32"/>
        <v>0</v>
      </c>
      <c r="V159" s="64">
        <f t="shared" si="32"/>
        <v>0</v>
      </c>
      <c r="W159" s="64">
        <f t="shared" si="32"/>
        <v>0</v>
      </c>
      <c r="X159" s="64">
        <f t="shared" si="32"/>
        <v>0</v>
      </c>
      <c r="Y159" s="64">
        <f t="shared" si="32"/>
        <v>0</v>
      </c>
      <c r="Z159" s="64">
        <f t="shared" si="32"/>
        <v>0</v>
      </c>
      <c r="AA159" s="64">
        <f t="shared" si="32"/>
        <v>0</v>
      </c>
      <c r="AB159" s="64">
        <f t="shared" si="32"/>
        <v>0</v>
      </c>
      <c r="AC159" s="64">
        <f t="shared" si="32"/>
        <v>0</v>
      </c>
      <c r="AD159" s="64">
        <f t="shared" si="32"/>
        <v>0</v>
      </c>
      <c r="AE159" s="64">
        <f t="shared" si="32"/>
        <v>0</v>
      </c>
      <c r="AF159" s="64">
        <f t="shared" si="32"/>
        <v>0</v>
      </c>
      <c r="AG159" s="64">
        <f t="shared" si="32"/>
        <v>0</v>
      </c>
      <c r="AH159" s="64">
        <f t="shared" si="32"/>
        <v>0</v>
      </c>
      <c r="AI159" s="64">
        <f t="shared" si="32"/>
        <v>0</v>
      </c>
      <c r="AJ159" s="64">
        <f t="shared" si="32"/>
        <v>0</v>
      </c>
      <c r="AK159" s="64">
        <f t="shared" si="32"/>
        <v>0</v>
      </c>
      <c r="AL159" s="64">
        <f t="shared" si="32"/>
        <v>0</v>
      </c>
      <c r="AM159" s="64">
        <f t="shared" si="32"/>
        <v>0</v>
      </c>
      <c r="AN159" s="64">
        <f t="shared" si="32"/>
        <v>0</v>
      </c>
      <c r="AO159" s="64">
        <f t="shared" si="32"/>
        <v>0</v>
      </c>
      <c r="AP159" s="64">
        <f t="shared" si="32"/>
        <v>0</v>
      </c>
      <c r="AQ159" s="64">
        <f t="shared" si="32"/>
        <v>0</v>
      </c>
      <c r="AR159" s="64">
        <f t="shared" si="32"/>
        <v>0</v>
      </c>
      <c r="AS159" s="64">
        <f t="shared" si="32"/>
        <v>0</v>
      </c>
      <c r="AT159" s="64">
        <f t="shared" si="32"/>
        <v>0</v>
      </c>
      <c r="AU159" s="64">
        <f t="shared" si="32"/>
        <v>0</v>
      </c>
      <c r="AV159" s="64">
        <f t="shared" si="32"/>
        <v>0</v>
      </c>
      <c r="AW159" s="64">
        <f t="shared" si="32"/>
        <v>0</v>
      </c>
      <c r="AX159"/>
      <c r="AY159"/>
      <c r="AZ159"/>
      <c r="BA159"/>
      <c r="BB159"/>
      <c r="BC159"/>
      <c r="BD159"/>
      <c r="BE159"/>
      <c r="BF159"/>
      <c r="BG159"/>
      <c r="BH159"/>
    </row>
    <row r="160" spans="1:60" x14ac:dyDescent="0.3">
      <c r="A160" s="148"/>
      <c r="B160" s="79"/>
      <c r="C160" s="87" t="s">
        <v>1027</v>
      </c>
      <c r="D160" s="88"/>
      <c r="E160" s="88"/>
      <c r="F160" s="88"/>
      <c r="G160" s="88"/>
      <c r="H160" s="88"/>
      <c r="I160" s="88"/>
      <c r="J160" s="64">
        <f t="shared" ref="J160:O161" si="33">J139</f>
        <v>200</v>
      </c>
      <c r="K160" s="64">
        <f t="shared" si="33"/>
        <v>200</v>
      </c>
      <c r="L160" s="64">
        <f t="shared" si="33"/>
        <v>197.5</v>
      </c>
      <c r="M160" s="64">
        <f t="shared" si="33"/>
        <v>202.5</v>
      </c>
      <c r="N160" s="64">
        <f t="shared" si="33"/>
        <v>210</v>
      </c>
      <c r="O160" s="64">
        <f t="shared" si="33"/>
        <v>205</v>
      </c>
      <c r="P160" s="64">
        <f t="shared" ref="P160:AW160" si="34">P139</f>
        <v>205</v>
      </c>
      <c r="Q160" s="64">
        <f t="shared" si="34"/>
        <v>212.5</v>
      </c>
      <c r="R160" s="64" t="str">
        <f t="shared" si="34"/>
        <v/>
      </c>
      <c r="S160" s="64" t="str">
        <f t="shared" si="34"/>
        <v/>
      </c>
      <c r="T160" s="64" t="str">
        <f t="shared" si="34"/>
        <v/>
      </c>
      <c r="U160" s="64" t="str">
        <f t="shared" si="34"/>
        <v/>
      </c>
      <c r="V160" s="64" t="str">
        <f t="shared" si="34"/>
        <v/>
      </c>
      <c r="W160" s="64" t="str">
        <f t="shared" si="34"/>
        <v/>
      </c>
      <c r="X160" s="64" t="str">
        <f t="shared" si="34"/>
        <v/>
      </c>
      <c r="Y160" s="64" t="str">
        <f t="shared" si="34"/>
        <v/>
      </c>
      <c r="Z160" s="64" t="str">
        <f t="shared" si="34"/>
        <v/>
      </c>
      <c r="AA160" s="64" t="str">
        <f t="shared" si="34"/>
        <v/>
      </c>
      <c r="AB160" s="64" t="str">
        <f t="shared" si="34"/>
        <v/>
      </c>
      <c r="AC160" s="64" t="str">
        <f t="shared" si="34"/>
        <v/>
      </c>
      <c r="AD160" s="64" t="str">
        <f t="shared" si="34"/>
        <v/>
      </c>
      <c r="AE160" s="64" t="str">
        <f t="shared" si="34"/>
        <v/>
      </c>
      <c r="AF160" s="64" t="str">
        <f t="shared" si="34"/>
        <v/>
      </c>
      <c r="AG160" s="64" t="str">
        <f t="shared" si="34"/>
        <v/>
      </c>
      <c r="AH160" s="64" t="str">
        <f t="shared" si="34"/>
        <v/>
      </c>
      <c r="AI160" s="64" t="str">
        <f t="shared" si="34"/>
        <v/>
      </c>
      <c r="AJ160" s="64" t="str">
        <f t="shared" si="34"/>
        <v/>
      </c>
      <c r="AK160" s="64" t="str">
        <f t="shared" si="34"/>
        <v/>
      </c>
      <c r="AL160" s="64" t="str">
        <f t="shared" si="34"/>
        <v/>
      </c>
      <c r="AM160" s="64" t="str">
        <f t="shared" si="34"/>
        <v/>
      </c>
      <c r="AN160" s="64" t="str">
        <f t="shared" si="34"/>
        <v/>
      </c>
      <c r="AO160" s="64" t="str">
        <f t="shared" si="34"/>
        <v/>
      </c>
      <c r="AP160" s="64" t="str">
        <f t="shared" si="34"/>
        <v/>
      </c>
      <c r="AQ160" s="64" t="str">
        <f t="shared" si="34"/>
        <v/>
      </c>
      <c r="AR160" s="64" t="str">
        <f t="shared" si="34"/>
        <v/>
      </c>
      <c r="AS160" s="64" t="str">
        <f t="shared" si="34"/>
        <v/>
      </c>
      <c r="AT160" s="64" t="str">
        <f t="shared" si="34"/>
        <v/>
      </c>
      <c r="AU160" s="64" t="str">
        <f t="shared" si="34"/>
        <v/>
      </c>
      <c r="AV160" s="64" t="str">
        <f t="shared" si="34"/>
        <v/>
      </c>
      <c r="AW160" s="64" t="str">
        <f t="shared" si="34"/>
        <v/>
      </c>
      <c r="AX160"/>
      <c r="AY160"/>
      <c r="AZ160"/>
      <c r="BA160"/>
      <c r="BB160"/>
      <c r="BC160"/>
      <c r="BD160"/>
      <c r="BE160"/>
      <c r="BF160"/>
      <c r="BG160"/>
      <c r="BH160"/>
    </row>
    <row r="161" spans="1:60" x14ac:dyDescent="0.3">
      <c r="A161" s="148"/>
      <c r="B161" s="79"/>
      <c r="C161" s="87" t="s">
        <v>1028</v>
      </c>
      <c r="D161" s="88"/>
      <c r="E161" s="88"/>
      <c r="F161" s="88"/>
      <c r="G161" s="88"/>
      <c r="H161" s="88"/>
      <c r="I161" s="88"/>
      <c r="J161" s="64">
        <f t="shared" si="33"/>
        <v>1249.2497397266552</v>
      </c>
      <c r="K161" s="64">
        <f t="shared" si="33"/>
        <v>1518.5421780328759</v>
      </c>
      <c r="L161" s="64">
        <f t="shared" si="33"/>
        <v>1874.7967240817027</v>
      </c>
      <c r="M161" s="64">
        <f t="shared" si="33"/>
        <v>1859.7236783782269</v>
      </c>
      <c r="N161" s="64">
        <f t="shared" si="33"/>
        <v>1955.2166405366534</v>
      </c>
      <c r="O161" s="64">
        <f t="shared" si="33"/>
        <v>1885.364545360912</v>
      </c>
      <c r="P161" s="64">
        <f t="shared" ref="P161:AW161" si="35">P140</f>
        <v>1836.9795351396244</v>
      </c>
      <c r="Q161" s="64">
        <f t="shared" si="35"/>
        <v>1684.0459213779893</v>
      </c>
      <c r="R161" s="64">
        <f t="shared" si="35"/>
        <v>0</v>
      </c>
      <c r="S161" s="64">
        <f t="shared" si="35"/>
        <v>0</v>
      </c>
      <c r="T161" s="64">
        <f t="shared" si="35"/>
        <v>0</v>
      </c>
      <c r="U161" s="64">
        <f t="shared" si="35"/>
        <v>0</v>
      </c>
      <c r="V161" s="64">
        <f t="shared" si="35"/>
        <v>0</v>
      </c>
      <c r="W161" s="64">
        <f t="shared" si="35"/>
        <v>0</v>
      </c>
      <c r="X161" s="64">
        <f t="shared" si="35"/>
        <v>0</v>
      </c>
      <c r="Y161" s="64">
        <f t="shared" si="35"/>
        <v>0</v>
      </c>
      <c r="Z161" s="64">
        <f t="shared" si="35"/>
        <v>0</v>
      </c>
      <c r="AA161" s="64">
        <f t="shared" si="35"/>
        <v>0</v>
      </c>
      <c r="AB161" s="64">
        <f t="shared" si="35"/>
        <v>0</v>
      </c>
      <c r="AC161" s="64">
        <f t="shared" si="35"/>
        <v>0</v>
      </c>
      <c r="AD161" s="64">
        <f t="shared" si="35"/>
        <v>0</v>
      </c>
      <c r="AE161" s="64">
        <f t="shared" si="35"/>
        <v>0</v>
      </c>
      <c r="AF161" s="64">
        <f t="shared" si="35"/>
        <v>0</v>
      </c>
      <c r="AG161" s="64">
        <f t="shared" si="35"/>
        <v>0</v>
      </c>
      <c r="AH161" s="64">
        <f t="shared" si="35"/>
        <v>0</v>
      </c>
      <c r="AI161" s="64">
        <f t="shared" si="35"/>
        <v>0</v>
      </c>
      <c r="AJ161" s="64">
        <f t="shared" si="35"/>
        <v>0</v>
      </c>
      <c r="AK161" s="64">
        <f t="shared" si="35"/>
        <v>0</v>
      </c>
      <c r="AL161" s="64">
        <f t="shared" si="35"/>
        <v>0</v>
      </c>
      <c r="AM161" s="64">
        <f t="shared" si="35"/>
        <v>0</v>
      </c>
      <c r="AN161" s="64">
        <f t="shared" si="35"/>
        <v>0</v>
      </c>
      <c r="AO161" s="64">
        <f t="shared" si="35"/>
        <v>0</v>
      </c>
      <c r="AP161" s="64">
        <f t="shared" si="35"/>
        <v>0</v>
      </c>
      <c r="AQ161" s="64">
        <f t="shared" si="35"/>
        <v>0</v>
      </c>
      <c r="AR161" s="64">
        <f t="shared" si="35"/>
        <v>0</v>
      </c>
      <c r="AS161" s="64">
        <f t="shared" si="35"/>
        <v>0</v>
      </c>
      <c r="AT161" s="64">
        <f t="shared" si="35"/>
        <v>0</v>
      </c>
      <c r="AU161" s="64">
        <f t="shared" si="35"/>
        <v>0</v>
      </c>
      <c r="AV161" s="64">
        <f t="shared" si="35"/>
        <v>0</v>
      </c>
      <c r="AW161" s="64">
        <f t="shared" si="35"/>
        <v>0</v>
      </c>
      <c r="AX161"/>
      <c r="AY161"/>
      <c r="AZ161"/>
      <c r="BA161"/>
      <c r="BB161"/>
      <c r="BC161"/>
      <c r="BD161"/>
      <c r="BE161"/>
      <c r="BF161"/>
      <c r="BG161"/>
      <c r="BH161"/>
    </row>
    <row r="162" spans="1:60" x14ac:dyDescent="0.3">
      <c r="A162" s="148"/>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c r="AY162"/>
      <c r="AZ162"/>
      <c r="BA162"/>
      <c r="BB162"/>
      <c r="BC162"/>
      <c r="BD162"/>
      <c r="BE162"/>
      <c r="BF162"/>
      <c r="BG162"/>
      <c r="BH162"/>
    </row>
    <row r="163" spans="1:60" ht="15.75" customHeight="1" x14ac:dyDescent="0.3">
      <c r="A163" s="148"/>
      <c r="B163" s="79"/>
      <c r="C163" s="86" t="s">
        <v>1029</v>
      </c>
      <c r="D163" s="88"/>
      <c r="E163" s="88"/>
      <c r="F163" s="88"/>
      <c r="G163" s="88"/>
      <c r="H163" s="88"/>
      <c r="I163" s="88"/>
      <c r="J163" s="58">
        <f t="shared" ref="J163:O163" si="36">SUM(J164,J167,J170)</f>
        <v>133562.07328119068</v>
      </c>
      <c r="K163" s="58">
        <f t="shared" si="36"/>
        <v>98153.85547802785</v>
      </c>
      <c r="L163" s="58">
        <f t="shared" si="36"/>
        <v>103802.26468352367</v>
      </c>
      <c r="M163" s="58">
        <f t="shared" si="36"/>
        <v>94640.655276225792</v>
      </c>
      <c r="N163" s="58">
        <f t="shared" si="36"/>
        <v>88065.919290270729</v>
      </c>
      <c r="O163" s="58">
        <f t="shared" si="36"/>
        <v>139103.13588744224</v>
      </c>
      <c r="P163" s="58">
        <f t="shared" ref="P163:AW163" si="37">SUM(P164,P167,P170)</f>
        <v>102359.10911825459</v>
      </c>
      <c r="Q163" s="58">
        <f t="shared" si="37"/>
        <v>116176.97631193254</v>
      </c>
      <c r="R163" s="58">
        <f t="shared" si="37"/>
        <v>0</v>
      </c>
      <c r="S163" s="58">
        <f t="shared" si="37"/>
        <v>0</v>
      </c>
      <c r="T163" s="58">
        <f t="shared" si="37"/>
        <v>0</v>
      </c>
      <c r="U163" s="58">
        <f t="shared" si="37"/>
        <v>0</v>
      </c>
      <c r="V163" s="58">
        <f t="shared" si="37"/>
        <v>0</v>
      </c>
      <c r="W163" s="58">
        <f t="shared" si="37"/>
        <v>0</v>
      </c>
      <c r="X163" s="58">
        <f t="shared" si="37"/>
        <v>0</v>
      </c>
      <c r="Y163" s="58">
        <f t="shared" si="37"/>
        <v>0</v>
      </c>
      <c r="Z163" s="58">
        <f t="shared" si="37"/>
        <v>0</v>
      </c>
      <c r="AA163" s="58">
        <f t="shared" si="37"/>
        <v>0</v>
      </c>
      <c r="AB163" s="58">
        <f t="shared" si="37"/>
        <v>0</v>
      </c>
      <c r="AC163" s="58">
        <f t="shared" si="37"/>
        <v>0</v>
      </c>
      <c r="AD163" s="58">
        <f t="shared" si="37"/>
        <v>0</v>
      </c>
      <c r="AE163" s="58">
        <f t="shared" si="37"/>
        <v>0</v>
      </c>
      <c r="AF163" s="58">
        <f t="shared" si="37"/>
        <v>0</v>
      </c>
      <c r="AG163" s="58">
        <f t="shared" si="37"/>
        <v>0</v>
      </c>
      <c r="AH163" s="58">
        <f t="shared" si="37"/>
        <v>0</v>
      </c>
      <c r="AI163" s="58">
        <f t="shared" si="37"/>
        <v>0</v>
      </c>
      <c r="AJ163" s="58">
        <f t="shared" si="37"/>
        <v>0</v>
      </c>
      <c r="AK163" s="58">
        <f t="shared" si="37"/>
        <v>0</v>
      </c>
      <c r="AL163" s="58">
        <f t="shared" si="37"/>
        <v>0</v>
      </c>
      <c r="AM163" s="58">
        <f t="shared" si="37"/>
        <v>0</v>
      </c>
      <c r="AN163" s="58">
        <f t="shared" si="37"/>
        <v>0</v>
      </c>
      <c r="AO163" s="58">
        <f t="shared" si="37"/>
        <v>0</v>
      </c>
      <c r="AP163" s="58">
        <f t="shared" si="37"/>
        <v>0</v>
      </c>
      <c r="AQ163" s="58">
        <f t="shared" si="37"/>
        <v>0</v>
      </c>
      <c r="AR163" s="58">
        <f t="shared" si="37"/>
        <v>0</v>
      </c>
      <c r="AS163" s="58">
        <f t="shared" si="37"/>
        <v>0</v>
      </c>
      <c r="AT163" s="58">
        <f t="shared" si="37"/>
        <v>0</v>
      </c>
      <c r="AU163" s="58">
        <f t="shared" si="37"/>
        <v>0</v>
      </c>
      <c r="AV163" s="58">
        <f t="shared" si="37"/>
        <v>0</v>
      </c>
      <c r="AW163" s="58">
        <f t="shared" si="37"/>
        <v>0</v>
      </c>
      <c r="AX163"/>
      <c r="AY163"/>
      <c r="AZ163"/>
      <c r="BA163"/>
      <c r="BB163"/>
      <c r="BC163"/>
      <c r="BD163"/>
      <c r="BE163"/>
      <c r="BF163"/>
      <c r="BG163"/>
      <c r="BH163"/>
    </row>
    <row r="164" spans="1:60" x14ac:dyDescent="0.3">
      <c r="A164" s="148"/>
      <c r="B164" s="79"/>
      <c r="C164" s="87" t="s">
        <v>1030</v>
      </c>
      <c r="D164" s="88"/>
      <c r="E164" s="88"/>
      <c r="F164" s="88"/>
      <c r="G164" s="88"/>
      <c r="H164" s="88"/>
      <c r="I164" s="88"/>
      <c r="J164" s="64">
        <f t="shared" ref="J164:O167" si="38">J143</f>
        <v>111387.48010412921</v>
      </c>
      <c r="K164" s="64">
        <f t="shared" si="38"/>
        <v>76202.39522365194</v>
      </c>
      <c r="L164" s="64">
        <f t="shared" si="38"/>
        <v>81769.068482750168</v>
      </c>
      <c r="M164" s="64">
        <f t="shared" si="38"/>
        <v>72358.209592853367</v>
      </c>
      <c r="N164" s="64">
        <f t="shared" si="38"/>
        <v>65782.991529672348</v>
      </c>
      <c r="O164" s="64">
        <f t="shared" si="38"/>
        <v>116496.60323581041</v>
      </c>
      <c r="P164" s="64">
        <f t="shared" ref="P164:AW164" si="39">P143</f>
        <v>79719.234900185547</v>
      </c>
      <c r="Q164" s="64">
        <f t="shared" si="39"/>
        <v>94971.568377776915</v>
      </c>
      <c r="R164" s="64">
        <f t="shared" si="39"/>
        <v>0</v>
      </c>
      <c r="S164" s="64">
        <f t="shared" si="39"/>
        <v>0</v>
      </c>
      <c r="T164" s="64">
        <f t="shared" si="39"/>
        <v>0</v>
      </c>
      <c r="U164" s="64">
        <f t="shared" si="39"/>
        <v>0</v>
      </c>
      <c r="V164" s="64">
        <f t="shared" si="39"/>
        <v>0</v>
      </c>
      <c r="W164" s="64">
        <f t="shared" si="39"/>
        <v>0</v>
      </c>
      <c r="X164" s="64">
        <f t="shared" si="39"/>
        <v>0</v>
      </c>
      <c r="Y164" s="64">
        <f t="shared" si="39"/>
        <v>0</v>
      </c>
      <c r="Z164" s="64">
        <f t="shared" si="39"/>
        <v>0</v>
      </c>
      <c r="AA164" s="64">
        <f t="shared" si="39"/>
        <v>0</v>
      </c>
      <c r="AB164" s="64">
        <f t="shared" si="39"/>
        <v>0</v>
      </c>
      <c r="AC164" s="64">
        <f t="shared" si="39"/>
        <v>0</v>
      </c>
      <c r="AD164" s="64">
        <f t="shared" si="39"/>
        <v>0</v>
      </c>
      <c r="AE164" s="64">
        <f t="shared" si="39"/>
        <v>0</v>
      </c>
      <c r="AF164" s="64">
        <f t="shared" si="39"/>
        <v>0</v>
      </c>
      <c r="AG164" s="64">
        <f t="shared" si="39"/>
        <v>0</v>
      </c>
      <c r="AH164" s="64">
        <f t="shared" si="39"/>
        <v>0</v>
      </c>
      <c r="AI164" s="64">
        <f t="shared" si="39"/>
        <v>0</v>
      </c>
      <c r="AJ164" s="64">
        <f t="shared" si="39"/>
        <v>0</v>
      </c>
      <c r="AK164" s="64">
        <f t="shared" si="39"/>
        <v>0</v>
      </c>
      <c r="AL164" s="64">
        <f t="shared" si="39"/>
        <v>0</v>
      </c>
      <c r="AM164" s="64">
        <f t="shared" si="39"/>
        <v>0</v>
      </c>
      <c r="AN164" s="64">
        <f t="shared" si="39"/>
        <v>0</v>
      </c>
      <c r="AO164" s="64">
        <f t="shared" si="39"/>
        <v>0</v>
      </c>
      <c r="AP164" s="64">
        <f t="shared" si="39"/>
        <v>0</v>
      </c>
      <c r="AQ164" s="64">
        <f t="shared" si="39"/>
        <v>0</v>
      </c>
      <c r="AR164" s="64">
        <f t="shared" si="39"/>
        <v>0</v>
      </c>
      <c r="AS164" s="64">
        <f t="shared" si="39"/>
        <v>0</v>
      </c>
      <c r="AT164" s="64">
        <f t="shared" si="39"/>
        <v>0</v>
      </c>
      <c r="AU164" s="64">
        <f t="shared" si="39"/>
        <v>0</v>
      </c>
      <c r="AV164" s="64">
        <f t="shared" si="39"/>
        <v>0</v>
      </c>
      <c r="AW164" s="64">
        <f t="shared" si="39"/>
        <v>0</v>
      </c>
      <c r="AX164"/>
      <c r="AY164"/>
      <c r="AZ164"/>
      <c r="BA164"/>
      <c r="BB164"/>
      <c r="BC164"/>
      <c r="BD164"/>
      <c r="BE164"/>
      <c r="BF164"/>
      <c r="BG164"/>
      <c r="BH164"/>
    </row>
    <row r="165" spans="1:60" x14ac:dyDescent="0.3">
      <c r="A165" s="148"/>
      <c r="B165" s="79"/>
      <c r="C165" s="87" t="s">
        <v>1031</v>
      </c>
      <c r="D165" s="88"/>
      <c r="E165" s="88"/>
      <c r="F165" s="88"/>
      <c r="G165" s="88"/>
      <c r="H165" s="88"/>
      <c r="I165" s="88"/>
      <c r="J165" s="64">
        <f>J144</f>
        <v>915.36257556211285</v>
      </c>
      <c r="K165" s="64">
        <f>K144</f>
        <v>535.36496277417268</v>
      </c>
      <c r="L165" s="64">
        <f>L144</f>
        <v>672.93032399582228</v>
      </c>
      <c r="M165" s="64">
        <f>M144</f>
        <v>554.34277601424515</v>
      </c>
      <c r="N165" s="64">
        <f>N144</f>
        <v>245.55352040503334</v>
      </c>
      <c r="O165" s="64">
        <f t="shared" si="38"/>
        <v>483.26424916597364</v>
      </c>
      <c r="P165" s="64">
        <f t="shared" ref="P165:AW165" si="40">P144</f>
        <v>257.70333023144326</v>
      </c>
      <c r="Q165" s="64">
        <f t="shared" si="40"/>
        <v>459.49178064942771</v>
      </c>
      <c r="R165" s="64">
        <f t="shared" si="40"/>
        <v>0</v>
      </c>
      <c r="S165" s="64">
        <f t="shared" si="40"/>
        <v>0</v>
      </c>
      <c r="T165" s="64">
        <f t="shared" si="40"/>
        <v>0</v>
      </c>
      <c r="U165" s="64">
        <f t="shared" si="40"/>
        <v>0</v>
      </c>
      <c r="V165" s="64">
        <f t="shared" si="40"/>
        <v>0</v>
      </c>
      <c r="W165" s="64">
        <f t="shared" si="40"/>
        <v>0</v>
      </c>
      <c r="X165" s="64">
        <f t="shared" si="40"/>
        <v>0</v>
      </c>
      <c r="Y165" s="64">
        <f t="shared" si="40"/>
        <v>0</v>
      </c>
      <c r="Z165" s="64">
        <f t="shared" si="40"/>
        <v>0</v>
      </c>
      <c r="AA165" s="64">
        <f t="shared" si="40"/>
        <v>0</v>
      </c>
      <c r="AB165" s="64">
        <f t="shared" si="40"/>
        <v>0</v>
      </c>
      <c r="AC165" s="64">
        <f t="shared" si="40"/>
        <v>0</v>
      </c>
      <c r="AD165" s="64">
        <f t="shared" si="40"/>
        <v>0</v>
      </c>
      <c r="AE165" s="64">
        <f t="shared" si="40"/>
        <v>0</v>
      </c>
      <c r="AF165" s="64">
        <f t="shared" si="40"/>
        <v>0</v>
      </c>
      <c r="AG165" s="64">
        <f t="shared" si="40"/>
        <v>0</v>
      </c>
      <c r="AH165" s="64">
        <f t="shared" si="40"/>
        <v>0</v>
      </c>
      <c r="AI165" s="64">
        <f t="shared" si="40"/>
        <v>0</v>
      </c>
      <c r="AJ165" s="64">
        <f t="shared" si="40"/>
        <v>0</v>
      </c>
      <c r="AK165" s="64">
        <f t="shared" si="40"/>
        <v>0</v>
      </c>
      <c r="AL165" s="64">
        <f t="shared" si="40"/>
        <v>0</v>
      </c>
      <c r="AM165" s="64">
        <f t="shared" si="40"/>
        <v>0</v>
      </c>
      <c r="AN165" s="64">
        <f t="shared" si="40"/>
        <v>0</v>
      </c>
      <c r="AO165" s="64">
        <f t="shared" si="40"/>
        <v>0</v>
      </c>
      <c r="AP165" s="64">
        <f t="shared" si="40"/>
        <v>0</v>
      </c>
      <c r="AQ165" s="64">
        <f t="shared" si="40"/>
        <v>0</v>
      </c>
      <c r="AR165" s="64">
        <f t="shared" si="40"/>
        <v>0</v>
      </c>
      <c r="AS165" s="64">
        <f t="shared" si="40"/>
        <v>0</v>
      </c>
      <c r="AT165" s="64">
        <f t="shared" si="40"/>
        <v>0</v>
      </c>
      <c r="AU165" s="64">
        <f t="shared" si="40"/>
        <v>0</v>
      </c>
      <c r="AV165" s="64">
        <f t="shared" si="40"/>
        <v>0</v>
      </c>
      <c r="AW165" s="64">
        <f t="shared" si="40"/>
        <v>0</v>
      </c>
      <c r="AX165"/>
      <c r="AY165"/>
      <c r="AZ165"/>
      <c r="BA165"/>
      <c r="BB165"/>
      <c r="BC165"/>
      <c r="BD165"/>
      <c r="BE165"/>
      <c r="BF165"/>
      <c r="BG165"/>
      <c r="BH165"/>
    </row>
    <row r="166" spans="1:60" x14ac:dyDescent="0.3">
      <c r="A166" s="148"/>
      <c r="B166" s="79"/>
      <c r="C166" s="87" t="s">
        <v>1032</v>
      </c>
      <c r="D166" s="88"/>
      <c r="E166" s="88"/>
      <c r="F166" s="88"/>
      <c r="G166" s="88"/>
      <c r="H166" s="88"/>
      <c r="I166" s="88"/>
      <c r="J166" s="64">
        <f t="shared" si="38"/>
        <v>110472.11752856709</v>
      </c>
      <c r="K166" s="64">
        <f t="shared" si="38"/>
        <v>75667.030260877771</v>
      </c>
      <c r="L166" s="64">
        <f t="shared" si="38"/>
        <v>81096.138158754344</v>
      </c>
      <c r="M166" s="64">
        <f t="shared" si="38"/>
        <v>71803.866816839116</v>
      </c>
      <c r="N166" s="64">
        <f t="shared" si="38"/>
        <v>65537.438009267309</v>
      </c>
      <c r="O166" s="64">
        <f t="shared" si="38"/>
        <v>116013.33898664443</v>
      </c>
      <c r="P166" s="64">
        <f t="shared" ref="P166:AW166" si="41">P145</f>
        <v>79461.53156995411</v>
      </c>
      <c r="Q166" s="64">
        <f t="shared" si="41"/>
        <v>94512.076597127481</v>
      </c>
      <c r="R166" s="64">
        <f t="shared" si="41"/>
        <v>0</v>
      </c>
      <c r="S166" s="64">
        <f t="shared" si="41"/>
        <v>0</v>
      </c>
      <c r="T166" s="64">
        <f t="shared" si="41"/>
        <v>0</v>
      </c>
      <c r="U166" s="64">
        <f t="shared" si="41"/>
        <v>0</v>
      </c>
      <c r="V166" s="64">
        <f t="shared" si="41"/>
        <v>0</v>
      </c>
      <c r="W166" s="64">
        <f t="shared" si="41"/>
        <v>0</v>
      </c>
      <c r="X166" s="64">
        <f t="shared" si="41"/>
        <v>0</v>
      </c>
      <c r="Y166" s="64">
        <f t="shared" si="41"/>
        <v>0</v>
      </c>
      <c r="Z166" s="64">
        <f t="shared" si="41"/>
        <v>0</v>
      </c>
      <c r="AA166" s="64">
        <f t="shared" si="41"/>
        <v>0</v>
      </c>
      <c r="AB166" s="64">
        <f t="shared" si="41"/>
        <v>0</v>
      </c>
      <c r="AC166" s="64">
        <f t="shared" si="41"/>
        <v>0</v>
      </c>
      <c r="AD166" s="64">
        <f t="shared" si="41"/>
        <v>0</v>
      </c>
      <c r="AE166" s="64">
        <f t="shared" si="41"/>
        <v>0</v>
      </c>
      <c r="AF166" s="64">
        <f t="shared" si="41"/>
        <v>0</v>
      </c>
      <c r="AG166" s="64">
        <f t="shared" si="41"/>
        <v>0</v>
      </c>
      <c r="AH166" s="64">
        <f t="shared" si="41"/>
        <v>0</v>
      </c>
      <c r="AI166" s="64">
        <f t="shared" si="41"/>
        <v>0</v>
      </c>
      <c r="AJ166" s="64">
        <f t="shared" si="41"/>
        <v>0</v>
      </c>
      <c r="AK166" s="64">
        <f t="shared" si="41"/>
        <v>0</v>
      </c>
      <c r="AL166" s="64">
        <f t="shared" si="41"/>
        <v>0</v>
      </c>
      <c r="AM166" s="64">
        <f t="shared" si="41"/>
        <v>0</v>
      </c>
      <c r="AN166" s="64">
        <f t="shared" si="41"/>
        <v>0</v>
      </c>
      <c r="AO166" s="64">
        <f t="shared" si="41"/>
        <v>0</v>
      </c>
      <c r="AP166" s="64">
        <f t="shared" si="41"/>
        <v>0</v>
      </c>
      <c r="AQ166" s="64">
        <f t="shared" si="41"/>
        <v>0</v>
      </c>
      <c r="AR166" s="64">
        <f t="shared" si="41"/>
        <v>0</v>
      </c>
      <c r="AS166" s="64">
        <f t="shared" si="41"/>
        <v>0</v>
      </c>
      <c r="AT166" s="64">
        <f t="shared" si="41"/>
        <v>0</v>
      </c>
      <c r="AU166" s="64">
        <f t="shared" si="41"/>
        <v>0</v>
      </c>
      <c r="AV166" s="64">
        <f t="shared" si="41"/>
        <v>0</v>
      </c>
      <c r="AW166" s="64">
        <f t="shared" si="41"/>
        <v>0</v>
      </c>
      <c r="AX166"/>
      <c r="AY166"/>
      <c r="AZ166"/>
      <c r="BA166"/>
      <c r="BB166"/>
      <c r="BC166"/>
      <c r="BD166"/>
      <c r="BE166"/>
      <c r="BF166"/>
      <c r="BG166"/>
      <c r="BH166"/>
    </row>
    <row r="167" spans="1:60" ht="12.75" customHeight="1" x14ac:dyDescent="0.3">
      <c r="A167" s="148"/>
      <c r="B167" s="79"/>
      <c r="C167" s="87" t="s">
        <v>1033</v>
      </c>
      <c r="D167" s="88"/>
      <c r="E167" s="88"/>
      <c r="F167" s="88"/>
      <c r="G167" s="88"/>
      <c r="H167" s="88"/>
      <c r="I167" s="88"/>
      <c r="J167" s="64">
        <f t="shared" si="38"/>
        <v>19349.249859999996</v>
      </c>
      <c r="K167" s="64">
        <f t="shared" si="38"/>
        <v>19194.800159999999</v>
      </c>
      <c r="L167" s="64">
        <f t="shared" si="38"/>
        <v>18803.354379999997</v>
      </c>
      <c r="M167" s="64">
        <f t="shared" si="38"/>
        <v>18869.139989999996</v>
      </c>
      <c r="N167" s="64">
        <f t="shared" si="38"/>
        <v>18935.014179999998</v>
      </c>
      <c r="O167" s="64">
        <f t="shared" si="38"/>
        <v>19034.110349999995</v>
      </c>
      <c r="P167" s="64">
        <f t="shared" ref="P167:AW167" si="42">P146</f>
        <v>18982.234530000002</v>
      </c>
      <c r="Q167" s="64">
        <f t="shared" si="42"/>
        <v>18631.127710000001</v>
      </c>
      <c r="R167" s="64">
        <f t="shared" si="42"/>
        <v>0</v>
      </c>
      <c r="S167" s="64">
        <f t="shared" si="42"/>
        <v>0</v>
      </c>
      <c r="T167" s="64">
        <f t="shared" si="42"/>
        <v>0</v>
      </c>
      <c r="U167" s="64">
        <f t="shared" si="42"/>
        <v>0</v>
      </c>
      <c r="V167" s="64">
        <f t="shared" si="42"/>
        <v>0</v>
      </c>
      <c r="W167" s="64">
        <f t="shared" si="42"/>
        <v>0</v>
      </c>
      <c r="X167" s="64">
        <f t="shared" si="42"/>
        <v>0</v>
      </c>
      <c r="Y167" s="64">
        <f t="shared" si="42"/>
        <v>0</v>
      </c>
      <c r="Z167" s="64">
        <f t="shared" si="42"/>
        <v>0</v>
      </c>
      <c r="AA167" s="64">
        <f t="shared" si="42"/>
        <v>0</v>
      </c>
      <c r="AB167" s="64">
        <f t="shared" si="42"/>
        <v>0</v>
      </c>
      <c r="AC167" s="64">
        <f t="shared" si="42"/>
        <v>0</v>
      </c>
      <c r="AD167" s="64">
        <f t="shared" si="42"/>
        <v>0</v>
      </c>
      <c r="AE167" s="64">
        <f t="shared" si="42"/>
        <v>0</v>
      </c>
      <c r="AF167" s="64">
        <f t="shared" si="42"/>
        <v>0</v>
      </c>
      <c r="AG167" s="64">
        <f t="shared" si="42"/>
        <v>0</v>
      </c>
      <c r="AH167" s="64">
        <f t="shared" si="42"/>
        <v>0</v>
      </c>
      <c r="AI167" s="64">
        <f t="shared" si="42"/>
        <v>0</v>
      </c>
      <c r="AJ167" s="64">
        <f t="shared" si="42"/>
        <v>0</v>
      </c>
      <c r="AK167" s="64">
        <f t="shared" si="42"/>
        <v>0</v>
      </c>
      <c r="AL167" s="64">
        <f t="shared" si="42"/>
        <v>0</v>
      </c>
      <c r="AM167" s="64">
        <f t="shared" si="42"/>
        <v>0</v>
      </c>
      <c r="AN167" s="64">
        <f t="shared" si="42"/>
        <v>0</v>
      </c>
      <c r="AO167" s="64">
        <f t="shared" si="42"/>
        <v>0</v>
      </c>
      <c r="AP167" s="64">
        <f t="shared" si="42"/>
        <v>0</v>
      </c>
      <c r="AQ167" s="64">
        <f t="shared" si="42"/>
        <v>0</v>
      </c>
      <c r="AR167" s="64">
        <f t="shared" si="42"/>
        <v>0</v>
      </c>
      <c r="AS167" s="64">
        <f t="shared" si="42"/>
        <v>0</v>
      </c>
      <c r="AT167" s="64">
        <f t="shared" si="42"/>
        <v>0</v>
      </c>
      <c r="AU167" s="64">
        <f t="shared" si="42"/>
        <v>0</v>
      </c>
      <c r="AV167" s="64">
        <f t="shared" si="42"/>
        <v>0</v>
      </c>
      <c r="AW167" s="64">
        <f t="shared" si="42"/>
        <v>0</v>
      </c>
      <c r="AX167"/>
      <c r="AY167"/>
      <c r="AZ167"/>
      <c r="BA167"/>
      <c r="BB167"/>
      <c r="BC167"/>
      <c r="BD167"/>
      <c r="BE167"/>
      <c r="BF167"/>
      <c r="BG167"/>
      <c r="BH167"/>
    </row>
    <row r="168" spans="1:60" x14ac:dyDescent="0.3">
      <c r="A168" s="148"/>
      <c r="B168" s="79"/>
      <c r="C168" s="87" t="s">
        <v>1034</v>
      </c>
      <c r="D168" s="88"/>
      <c r="E168" s="88"/>
      <c r="F168" s="88"/>
      <c r="G168" s="88"/>
      <c r="H168" s="88"/>
      <c r="I168" s="88"/>
      <c r="J168" s="64">
        <f t="shared" ref="J168:O170" si="43">J147</f>
        <v>8996.3448599999992</v>
      </c>
      <c r="K168" s="64">
        <f t="shared" si="43"/>
        <v>8924.6636499999986</v>
      </c>
      <c r="L168" s="64">
        <f t="shared" si="43"/>
        <v>8742.3152499999978</v>
      </c>
      <c r="M168" s="64">
        <f t="shared" si="43"/>
        <v>8773.6231899999984</v>
      </c>
      <c r="N168" s="64">
        <f t="shared" si="43"/>
        <v>8802.9261599999991</v>
      </c>
      <c r="O168" s="64">
        <f t="shared" si="43"/>
        <v>8850.0232099999976</v>
      </c>
      <c r="P168" s="64">
        <f t="shared" ref="P168:AW168" si="44">P147</f>
        <v>8826.6632300000001</v>
      </c>
      <c r="Q168" s="64">
        <f t="shared" si="44"/>
        <v>8663.05098</v>
      </c>
      <c r="R168" s="64">
        <f t="shared" si="44"/>
        <v>0</v>
      </c>
      <c r="S168" s="64">
        <f t="shared" si="44"/>
        <v>0</v>
      </c>
      <c r="T168" s="64">
        <f t="shared" si="44"/>
        <v>0</v>
      </c>
      <c r="U168" s="64">
        <f t="shared" si="44"/>
        <v>0</v>
      </c>
      <c r="V168" s="64">
        <f t="shared" si="44"/>
        <v>0</v>
      </c>
      <c r="W168" s="64">
        <f t="shared" si="44"/>
        <v>0</v>
      </c>
      <c r="X168" s="64">
        <f t="shared" si="44"/>
        <v>0</v>
      </c>
      <c r="Y168" s="64">
        <f t="shared" si="44"/>
        <v>0</v>
      </c>
      <c r="Z168" s="64">
        <f t="shared" si="44"/>
        <v>0</v>
      </c>
      <c r="AA168" s="64">
        <f t="shared" si="44"/>
        <v>0</v>
      </c>
      <c r="AB168" s="64">
        <f t="shared" si="44"/>
        <v>0</v>
      </c>
      <c r="AC168" s="64">
        <f t="shared" si="44"/>
        <v>0</v>
      </c>
      <c r="AD168" s="64">
        <f t="shared" si="44"/>
        <v>0</v>
      </c>
      <c r="AE168" s="64">
        <f t="shared" si="44"/>
        <v>0</v>
      </c>
      <c r="AF168" s="64">
        <f t="shared" si="44"/>
        <v>0</v>
      </c>
      <c r="AG168" s="64">
        <f t="shared" si="44"/>
        <v>0</v>
      </c>
      <c r="AH168" s="64">
        <f t="shared" si="44"/>
        <v>0</v>
      </c>
      <c r="AI168" s="64">
        <f t="shared" si="44"/>
        <v>0</v>
      </c>
      <c r="AJ168" s="64">
        <f t="shared" si="44"/>
        <v>0</v>
      </c>
      <c r="AK168" s="64">
        <f t="shared" si="44"/>
        <v>0</v>
      </c>
      <c r="AL168" s="64">
        <f t="shared" si="44"/>
        <v>0</v>
      </c>
      <c r="AM168" s="64">
        <f t="shared" si="44"/>
        <v>0</v>
      </c>
      <c r="AN168" s="64">
        <f t="shared" si="44"/>
        <v>0</v>
      </c>
      <c r="AO168" s="64">
        <f t="shared" si="44"/>
        <v>0</v>
      </c>
      <c r="AP168" s="64">
        <f t="shared" si="44"/>
        <v>0</v>
      </c>
      <c r="AQ168" s="64">
        <f t="shared" si="44"/>
        <v>0</v>
      </c>
      <c r="AR168" s="64">
        <f t="shared" si="44"/>
        <v>0</v>
      </c>
      <c r="AS168" s="64">
        <f t="shared" si="44"/>
        <v>0</v>
      </c>
      <c r="AT168" s="64">
        <f t="shared" si="44"/>
        <v>0</v>
      </c>
      <c r="AU168" s="64">
        <f t="shared" si="44"/>
        <v>0</v>
      </c>
      <c r="AV168" s="64">
        <f t="shared" si="44"/>
        <v>0</v>
      </c>
      <c r="AW168" s="64">
        <f t="shared" si="44"/>
        <v>0</v>
      </c>
      <c r="AX168"/>
      <c r="AY168"/>
      <c r="AZ168"/>
      <c r="BA168"/>
      <c r="BB168"/>
      <c r="BC168"/>
      <c r="BD168"/>
      <c r="BE168"/>
      <c r="BF168"/>
      <c r="BG168"/>
      <c r="BH168"/>
    </row>
    <row r="169" spans="1:60" x14ac:dyDescent="0.3">
      <c r="A169" s="148"/>
      <c r="B169" s="79"/>
      <c r="C169" s="87" t="s">
        <v>1035</v>
      </c>
      <c r="D169" s="88"/>
      <c r="E169" s="88"/>
      <c r="F169" s="88"/>
      <c r="G169" s="88"/>
      <c r="H169" s="88"/>
      <c r="I169" s="88"/>
      <c r="J169" s="64">
        <f t="shared" si="43"/>
        <v>10352.904999999999</v>
      </c>
      <c r="K169" s="64">
        <f t="shared" si="43"/>
        <v>10270.136509999998</v>
      </c>
      <c r="L169" s="64">
        <f t="shared" si="43"/>
        <v>10061.039129999999</v>
      </c>
      <c r="M169" s="64">
        <f t="shared" si="43"/>
        <v>10095.516799999999</v>
      </c>
      <c r="N169" s="64">
        <f t="shared" si="43"/>
        <v>10132.088020000001</v>
      </c>
      <c r="O169" s="64">
        <f t="shared" si="43"/>
        <v>10184.08714</v>
      </c>
      <c r="P169" s="64">
        <f t="shared" ref="P169:AW169" si="45">P148</f>
        <v>10155.5713</v>
      </c>
      <c r="Q169" s="64">
        <f t="shared" si="45"/>
        <v>9968.0767299999989</v>
      </c>
      <c r="R169" s="64">
        <f t="shared" si="45"/>
        <v>0</v>
      </c>
      <c r="S169" s="64">
        <f t="shared" si="45"/>
        <v>0</v>
      </c>
      <c r="T169" s="64">
        <f t="shared" si="45"/>
        <v>0</v>
      </c>
      <c r="U169" s="64">
        <f t="shared" si="45"/>
        <v>0</v>
      </c>
      <c r="V169" s="64">
        <f t="shared" si="45"/>
        <v>0</v>
      </c>
      <c r="W169" s="64">
        <f t="shared" si="45"/>
        <v>0</v>
      </c>
      <c r="X169" s="64">
        <f t="shared" si="45"/>
        <v>0</v>
      </c>
      <c r="Y169" s="64">
        <f t="shared" si="45"/>
        <v>0</v>
      </c>
      <c r="Z169" s="64">
        <f t="shared" si="45"/>
        <v>0</v>
      </c>
      <c r="AA169" s="64">
        <f t="shared" si="45"/>
        <v>0</v>
      </c>
      <c r="AB169" s="64">
        <f t="shared" si="45"/>
        <v>0</v>
      </c>
      <c r="AC169" s="64">
        <f t="shared" si="45"/>
        <v>0</v>
      </c>
      <c r="AD169" s="64">
        <f t="shared" si="45"/>
        <v>0</v>
      </c>
      <c r="AE169" s="64">
        <f t="shared" si="45"/>
        <v>0</v>
      </c>
      <c r="AF169" s="64">
        <f t="shared" si="45"/>
        <v>0</v>
      </c>
      <c r="AG169" s="64">
        <f t="shared" si="45"/>
        <v>0</v>
      </c>
      <c r="AH169" s="64">
        <f t="shared" si="45"/>
        <v>0</v>
      </c>
      <c r="AI169" s="64">
        <f t="shared" si="45"/>
        <v>0</v>
      </c>
      <c r="AJ169" s="64">
        <f t="shared" si="45"/>
        <v>0</v>
      </c>
      <c r="AK169" s="64">
        <f t="shared" si="45"/>
        <v>0</v>
      </c>
      <c r="AL169" s="64">
        <f t="shared" si="45"/>
        <v>0</v>
      </c>
      <c r="AM169" s="64">
        <f t="shared" si="45"/>
        <v>0</v>
      </c>
      <c r="AN169" s="64">
        <f t="shared" si="45"/>
        <v>0</v>
      </c>
      <c r="AO169" s="64">
        <f t="shared" si="45"/>
        <v>0</v>
      </c>
      <c r="AP169" s="64">
        <f t="shared" si="45"/>
        <v>0</v>
      </c>
      <c r="AQ169" s="64">
        <f t="shared" si="45"/>
        <v>0</v>
      </c>
      <c r="AR169" s="64">
        <f t="shared" si="45"/>
        <v>0</v>
      </c>
      <c r="AS169" s="64">
        <f t="shared" si="45"/>
        <v>0</v>
      </c>
      <c r="AT169" s="64">
        <f t="shared" si="45"/>
        <v>0</v>
      </c>
      <c r="AU169" s="64">
        <f t="shared" si="45"/>
        <v>0</v>
      </c>
      <c r="AV169" s="64">
        <f t="shared" si="45"/>
        <v>0</v>
      </c>
      <c r="AW169" s="64">
        <f t="shared" si="45"/>
        <v>0</v>
      </c>
      <c r="AX169"/>
      <c r="AY169"/>
      <c r="AZ169"/>
      <c r="BA169"/>
      <c r="BB169"/>
      <c r="BC169"/>
      <c r="BD169"/>
      <c r="BE169"/>
      <c r="BF169"/>
      <c r="BG169"/>
      <c r="BH169"/>
    </row>
    <row r="170" spans="1:60" x14ac:dyDescent="0.3">
      <c r="A170" s="148"/>
      <c r="B170" s="79"/>
      <c r="C170" s="87" t="s">
        <v>1020</v>
      </c>
      <c r="D170" s="88"/>
      <c r="E170" s="88"/>
      <c r="F170" s="88"/>
      <c r="G170" s="88"/>
      <c r="H170" s="88"/>
      <c r="I170" s="88"/>
      <c r="J170" s="64">
        <f t="shared" si="43"/>
        <v>2825.343317061479</v>
      </c>
      <c r="K170" s="64">
        <f t="shared" si="43"/>
        <v>2756.6600943759095</v>
      </c>
      <c r="L170" s="64">
        <f t="shared" si="43"/>
        <v>3229.8418207735126</v>
      </c>
      <c r="M170" s="64">
        <f t="shared" si="43"/>
        <v>3413.3056933724256</v>
      </c>
      <c r="N170" s="64">
        <f t="shared" si="43"/>
        <v>3347.9135805983874</v>
      </c>
      <c r="O170" s="64">
        <f t="shared" si="43"/>
        <v>3572.4223016318401</v>
      </c>
      <c r="P170" s="64">
        <f t="shared" ref="P170:AW170" si="46">P149</f>
        <v>3657.6396880690518</v>
      </c>
      <c r="Q170" s="64">
        <f t="shared" si="46"/>
        <v>2574.2802241556269</v>
      </c>
      <c r="R170" s="64">
        <f t="shared" si="46"/>
        <v>0</v>
      </c>
      <c r="S170" s="64">
        <f t="shared" si="46"/>
        <v>0</v>
      </c>
      <c r="T170" s="64">
        <f t="shared" si="46"/>
        <v>0</v>
      </c>
      <c r="U170" s="64">
        <f t="shared" si="46"/>
        <v>0</v>
      </c>
      <c r="V170" s="64">
        <f t="shared" si="46"/>
        <v>0</v>
      </c>
      <c r="W170" s="64">
        <f t="shared" si="46"/>
        <v>0</v>
      </c>
      <c r="X170" s="64">
        <f t="shared" si="46"/>
        <v>0</v>
      </c>
      <c r="Y170" s="64">
        <f t="shared" si="46"/>
        <v>0</v>
      </c>
      <c r="Z170" s="64">
        <f t="shared" si="46"/>
        <v>0</v>
      </c>
      <c r="AA170" s="64">
        <f t="shared" si="46"/>
        <v>0</v>
      </c>
      <c r="AB170" s="64">
        <f t="shared" si="46"/>
        <v>0</v>
      </c>
      <c r="AC170" s="64">
        <f t="shared" si="46"/>
        <v>0</v>
      </c>
      <c r="AD170" s="64">
        <f t="shared" si="46"/>
        <v>0</v>
      </c>
      <c r="AE170" s="64">
        <f t="shared" si="46"/>
        <v>0</v>
      </c>
      <c r="AF170" s="64">
        <f t="shared" si="46"/>
        <v>0</v>
      </c>
      <c r="AG170" s="64">
        <f t="shared" si="46"/>
        <v>0</v>
      </c>
      <c r="AH170" s="64">
        <f t="shared" si="46"/>
        <v>0</v>
      </c>
      <c r="AI170" s="64">
        <f t="shared" si="46"/>
        <v>0</v>
      </c>
      <c r="AJ170" s="64">
        <f t="shared" si="46"/>
        <v>0</v>
      </c>
      <c r="AK170" s="64">
        <f t="shared" si="46"/>
        <v>0</v>
      </c>
      <c r="AL170" s="64">
        <f t="shared" si="46"/>
        <v>0</v>
      </c>
      <c r="AM170" s="64">
        <f t="shared" si="46"/>
        <v>0</v>
      </c>
      <c r="AN170" s="64">
        <f t="shared" si="46"/>
        <v>0</v>
      </c>
      <c r="AO170" s="64">
        <f t="shared" si="46"/>
        <v>0</v>
      </c>
      <c r="AP170" s="64">
        <f t="shared" si="46"/>
        <v>0</v>
      </c>
      <c r="AQ170" s="64">
        <f t="shared" si="46"/>
        <v>0</v>
      </c>
      <c r="AR170" s="64">
        <f t="shared" si="46"/>
        <v>0</v>
      </c>
      <c r="AS170" s="64">
        <f t="shared" si="46"/>
        <v>0</v>
      </c>
      <c r="AT170" s="64">
        <f t="shared" si="46"/>
        <v>0</v>
      </c>
      <c r="AU170" s="64">
        <f t="shared" si="46"/>
        <v>0</v>
      </c>
      <c r="AV170" s="64">
        <f t="shared" si="46"/>
        <v>0</v>
      </c>
      <c r="AW170" s="64">
        <f t="shared" si="46"/>
        <v>0</v>
      </c>
      <c r="AX170"/>
      <c r="AY170"/>
      <c r="AZ170"/>
      <c r="BA170"/>
      <c r="BB170"/>
      <c r="BC170"/>
      <c r="BD170"/>
      <c r="BE170"/>
      <c r="BF170"/>
      <c r="BG170"/>
      <c r="BH170"/>
    </row>
    <row r="171" spans="1:60" x14ac:dyDescent="0.3">
      <c r="A171" s="148"/>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row>
    <row r="172" spans="1:60" x14ac:dyDescent="0.3">
      <c r="A172" s="146" t="s">
        <v>99</v>
      </c>
      <c r="B172"/>
      <c r="C172"/>
      <c r="D172"/>
      <c r="E172"/>
      <c r="F172"/>
      <c r="G172"/>
      <c r="H172"/>
      <c r="I172"/>
      <c r="J172"/>
      <c r="K172" s="104"/>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row>
    <row r="173" spans="1:60" x14ac:dyDescent="0.3">
      <c r="A173" s="148"/>
      <c r="B173"/>
      <c r="C173"/>
      <c r="D173"/>
      <c r="E173"/>
      <c r="F173"/>
      <c r="G173"/>
      <c r="H173"/>
      <c r="I173"/>
      <c r="J173"/>
      <c r="K173" s="104"/>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row>
    <row r="174" spans="1:60" x14ac:dyDescent="0.3">
      <c r="A174" s="148"/>
      <c r="B174"/>
      <c r="C174"/>
      <c r="D174"/>
      <c r="E174"/>
      <c r="F174"/>
      <c r="G174"/>
      <c r="H174"/>
      <c r="I174"/>
      <c r="J174" s="9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row>
    <row r="175" spans="1:60" x14ac:dyDescent="0.3">
      <c r="A175" s="148"/>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row>
    <row r="176" spans="1:60" x14ac:dyDescent="0.3">
      <c r="A176" s="148"/>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row>
    <row r="177" spans="1:60" x14ac:dyDescent="0.3">
      <c r="A177" s="148"/>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row>
    <row r="178" spans="1:60" x14ac:dyDescent="0.3">
      <c r="A178" s="14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row>
    <row r="179" spans="1:60" x14ac:dyDescent="0.3">
      <c r="A179" s="148"/>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row>
    <row r="180" spans="1:60" x14ac:dyDescent="0.3">
      <c r="A180" s="148"/>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row>
    <row r="181" spans="1:60" x14ac:dyDescent="0.3">
      <c r="A181" s="148"/>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row>
    <row r="182" spans="1:60" x14ac:dyDescent="0.3">
      <c r="A182" s="148"/>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row>
    <row r="183" spans="1:60" x14ac:dyDescent="0.3">
      <c r="A183" s="148"/>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row>
    <row r="184" spans="1:60" x14ac:dyDescent="0.3">
      <c r="A184" s="148"/>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row>
    <row r="185" spans="1:60" x14ac:dyDescent="0.3">
      <c r="A185" s="148"/>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row>
    <row r="186" spans="1:60" x14ac:dyDescent="0.3">
      <c r="A186" s="148"/>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row>
    <row r="187" spans="1:60" x14ac:dyDescent="0.3">
      <c r="A187" s="148"/>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row>
    <row r="188" spans="1:60" x14ac:dyDescent="0.3">
      <c r="A188" s="14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row>
    <row r="189" spans="1:60" x14ac:dyDescent="0.3">
      <c r="A189" s="148"/>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row>
    <row r="190" spans="1:60" x14ac:dyDescent="0.3">
      <c r="A190" s="148"/>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row>
    <row r="191" spans="1:60" x14ac:dyDescent="0.3">
      <c r="A191" s="148"/>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row>
    <row r="192" spans="1:60" x14ac:dyDescent="0.3">
      <c r="A192" s="148"/>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row>
    <row r="193" spans="1:60" x14ac:dyDescent="0.3">
      <c r="A193" s="148"/>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row>
    <row r="194" spans="1:60" x14ac:dyDescent="0.3">
      <c r="A194" s="148"/>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row>
    <row r="195" spans="1:60" x14ac:dyDescent="0.3">
      <c r="A195" s="148"/>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row>
    <row r="196" spans="1:60" x14ac:dyDescent="0.3">
      <c r="A196" s="148"/>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row>
    <row r="197" spans="1:60" x14ac:dyDescent="0.3">
      <c r="A197" s="148"/>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row>
    <row r="198" spans="1:60" x14ac:dyDescent="0.3">
      <c r="A198" s="14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row>
    <row r="199" spans="1:60" x14ac:dyDescent="0.3">
      <c r="A199" s="148"/>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row>
    <row r="200" spans="1:60" x14ac:dyDescent="0.3">
      <c r="A200" s="148"/>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row>
    <row r="201" spans="1:60" x14ac:dyDescent="0.3">
      <c r="A201" s="148"/>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row>
    <row r="202" spans="1:60" x14ac:dyDescent="0.3">
      <c r="A202" s="148"/>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row>
    <row r="203" spans="1:60" x14ac:dyDescent="0.3">
      <c r="A203" s="148"/>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row>
    <row r="204" spans="1:60" x14ac:dyDescent="0.3">
      <c r="A204" s="148"/>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row>
    <row r="205" spans="1:60" x14ac:dyDescent="0.3">
      <c r="A205" s="148"/>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row>
    <row r="206" spans="1:60" x14ac:dyDescent="0.3">
      <c r="A206" s="148"/>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row>
    <row r="207" spans="1:60" x14ac:dyDescent="0.3">
      <c r="A207" s="148"/>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row>
    <row r="208" spans="1:60" x14ac:dyDescent="0.3">
      <c r="A208" s="14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row>
    <row r="209" spans="1:60" x14ac:dyDescent="0.3">
      <c r="A209" s="148"/>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row>
    <row r="210" spans="1:60" x14ac:dyDescent="0.3">
      <c r="A210" s="148"/>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row>
    <row r="211" spans="1:60" x14ac:dyDescent="0.3">
      <c r="A211" s="148"/>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row>
    <row r="212" spans="1:60" x14ac:dyDescent="0.3">
      <c r="A212" s="148"/>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row>
    <row r="213" spans="1:60" x14ac:dyDescent="0.3">
      <c r="A213" s="148"/>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row>
    <row r="214" spans="1:60" x14ac:dyDescent="0.3">
      <c r="A214" s="148"/>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row>
    <row r="215" spans="1:60" x14ac:dyDescent="0.3">
      <c r="A215" s="148"/>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row>
    <row r="216" spans="1:60" x14ac:dyDescent="0.3">
      <c r="A216" s="148"/>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row>
    <row r="217" spans="1:60" x14ac:dyDescent="0.3">
      <c r="A217" s="148"/>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row>
    <row r="218" spans="1:60" x14ac:dyDescent="0.3">
      <c r="A218" s="14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row>
    <row r="219" spans="1:60" x14ac:dyDescent="0.3">
      <c r="A219" s="148"/>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row>
    <row r="220" spans="1:60" x14ac:dyDescent="0.3">
      <c r="A220" s="148"/>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row>
    <row r="221" spans="1:60" x14ac:dyDescent="0.3">
      <c r="A221" s="148"/>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row>
    <row r="222" spans="1:60" x14ac:dyDescent="0.3">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row>
    <row r="223" spans="1:60" x14ac:dyDescent="0.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row>
  </sheetData>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ESTBIOM">
    <tabColor theme="5"/>
  </sheetPr>
  <dimension ref="A1:AS112"/>
  <sheetViews>
    <sheetView showGridLines="0" topLeftCell="A103" zoomScale="80" zoomScaleNormal="80" workbookViewId="0"/>
  </sheetViews>
  <sheetFormatPr defaultColWidth="8" defaultRowHeight="13.2" x14ac:dyDescent="0.25"/>
  <cols>
    <col min="1" max="1" width="11.59765625" style="151" customWidth="1"/>
    <col min="2" max="2" width="11.59765625" style="41" customWidth="1"/>
    <col min="3" max="3" width="30.59765625" style="41" customWidth="1"/>
    <col min="4" max="4" width="18.5" style="41" customWidth="1"/>
    <col min="5" max="5" width="25.19921875" style="41" customWidth="1"/>
    <col min="6" max="13" width="12.69921875" style="41" customWidth="1"/>
    <col min="14" max="16384" width="8" style="41"/>
  </cols>
  <sheetData>
    <row r="1" spans="1:13" customFormat="1" ht="15.6" x14ac:dyDescent="0.3">
      <c r="A1" s="148"/>
    </row>
    <row r="2" spans="1:13" customFormat="1" ht="16.2" thickBot="1" x14ac:dyDescent="0.35">
      <c r="A2" s="146" t="str">
        <f>"@"&amp;COUNTIF(A$1:A1,"@*")+1</f>
        <v>@1</v>
      </c>
      <c r="B2" s="1" t="s">
        <v>1036</v>
      </c>
      <c r="C2" s="1"/>
      <c r="D2" s="1"/>
      <c r="E2" s="1"/>
      <c r="F2" s="1"/>
      <c r="G2" s="1"/>
      <c r="H2" s="1"/>
      <c r="I2" s="1"/>
      <c r="J2" s="1"/>
      <c r="K2" s="1"/>
      <c r="L2" s="1"/>
      <c r="M2" s="1"/>
    </row>
    <row r="3" spans="1:13" customFormat="1" ht="16.2" thickTop="1" x14ac:dyDescent="0.3">
      <c r="A3" s="148"/>
      <c r="B3" s="8" t="s">
        <v>85</v>
      </c>
      <c r="C3" s="8" t="s">
        <v>1037</v>
      </c>
    </row>
    <row r="4" spans="1:13" customFormat="1" ht="15.6" x14ac:dyDescent="0.3">
      <c r="A4" s="148"/>
      <c r="B4" s="8" t="s">
        <v>265</v>
      </c>
      <c r="C4" s="8" t="s">
        <v>1038</v>
      </c>
    </row>
    <row r="5" spans="1:13" customFormat="1" ht="15.6" x14ac:dyDescent="0.3">
      <c r="A5" s="148"/>
      <c r="B5" s="8" t="s">
        <v>89</v>
      </c>
      <c r="C5" s="8"/>
    </row>
    <row r="6" spans="1:13" customFormat="1" ht="15.6" x14ac:dyDescent="0.3">
      <c r="A6" s="148"/>
      <c r="B6" s="8"/>
      <c r="C6" s="8"/>
    </row>
    <row r="7" spans="1:13" customFormat="1" ht="16.2" thickBot="1" x14ac:dyDescent="0.35">
      <c r="A7" s="146" t="str">
        <f>"@"&amp;COUNTIF(A$1:A6,"@*")+1</f>
        <v>@2</v>
      </c>
      <c r="B7" s="1" t="s">
        <v>1039</v>
      </c>
      <c r="C7" s="1"/>
      <c r="D7" s="1"/>
      <c r="E7" s="1"/>
      <c r="F7" s="1"/>
      <c r="G7" s="1"/>
      <c r="H7" s="1"/>
      <c r="I7" s="1"/>
      <c r="J7" s="1"/>
      <c r="K7" s="1"/>
      <c r="L7" s="1"/>
      <c r="M7" s="1"/>
    </row>
    <row r="8" spans="1:13" ht="24" customHeight="1" thickTop="1" x14ac:dyDescent="0.25">
      <c r="F8" s="42"/>
      <c r="G8" s="42"/>
    </row>
    <row r="9" spans="1:13" ht="15.75" customHeight="1" x14ac:dyDescent="0.25">
      <c r="B9" s="50"/>
      <c r="C9" s="50"/>
      <c r="D9" s="50"/>
      <c r="E9" s="50"/>
      <c r="F9" s="42"/>
      <c r="G9" s="42"/>
    </row>
    <row r="10" spans="1:13" ht="15.75" customHeight="1" thickBot="1" x14ac:dyDescent="0.3">
      <c r="A10" s="146" t="str">
        <f>"@"&amp;COUNTIF(A$1:A9,"@*")+1</f>
        <v>@3</v>
      </c>
      <c r="B10" s="2" t="s">
        <v>1040</v>
      </c>
      <c r="C10" s="2"/>
      <c r="D10" s="2"/>
      <c r="E10" s="2"/>
      <c r="F10" s="2"/>
      <c r="G10" s="2"/>
      <c r="H10" s="2"/>
      <c r="I10" s="2"/>
      <c r="J10" s="2"/>
      <c r="K10" s="2"/>
      <c r="L10" s="2"/>
      <c r="M10" s="2"/>
    </row>
    <row r="11" spans="1:13" ht="15.75" customHeight="1" x14ac:dyDescent="0.25">
      <c r="B11" s="50" t="s">
        <v>1041</v>
      </c>
      <c r="C11" s="50" t="s">
        <v>1042</v>
      </c>
      <c r="D11" s="50"/>
      <c r="E11" s="50"/>
      <c r="F11" s="42"/>
      <c r="G11" s="42"/>
    </row>
    <row r="12" spans="1:13" ht="15.75" customHeight="1" x14ac:dyDescent="0.25">
      <c r="B12" s="50"/>
      <c r="C12" s="50"/>
      <c r="D12" s="50"/>
      <c r="E12" s="50"/>
      <c r="F12" s="42"/>
      <c r="G12" s="42"/>
    </row>
    <row r="13" spans="1:13" ht="28.8" x14ac:dyDescent="0.25">
      <c r="B13" s="33" t="s">
        <v>1043</v>
      </c>
      <c r="C13" s="33" t="s">
        <v>1044</v>
      </c>
      <c r="D13" s="34" t="s">
        <v>1045</v>
      </c>
      <c r="E13" s="34" t="s">
        <v>1046</v>
      </c>
      <c r="F13" s="34" t="s">
        <v>1047</v>
      </c>
      <c r="G13" s="34" t="s">
        <v>1048</v>
      </c>
      <c r="H13" s="34" t="s">
        <v>1049</v>
      </c>
      <c r="I13" s="34" t="s">
        <v>1050</v>
      </c>
      <c r="J13" s="34" t="s">
        <v>1051</v>
      </c>
      <c r="K13" s="34" t="s">
        <v>1052</v>
      </c>
      <c r="L13" s="34" t="s">
        <v>1053</v>
      </c>
      <c r="M13" s="34" t="s">
        <v>757</v>
      </c>
    </row>
    <row r="14" spans="1:13" ht="15.75" customHeight="1" x14ac:dyDescent="0.25">
      <c r="B14" s="33" t="s">
        <v>983</v>
      </c>
      <c r="C14" s="33" t="s">
        <v>1054</v>
      </c>
      <c r="D14" s="175">
        <v>0.40613270000000001</v>
      </c>
      <c r="E14" s="175">
        <v>1.53101</v>
      </c>
      <c r="F14" s="175">
        <v>0.15946413000000001</v>
      </c>
      <c r="G14" s="175">
        <v>0.63785700000000001</v>
      </c>
      <c r="H14" s="175">
        <v>0</v>
      </c>
      <c r="I14" s="175">
        <v>6.2703688099999999</v>
      </c>
      <c r="J14" s="175">
        <v>0.15946413000000001</v>
      </c>
      <c r="K14" s="175">
        <v>0.25563000000000002</v>
      </c>
      <c r="L14" s="175">
        <v>0.15946399999999999</v>
      </c>
      <c r="M14" s="175">
        <v>9.5793907699999998</v>
      </c>
    </row>
    <row r="15" spans="1:13" ht="15.75" customHeight="1" x14ac:dyDescent="0.25">
      <c r="B15" s="33" t="s">
        <v>983</v>
      </c>
      <c r="C15" s="33" t="s">
        <v>1055</v>
      </c>
      <c r="D15" s="175">
        <v>0</v>
      </c>
      <c r="E15" s="175">
        <v>0.13822799999999999</v>
      </c>
      <c r="F15" s="175">
        <v>0</v>
      </c>
      <c r="G15" s="175">
        <v>3.5409999999999997E-2</v>
      </c>
      <c r="H15" s="175">
        <v>0.294628</v>
      </c>
      <c r="I15" s="175">
        <v>6.7493877600000003</v>
      </c>
      <c r="J15" s="175">
        <v>0.16020673999999999</v>
      </c>
      <c r="K15" s="175">
        <v>0.44192300000000001</v>
      </c>
      <c r="L15" s="175">
        <v>0.276895</v>
      </c>
      <c r="M15" s="175">
        <v>8.0966784999999994</v>
      </c>
    </row>
    <row r="16" spans="1:13" ht="15.75" customHeight="1" x14ac:dyDescent="0.25">
      <c r="B16" s="33" t="s">
        <v>984</v>
      </c>
      <c r="C16" s="33" t="s">
        <v>1056</v>
      </c>
      <c r="D16" s="175">
        <v>0</v>
      </c>
      <c r="E16" s="175">
        <v>3.2840000000000001E-2</v>
      </c>
      <c r="F16" s="175">
        <v>9.2725299999999993E-3</v>
      </c>
      <c r="G16" s="175">
        <v>1.5449999999999999E-3</v>
      </c>
      <c r="H16" s="175">
        <v>1.0045E-2</v>
      </c>
      <c r="I16" s="175">
        <v>0.75802972999999996</v>
      </c>
      <c r="J16" s="175">
        <v>1.54542E-3</v>
      </c>
      <c r="K16" s="175"/>
      <c r="L16" s="175"/>
      <c r="M16" s="175">
        <v>0.81327768</v>
      </c>
    </row>
    <row r="17" spans="1:45" ht="15.75" customHeight="1" x14ac:dyDescent="0.25">
      <c r="B17" s="33" t="s">
        <v>986</v>
      </c>
      <c r="C17" s="33" t="s">
        <v>1057</v>
      </c>
      <c r="D17" s="175">
        <v>0.42744710000000002</v>
      </c>
      <c r="E17" s="175">
        <v>9.6984000000000001E-2</v>
      </c>
      <c r="F17" s="175">
        <v>8.2615830000000001E-2</v>
      </c>
      <c r="G17" s="175">
        <v>0.118536</v>
      </c>
      <c r="H17" s="175">
        <v>2.5144E-2</v>
      </c>
      <c r="I17" s="175">
        <v>0</v>
      </c>
      <c r="J17" s="175">
        <v>3.2327929999999998E-2</v>
      </c>
      <c r="K17" s="175"/>
      <c r="L17" s="175"/>
      <c r="M17" s="175">
        <v>0.78305486000000013</v>
      </c>
    </row>
    <row r="18" spans="1:45" ht="15.75" customHeight="1" x14ac:dyDescent="0.25">
      <c r="B18" s="33" t="s">
        <v>987</v>
      </c>
      <c r="C18" s="33" t="s">
        <v>1058</v>
      </c>
      <c r="D18" s="175">
        <v>2.77554E-2</v>
      </c>
      <c r="E18" s="175">
        <v>8.9499999999999996E-4</v>
      </c>
      <c r="F18" s="175">
        <v>4.7940300000000003E-3</v>
      </c>
      <c r="G18" s="175">
        <v>3.6979999999999999E-3</v>
      </c>
      <c r="H18" s="175">
        <v>1.194E-3</v>
      </c>
      <c r="I18" s="175">
        <v>0</v>
      </c>
      <c r="J18" s="175">
        <v>4.4149899999999997E-3</v>
      </c>
      <c r="K18" s="175"/>
      <c r="L18" s="175"/>
      <c r="M18" s="175">
        <v>4.2751419999999998E-2</v>
      </c>
    </row>
    <row r="19" spans="1:45" ht="15.75" customHeight="1" x14ac:dyDescent="0.25">
      <c r="B19" s="33" t="s">
        <v>987</v>
      </c>
      <c r="C19" s="33" t="s">
        <v>1059</v>
      </c>
      <c r="D19" s="175">
        <v>2.5182199999999998E-2</v>
      </c>
      <c r="E19" s="175">
        <v>8.12E-4</v>
      </c>
      <c r="F19" s="175">
        <v>8.1901500000000002E-3</v>
      </c>
      <c r="G19" s="175">
        <v>5.1139999999999996E-3</v>
      </c>
      <c r="H19" s="175">
        <v>1.083E-3</v>
      </c>
      <c r="I19" s="175">
        <v>0</v>
      </c>
      <c r="J19" s="175">
        <v>1.9382399999999999E-3</v>
      </c>
      <c r="K19" s="175"/>
      <c r="L19" s="175"/>
      <c r="M19" s="175">
        <v>4.2319590000000004E-2</v>
      </c>
    </row>
    <row r="20" spans="1:45" ht="15.75" customHeight="1" x14ac:dyDescent="0.25">
      <c r="B20" s="50"/>
      <c r="C20" s="50"/>
      <c r="D20" s="50"/>
      <c r="E20" s="50"/>
      <c r="F20" s="42"/>
      <c r="G20" s="42"/>
    </row>
    <row r="21" spans="1:45" ht="15.75" customHeight="1" x14ac:dyDescent="0.25">
      <c r="B21" s="50"/>
      <c r="C21" s="50"/>
      <c r="D21" s="50"/>
      <c r="E21" s="50"/>
      <c r="F21" s="42"/>
      <c r="G21" s="42"/>
    </row>
    <row r="22" spans="1:45" ht="15.75" customHeight="1" thickBot="1" x14ac:dyDescent="0.3">
      <c r="A22" s="146" t="str">
        <f>"@"&amp;COUNTIF(A$1:A21,"@*")+1</f>
        <v>@4</v>
      </c>
      <c r="B22" s="2" t="s">
        <v>1060</v>
      </c>
      <c r="C22" s="2"/>
      <c r="D22" s="2"/>
      <c r="E22" s="2"/>
      <c r="F22" s="2"/>
      <c r="G22" s="2"/>
      <c r="H22" s="2"/>
      <c r="I22" s="2"/>
      <c r="J22" s="2"/>
      <c r="K22" s="2"/>
      <c r="L22" s="2"/>
      <c r="M22" s="2"/>
    </row>
    <row r="23" spans="1:45" ht="15.75" customHeight="1" x14ac:dyDescent="0.25">
      <c r="B23" s="50"/>
      <c r="C23" s="50"/>
      <c r="D23" s="50"/>
      <c r="E23" s="50"/>
      <c r="F23" s="42"/>
      <c r="G23" s="42"/>
    </row>
    <row r="24" spans="1:45" ht="15.75" customHeight="1" x14ac:dyDescent="0.25">
      <c r="B24" s="33" t="s">
        <v>1043</v>
      </c>
      <c r="C24" s="33" t="s">
        <v>1044</v>
      </c>
      <c r="D24" s="29"/>
      <c r="E24" s="29"/>
      <c r="F24" s="34">
        <v>2011</v>
      </c>
      <c r="G24" s="34">
        <v>2012</v>
      </c>
      <c r="H24" s="34">
        <v>2013</v>
      </c>
      <c r="I24" s="34">
        <v>2014</v>
      </c>
      <c r="J24" s="34">
        <v>2015</v>
      </c>
      <c r="K24" s="34">
        <v>2016</v>
      </c>
      <c r="L24" s="34">
        <v>2017</v>
      </c>
      <c r="M24" s="34">
        <v>2018</v>
      </c>
      <c r="N24" s="34">
        <v>2019</v>
      </c>
      <c r="O24" s="34">
        <v>2020</v>
      </c>
      <c r="P24" s="34">
        <v>2021</v>
      </c>
      <c r="Q24" s="34">
        <v>2022</v>
      </c>
      <c r="R24" s="34">
        <v>2023</v>
      </c>
      <c r="S24" s="34">
        <v>2024</v>
      </c>
      <c r="T24" s="34">
        <v>2025</v>
      </c>
      <c r="U24" s="34">
        <v>2026</v>
      </c>
      <c r="V24" s="34">
        <v>2027</v>
      </c>
      <c r="W24" s="34">
        <v>2028</v>
      </c>
      <c r="X24" s="34">
        <v>2029</v>
      </c>
      <c r="Y24" s="34">
        <v>2030</v>
      </c>
      <c r="Z24" s="34">
        <v>2031</v>
      </c>
      <c r="AA24" s="34">
        <v>2032</v>
      </c>
      <c r="AB24" s="34">
        <v>2033</v>
      </c>
      <c r="AC24" s="34">
        <v>2034</v>
      </c>
      <c r="AD24" s="34">
        <v>2035</v>
      </c>
      <c r="AE24" s="34">
        <v>2036</v>
      </c>
      <c r="AF24" s="34">
        <v>2037</v>
      </c>
      <c r="AG24" s="34">
        <v>2038</v>
      </c>
      <c r="AH24" s="34">
        <v>2039</v>
      </c>
      <c r="AI24" s="34">
        <v>2040</v>
      </c>
      <c r="AJ24" s="34">
        <v>2041</v>
      </c>
      <c r="AK24" s="34">
        <v>2042</v>
      </c>
      <c r="AL24" s="34">
        <v>2043</v>
      </c>
      <c r="AM24" s="34">
        <v>2044</v>
      </c>
      <c r="AN24" s="34">
        <v>2045</v>
      </c>
      <c r="AO24" s="34">
        <v>2046</v>
      </c>
      <c r="AP24" s="34">
        <v>2047</v>
      </c>
      <c r="AQ24" s="34">
        <v>2048</v>
      </c>
      <c r="AR24" s="34">
        <v>2049</v>
      </c>
      <c r="AS24" s="34">
        <v>2050</v>
      </c>
    </row>
    <row r="25" spans="1:45" ht="15.75" customHeight="1" x14ac:dyDescent="0.25">
      <c r="B25" s="33" t="s">
        <v>983</v>
      </c>
      <c r="C25" s="69" t="s">
        <v>348</v>
      </c>
      <c r="D25" s="33"/>
      <c r="E25" s="33"/>
      <c r="F25" s="64">
        <f>Biomass!F98</f>
        <v>164018</v>
      </c>
      <c r="G25" s="64">
        <f>Biomass!G98</f>
        <v>166781</v>
      </c>
      <c r="H25" s="64">
        <f>Biomass!H98</f>
        <v>165672</v>
      </c>
      <c r="I25" s="64">
        <f>Biomass!I98</f>
        <v>169716</v>
      </c>
      <c r="J25" s="64">
        <f>Biomass!J98</f>
        <v>175734</v>
      </c>
      <c r="K25" s="64">
        <f>Biomass!K98</f>
        <v>175194</v>
      </c>
      <c r="L25" s="64">
        <f>Biomass!L98</f>
        <v>174442</v>
      </c>
      <c r="M25" s="64">
        <f>Biomass!M98</f>
        <v>174731</v>
      </c>
      <c r="N25" s="64">
        <f>Biomass!N98</f>
        <v>0</v>
      </c>
      <c r="O25" s="64">
        <f>Biomass!O98</f>
        <v>0</v>
      </c>
      <c r="P25" s="64">
        <f>Biomass!P98</f>
        <v>0</v>
      </c>
      <c r="Q25" s="64">
        <f>Biomass!Q98</f>
        <v>0</v>
      </c>
      <c r="R25" s="64">
        <f>Biomass!R98</f>
        <v>0</v>
      </c>
      <c r="S25" s="64">
        <f>Biomass!S98</f>
        <v>0</v>
      </c>
      <c r="T25" s="64">
        <f>Biomass!T98</f>
        <v>0</v>
      </c>
      <c r="U25" s="64">
        <f>Biomass!U98</f>
        <v>0</v>
      </c>
      <c r="V25" s="64">
        <f>Biomass!V98</f>
        <v>0</v>
      </c>
      <c r="W25" s="64">
        <f>Biomass!W98</f>
        <v>0</v>
      </c>
      <c r="X25" s="64">
        <f>Biomass!X98</f>
        <v>0</v>
      </c>
      <c r="Y25" s="64">
        <f>Biomass!Y98</f>
        <v>0</v>
      </c>
      <c r="Z25" s="64">
        <f>Biomass!Z98</f>
        <v>0</v>
      </c>
      <c r="AA25" s="64">
        <f>Biomass!AA98</f>
        <v>0</v>
      </c>
      <c r="AB25" s="64">
        <f>Biomass!AB98</f>
        <v>0</v>
      </c>
      <c r="AC25" s="64">
        <f>Biomass!AC98</f>
        <v>0</v>
      </c>
      <c r="AD25" s="64">
        <f>Biomass!AD98</f>
        <v>0</v>
      </c>
      <c r="AE25" s="64">
        <f>Biomass!AE98</f>
        <v>0</v>
      </c>
      <c r="AF25" s="64">
        <f>Biomass!AF98</f>
        <v>0</v>
      </c>
      <c r="AG25" s="64">
        <f>Biomass!AG98</f>
        <v>0</v>
      </c>
      <c r="AH25" s="64">
        <f>Biomass!AH98</f>
        <v>0</v>
      </c>
      <c r="AI25" s="64">
        <f>Biomass!AI98</f>
        <v>0</v>
      </c>
      <c r="AJ25" s="64">
        <f>Biomass!AJ98</f>
        <v>0</v>
      </c>
      <c r="AK25" s="64">
        <f>Biomass!AK98</f>
        <v>0</v>
      </c>
      <c r="AL25" s="64">
        <f>Biomass!AL98</f>
        <v>0</v>
      </c>
      <c r="AM25" s="64">
        <f>Biomass!AM98</f>
        <v>0</v>
      </c>
      <c r="AN25" s="64">
        <f>Biomass!AN98</f>
        <v>0</v>
      </c>
      <c r="AO25" s="64">
        <f>Biomass!AO98</f>
        <v>0</v>
      </c>
      <c r="AP25" s="64">
        <f>Biomass!AP98</f>
        <v>0</v>
      </c>
      <c r="AQ25" s="64">
        <f>Biomass!AQ98</f>
        <v>0</v>
      </c>
      <c r="AR25" s="64">
        <f>Biomass!AR98</f>
        <v>0</v>
      </c>
      <c r="AS25" s="64">
        <f>Biomass!AS98</f>
        <v>0</v>
      </c>
    </row>
    <row r="26" spans="1:45" ht="15.75" customHeight="1" x14ac:dyDescent="0.25">
      <c r="B26" s="33" t="s">
        <v>983</v>
      </c>
      <c r="C26" s="69" t="s">
        <v>350</v>
      </c>
      <c r="D26" s="33"/>
      <c r="E26" s="33"/>
      <c r="F26" s="64">
        <f>Biomass!F99</f>
        <v>471281</v>
      </c>
      <c r="G26" s="64">
        <f>Biomass!G99</f>
        <v>461684</v>
      </c>
      <c r="H26" s="64">
        <f>Biomass!H99</f>
        <v>446939</v>
      </c>
      <c r="I26" s="64">
        <f>Biomass!I99</f>
        <v>436526</v>
      </c>
      <c r="J26" s="64">
        <f>Biomass!J99</f>
        <v>436766</v>
      </c>
      <c r="K26" s="64">
        <f>Biomass!K99</f>
        <v>436640</v>
      </c>
      <c r="L26" s="64">
        <f>Biomass!L99</f>
        <v>432812</v>
      </c>
      <c r="M26" s="64">
        <f>Biomass!M99</f>
        <v>424250</v>
      </c>
      <c r="N26" s="64">
        <f>Biomass!N99</f>
        <v>0</v>
      </c>
      <c r="O26" s="64">
        <f>Biomass!O99</f>
        <v>0</v>
      </c>
      <c r="P26" s="64">
        <f>Biomass!P99</f>
        <v>0</v>
      </c>
      <c r="Q26" s="64">
        <f>Biomass!Q99</f>
        <v>0</v>
      </c>
      <c r="R26" s="64">
        <f>Biomass!R99</f>
        <v>0</v>
      </c>
      <c r="S26" s="64">
        <f>Biomass!S99</f>
        <v>0</v>
      </c>
      <c r="T26" s="64">
        <f>Biomass!T99</f>
        <v>0</v>
      </c>
      <c r="U26" s="64">
        <f>Biomass!U99</f>
        <v>0</v>
      </c>
      <c r="V26" s="64">
        <f>Biomass!V99</f>
        <v>0</v>
      </c>
      <c r="W26" s="64">
        <f>Biomass!W99</f>
        <v>0</v>
      </c>
      <c r="X26" s="64">
        <f>Biomass!X99</f>
        <v>0</v>
      </c>
      <c r="Y26" s="64">
        <f>Biomass!Y99</f>
        <v>0</v>
      </c>
      <c r="Z26" s="64">
        <f>Biomass!Z99</f>
        <v>0</v>
      </c>
      <c r="AA26" s="64">
        <f>Biomass!AA99</f>
        <v>0</v>
      </c>
      <c r="AB26" s="64">
        <f>Biomass!AB99</f>
        <v>0</v>
      </c>
      <c r="AC26" s="64">
        <f>Biomass!AC99</f>
        <v>0</v>
      </c>
      <c r="AD26" s="64">
        <f>Biomass!AD99</f>
        <v>0</v>
      </c>
      <c r="AE26" s="64">
        <f>Biomass!AE99</f>
        <v>0</v>
      </c>
      <c r="AF26" s="64">
        <f>Biomass!AF99</f>
        <v>0</v>
      </c>
      <c r="AG26" s="64">
        <f>Biomass!AG99</f>
        <v>0</v>
      </c>
      <c r="AH26" s="64">
        <f>Biomass!AH99</f>
        <v>0</v>
      </c>
      <c r="AI26" s="64">
        <f>Biomass!AI99</f>
        <v>0</v>
      </c>
      <c r="AJ26" s="64">
        <f>Biomass!AJ99</f>
        <v>0</v>
      </c>
      <c r="AK26" s="64">
        <f>Biomass!AK99</f>
        <v>0</v>
      </c>
      <c r="AL26" s="64">
        <f>Biomass!AL99</f>
        <v>0</v>
      </c>
      <c r="AM26" s="64">
        <f>Biomass!AM99</f>
        <v>0</v>
      </c>
      <c r="AN26" s="64">
        <f>Biomass!AN99</f>
        <v>0</v>
      </c>
      <c r="AO26" s="64">
        <f>Biomass!AO99</f>
        <v>0</v>
      </c>
      <c r="AP26" s="64">
        <f>Biomass!AP99</f>
        <v>0</v>
      </c>
      <c r="AQ26" s="64">
        <f>Biomass!AQ99</f>
        <v>0</v>
      </c>
      <c r="AR26" s="64">
        <f>Biomass!AR99</f>
        <v>0</v>
      </c>
      <c r="AS26" s="64">
        <f>Biomass!AS99</f>
        <v>0</v>
      </c>
    </row>
    <row r="27" spans="1:45" ht="15.75" customHeight="1" x14ac:dyDescent="0.25">
      <c r="B27" s="33" t="s">
        <v>984</v>
      </c>
      <c r="C27" s="69" t="s">
        <v>352</v>
      </c>
      <c r="D27" s="33"/>
      <c r="E27" s="33"/>
      <c r="F27" s="64">
        <f>Biomass!F100</f>
        <v>2641664</v>
      </c>
      <c r="G27" s="64">
        <f>Biomass!G100</f>
        <v>2623656</v>
      </c>
      <c r="H27" s="64">
        <f>Biomass!H100</f>
        <v>2616268</v>
      </c>
      <c r="I27" s="64">
        <f>Biomass!I100</f>
        <v>2604185</v>
      </c>
      <c r="J27" s="64">
        <f>Biomass!J100</f>
        <v>2588174</v>
      </c>
      <c r="K27" s="64">
        <f>Biomass!K100</f>
        <v>2618341</v>
      </c>
      <c r="L27" s="64">
        <f>Biomass!L100</f>
        <v>2660856</v>
      </c>
      <c r="M27" s="64">
        <f>Biomass!M100</f>
        <v>2552118</v>
      </c>
      <c r="N27" s="64">
        <f>Biomass!N100</f>
        <v>0</v>
      </c>
      <c r="O27" s="64">
        <f>Biomass!O100</f>
        <v>0</v>
      </c>
      <c r="P27" s="64">
        <f>Biomass!P100</f>
        <v>0</v>
      </c>
      <c r="Q27" s="64">
        <f>Biomass!Q100</f>
        <v>0</v>
      </c>
      <c r="R27" s="64">
        <f>Biomass!R100</f>
        <v>0</v>
      </c>
      <c r="S27" s="64">
        <f>Biomass!S100</f>
        <v>0</v>
      </c>
      <c r="T27" s="64">
        <f>Biomass!T100</f>
        <v>0</v>
      </c>
      <c r="U27" s="64">
        <f>Biomass!U100</f>
        <v>0</v>
      </c>
      <c r="V27" s="64">
        <f>Biomass!V100</f>
        <v>0</v>
      </c>
      <c r="W27" s="64">
        <f>Biomass!W100</f>
        <v>0</v>
      </c>
      <c r="X27" s="64">
        <f>Biomass!X100</f>
        <v>0</v>
      </c>
      <c r="Y27" s="64">
        <f>Biomass!Y100</f>
        <v>0</v>
      </c>
      <c r="Z27" s="64">
        <f>Biomass!Z100</f>
        <v>0</v>
      </c>
      <c r="AA27" s="64">
        <f>Biomass!AA100</f>
        <v>0</v>
      </c>
      <c r="AB27" s="64">
        <f>Biomass!AB100</f>
        <v>0</v>
      </c>
      <c r="AC27" s="64">
        <f>Biomass!AC100</f>
        <v>0</v>
      </c>
      <c r="AD27" s="64">
        <f>Biomass!AD100</f>
        <v>0</v>
      </c>
      <c r="AE27" s="64">
        <f>Biomass!AE100</f>
        <v>0</v>
      </c>
      <c r="AF27" s="64">
        <f>Biomass!AF100</f>
        <v>0</v>
      </c>
      <c r="AG27" s="64">
        <f>Biomass!AG100</f>
        <v>0</v>
      </c>
      <c r="AH27" s="64">
        <f>Biomass!AH100</f>
        <v>0</v>
      </c>
      <c r="AI27" s="64">
        <f>Biomass!AI100</f>
        <v>0</v>
      </c>
      <c r="AJ27" s="64">
        <f>Biomass!AJ100</f>
        <v>0</v>
      </c>
      <c r="AK27" s="64">
        <f>Biomass!AK100</f>
        <v>0</v>
      </c>
      <c r="AL27" s="64">
        <f>Biomass!AL100</f>
        <v>0</v>
      </c>
      <c r="AM27" s="64">
        <f>Biomass!AM100</f>
        <v>0</v>
      </c>
      <c r="AN27" s="64">
        <f>Biomass!AN100</f>
        <v>0</v>
      </c>
      <c r="AO27" s="64">
        <f>Biomass!AO100</f>
        <v>0</v>
      </c>
      <c r="AP27" s="64">
        <f>Biomass!AP100</f>
        <v>0</v>
      </c>
      <c r="AQ27" s="64">
        <f>Biomass!AQ100</f>
        <v>0</v>
      </c>
      <c r="AR27" s="64">
        <f>Biomass!AR100</f>
        <v>0</v>
      </c>
      <c r="AS27" s="64">
        <f>Biomass!AS100</f>
        <v>0</v>
      </c>
    </row>
    <row r="28" spans="1:45" ht="15.75" customHeight="1" x14ac:dyDescent="0.25">
      <c r="B28" s="33" t="s">
        <v>986</v>
      </c>
      <c r="C28" s="69" t="s">
        <v>1061</v>
      </c>
      <c r="D28" s="33"/>
      <c r="E28" s="33"/>
      <c r="F28" s="64">
        <f>Biomass!F101</f>
        <v>346253</v>
      </c>
      <c r="G28" s="64">
        <f>Biomass!G101</f>
        <v>324044</v>
      </c>
      <c r="H28" s="64">
        <f>Biomass!H101</f>
        <v>271825</v>
      </c>
      <c r="I28" s="64">
        <f>Biomass!I101</f>
        <v>279530</v>
      </c>
      <c r="J28" s="64">
        <f>Biomass!J101</f>
        <v>278508</v>
      </c>
      <c r="K28" s="64">
        <f>Biomass!K101</f>
        <v>293538</v>
      </c>
      <c r="L28" s="64">
        <f>Biomass!L101</f>
        <v>287915</v>
      </c>
      <c r="M28" s="64">
        <f>Biomass!M101</f>
        <v>279251</v>
      </c>
      <c r="N28" s="64">
        <f>Biomass!N101</f>
        <v>0</v>
      </c>
      <c r="O28" s="64">
        <f>Biomass!O101</f>
        <v>0</v>
      </c>
      <c r="P28" s="64">
        <f>Biomass!P101</f>
        <v>0</v>
      </c>
      <c r="Q28" s="64">
        <f>Biomass!Q101</f>
        <v>0</v>
      </c>
      <c r="R28" s="64">
        <f>Biomass!R101</f>
        <v>0</v>
      </c>
      <c r="S28" s="64">
        <f>Biomass!S101</f>
        <v>0</v>
      </c>
      <c r="T28" s="64">
        <f>Biomass!T101</f>
        <v>0</v>
      </c>
      <c r="U28" s="64">
        <f>Biomass!U101</f>
        <v>0</v>
      </c>
      <c r="V28" s="64">
        <f>Biomass!V101</f>
        <v>0</v>
      </c>
      <c r="W28" s="64">
        <f>Biomass!W101</f>
        <v>0</v>
      </c>
      <c r="X28" s="64">
        <f>Biomass!X101</f>
        <v>0</v>
      </c>
      <c r="Y28" s="64">
        <f>Biomass!Y101</f>
        <v>0</v>
      </c>
      <c r="Z28" s="64">
        <f>Biomass!Z101</f>
        <v>0</v>
      </c>
      <c r="AA28" s="64">
        <f>Biomass!AA101</f>
        <v>0</v>
      </c>
      <c r="AB28" s="64">
        <f>Biomass!AB101</f>
        <v>0</v>
      </c>
      <c r="AC28" s="64">
        <f>Biomass!AC101</f>
        <v>0</v>
      </c>
      <c r="AD28" s="64">
        <f>Biomass!AD101</f>
        <v>0</v>
      </c>
      <c r="AE28" s="64">
        <f>Biomass!AE101</f>
        <v>0</v>
      </c>
      <c r="AF28" s="64">
        <f>Biomass!AF101</f>
        <v>0</v>
      </c>
      <c r="AG28" s="64">
        <f>Biomass!AG101</f>
        <v>0</v>
      </c>
      <c r="AH28" s="64">
        <f>Biomass!AH101</f>
        <v>0</v>
      </c>
      <c r="AI28" s="64">
        <f>Biomass!AI101</f>
        <v>0</v>
      </c>
      <c r="AJ28" s="64">
        <f>Biomass!AJ101</f>
        <v>0</v>
      </c>
      <c r="AK28" s="64">
        <f>Biomass!AK101</f>
        <v>0</v>
      </c>
      <c r="AL28" s="64">
        <f>Biomass!AL101</f>
        <v>0</v>
      </c>
      <c r="AM28" s="64">
        <f>Biomass!AM101</f>
        <v>0</v>
      </c>
      <c r="AN28" s="64">
        <f>Biomass!AN101</f>
        <v>0</v>
      </c>
      <c r="AO28" s="64">
        <f>Biomass!AO101</f>
        <v>0</v>
      </c>
      <c r="AP28" s="64">
        <f>Biomass!AP101</f>
        <v>0</v>
      </c>
      <c r="AQ28" s="64">
        <f>Biomass!AQ101</f>
        <v>0</v>
      </c>
      <c r="AR28" s="64">
        <f>Biomass!AR101</f>
        <v>0</v>
      </c>
      <c r="AS28" s="64">
        <f>Biomass!AS101</f>
        <v>0</v>
      </c>
    </row>
    <row r="29" spans="1:45" ht="15.75" customHeight="1" x14ac:dyDescent="0.25">
      <c r="B29" s="33" t="s">
        <v>987</v>
      </c>
      <c r="C29" s="69" t="s">
        <v>1062</v>
      </c>
      <c r="D29" s="33"/>
      <c r="E29" s="33"/>
      <c r="F29" s="64">
        <f>Biomass!F102</f>
        <v>3746067</v>
      </c>
      <c r="G29" s="64">
        <f>Biomass!G102</f>
        <v>3082613</v>
      </c>
      <c r="H29" s="64">
        <f>Biomass!H102</f>
        <v>3539396</v>
      </c>
      <c r="I29" s="64">
        <f>Biomass!I102</f>
        <v>3824321</v>
      </c>
      <c r="J29" s="64">
        <f>Biomass!J102</f>
        <v>4369578</v>
      </c>
      <c r="K29" s="64">
        <f>Biomass!K102</f>
        <v>4645964</v>
      </c>
      <c r="L29" s="64">
        <f>Biomass!L102</f>
        <v>5005491</v>
      </c>
      <c r="M29" s="64">
        <f>Biomass!M102</f>
        <v>5421804</v>
      </c>
      <c r="N29" s="64">
        <f>Biomass!N102</f>
        <v>0</v>
      </c>
      <c r="O29" s="64">
        <f>Biomass!O102</f>
        <v>0</v>
      </c>
      <c r="P29" s="64">
        <f>Biomass!P102</f>
        <v>0</v>
      </c>
      <c r="Q29" s="64">
        <f>Biomass!Q102</f>
        <v>0</v>
      </c>
      <c r="R29" s="64">
        <f>Biomass!R102</f>
        <v>0</v>
      </c>
      <c r="S29" s="64">
        <f>Biomass!S102</f>
        <v>0</v>
      </c>
      <c r="T29" s="64">
        <f>Biomass!T102</f>
        <v>0</v>
      </c>
      <c r="U29" s="64">
        <f>Biomass!U102</f>
        <v>0</v>
      </c>
      <c r="V29" s="64">
        <f>Biomass!V102</f>
        <v>0</v>
      </c>
      <c r="W29" s="64">
        <f>Biomass!W102</f>
        <v>0</v>
      </c>
      <c r="X29" s="64">
        <f>Biomass!X102</f>
        <v>0</v>
      </c>
      <c r="Y29" s="64">
        <f>Biomass!Y102</f>
        <v>0</v>
      </c>
      <c r="Z29" s="64">
        <f>Biomass!Z102</f>
        <v>0</v>
      </c>
      <c r="AA29" s="64">
        <f>Biomass!AA102</f>
        <v>0</v>
      </c>
      <c r="AB29" s="64">
        <f>Biomass!AB102</f>
        <v>0</v>
      </c>
      <c r="AC29" s="64">
        <f>Biomass!AC102</f>
        <v>0</v>
      </c>
      <c r="AD29" s="64">
        <f>Biomass!AD102</f>
        <v>0</v>
      </c>
      <c r="AE29" s="64">
        <f>Biomass!AE102</f>
        <v>0</v>
      </c>
      <c r="AF29" s="64">
        <f>Biomass!AF102</f>
        <v>0</v>
      </c>
      <c r="AG29" s="64">
        <f>Biomass!AG102</f>
        <v>0</v>
      </c>
      <c r="AH29" s="64">
        <f>Biomass!AH102</f>
        <v>0</v>
      </c>
      <c r="AI29" s="64">
        <f>Biomass!AI102</f>
        <v>0</v>
      </c>
      <c r="AJ29" s="64">
        <f>Biomass!AJ102</f>
        <v>0</v>
      </c>
      <c r="AK29" s="64">
        <f>Biomass!AK102</f>
        <v>0</v>
      </c>
      <c r="AL29" s="64">
        <f>Biomass!AL102</f>
        <v>0</v>
      </c>
      <c r="AM29" s="64">
        <f>Biomass!AM102</f>
        <v>0</v>
      </c>
      <c r="AN29" s="64">
        <f>Biomass!AN102</f>
        <v>0</v>
      </c>
      <c r="AO29" s="64">
        <f>Biomass!AO102</f>
        <v>0</v>
      </c>
      <c r="AP29" s="64">
        <f>Biomass!AP102</f>
        <v>0</v>
      </c>
      <c r="AQ29" s="64">
        <f>Biomass!AQ102</f>
        <v>0</v>
      </c>
      <c r="AR29" s="64">
        <f>Biomass!AR102</f>
        <v>0</v>
      </c>
      <c r="AS29" s="64">
        <f>Biomass!AS102</f>
        <v>0</v>
      </c>
    </row>
    <row r="30" spans="1:45" ht="15.75" customHeight="1" x14ac:dyDescent="0.25">
      <c r="B30" s="33" t="s">
        <v>987</v>
      </c>
      <c r="C30" s="69" t="s">
        <v>358</v>
      </c>
      <c r="D30" s="33"/>
      <c r="E30" s="33"/>
      <c r="F30" s="64">
        <f>Biomass!F103</f>
        <v>8077846</v>
      </c>
      <c r="G30" s="64">
        <f>Biomass!G103</f>
        <v>9074234</v>
      </c>
      <c r="H30" s="64">
        <f>Biomass!H103</f>
        <v>8086193</v>
      </c>
      <c r="I30" s="64">
        <f>Biomass!I103</f>
        <v>7804746</v>
      </c>
      <c r="J30" s="64">
        <f>Biomass!J103</f>
        <v>5669826</v>
      </c>
      <c r="K30" s="64">
        <f>Biomass!K103</f>
        <v>6513194</v>
      </c>
      <c r="L30" s="64">
        <f>Biomass!L103</f>
        <v>6242149</v>
      </c>
      <c r="M30" s="64">
        <f>Biomass!M103</f>
        <v>6952334</v>
      </c>
      <c r="N30" s="64">
        <f>Biomass!N103</f>
        <v>0</v>
      </c>
      <c r="O30" s="64">
        <f>Biomass!O103</f>
        <v>0</v>
      </c>
      <c r="P30" s="64">
        <f>Biomass!P103</f>
        <v>0</v>
      </c>
      <c r="Q30" s="64">
        <f>Biomass!Q103</f>
        <v>0</v>
      </c>
      <c r="R30" s="64">
        <f>Biomass!R103</f>
        <v>0</v>
      </c>
      <c r="S30" s="64">
        <f>Biomass!S103</f>
        <v>0</v>
      </c>
      <c r="T30" s="64">
        <f>Biomass!T103</f>
        <v>0</v>
      </c>
      <c r="U30" s="64">
        <f>Biomass!U103</f>
        <v>0</v>
      </c>
      <c r="V30" s="64">
        <f>Biomass!V103</f>
        <v>0</v>
      </c>
      <c r="W30" s="64">
        <f>Biomass!W103</f>
        <v>0</v>
      </c>
      <c r="X30" s="64">
        <f>Biomass!X103</f>
        <v>0</v>
      </c>
      <c r="Y30" s="64">
        <f>Biomass!Y103</f>
        <v>0</v>
      </c>
      <c r="Z30" s="64">
        <f>Biomass!Z103</f>
        <v>0</v>
      </c>
      <c r="AA30" s="64">
        <f>Biomass!AA103</f>
        <v>0</v>
      </c>
      <c r="AB30" s="64">
        <f>Biomass!AB103</f>
        <v>0</v>
      </c>
      <c r="AC30" s="64">
        <f>Biomass!AC103</f>
        <v>0</v>
      </c>
      <c r="AD30" s="64">
        <f>Biomass!AD103</f>
        <v>0</v>
      </c>
      <c r="AE30" s="64">
        <f>Biomass!AE103</f>
        <v>0</v>
      </c>
      <c r="AF30" s="64">
        <f>Biomass!AF103</f>
        <v>0</v>
      </c>
      <c r="AG30" s="64">
        <f>Biomass!AG103</f>
        <v>0</v>
      </c>
      <c r="AH30" s="64">
        <f>Biomass!AH103</f>
        <v>0</v>
      </c>
      <c r="AI30" s="64">
        <f>Biomass!AI103</f>
        <v>0</v>
      </c>
      <c r="AJ30" s="64">
        <f>Biomass!AJ103</f>
        <v>0</v>
      </c>
      <c r="AK30" s="64">
        <f>Biomass!AK103</f>
        <v>0</v>
      </c>
      <c r="AL30" s="64">
        <f>Biomass!AL103</f>
        <v>0</v>
      </c>
      <c r="AM30" s="64">
        <f>Biomass!AM103</f>
        <v>0</v>
      </c>
      <c r="AN30" s="64">
        <f>Biomass!AN103</f>
        <v>0</v>
      </c>
      <c r="AO30" s="64">
        <f>Biomass!AO103</f>
        <v>0</v>
      </c>
      <c r="AP30" s="64">
        <f>Biomass!AP103</f>
        <v>0</v>
      </c>
      <c r="AQ30" s="64">
        <f>Biomass!AQ103</f>
        <v>0</v>
      </c>
      <c r="AR30" s="64">
        <f>Biomass!AR103</f>
        <v>0</v>
      </c>
      <c r="AS30" s="64">
        <f>Biomass!AS103</f>
        <v>0</v>
      </c>
    </row>
    <row r="31" spans="1:45" ht="15.75" customHeight="1" x14ac:dyDescent="0.25">
      <c r="B31" s="50"/>
      <c r="C31" s="50"/>
      <c r="D31" s="50"/>
      <c r="E31" s="50"/>
      <c r="F31" s="42"/>
      <c r="G31" s="42"/>
    </row>
    <row r="32" spans="1:45" ht="15.75" customHeight="1" thickBot="1" x14ac:dyDescent="0.3">
      <c r="A32" s="146" t="str">
        <f>"@"&amp;COUNTIF(A$1:A31,"@*")+1</f>
        <v>@5</v>
      </c>
      <c r="B32" s="2" t="s">
        <v>1063</v>
      </c>
      <c r="C32" s="2"/>
      <c r="D32" s="2"/>
      <c r="E32" s="2"/>
      <c r="F32" s="2"/>
      <c r="G32" s="2"/>
      <c r="H32" s="2"/>
      <c r="I32" s="2"/>
      <c r="J32" s="2"/>
      <c r="K32" s="2"/>
      <c r="L32" s="2"/>
      <c r="M32" s="2"/>
    </row>
    <row r="33" spans="1:45" ht="15.75" customHeight="1" x14ac:dyDescent="0.25">
      <c r="B33" s="50" t="s">
        <v>1041</v>
      </c>
      <c r="C33" s="50" t="s">
        <v>1064</v>
      </c>
      <c r="D33" s="50"/>
      <c r="E33" s="50"/>
      <c r="F33" s="42"/>
      <c r="G33" s="42"/>
    </row>
    <row r="34" spans="1:45" ht="15.75" customHeight="1" x14ac:dyDescent="0.25">
      <c r="B34" s="50"/>
      <c r="C34" s="50"/>
      <c r="D34" s="50"/>
      <c r="E34" s="50"/>
      <c r="F34" s="42"/>
      <c r="G34" s="42"/>
    </row>
    <row r="35" spans="1:45" ht="15.75" customHeight="1" x14ac:dyDescent="0.25">
      <c r="B35" s="33" t="s">
        <v>1043</v>
      </c>
      <c r="C35" s="33" t="s">
        <v>1044</v>
      </c>
      <c r="D35" s="29"/>
      <c r="E35" s="29"/>
      <c r="F35" s="34">
        <v>2011</v>
      </c>
      <c r="G35" s="34">
        <v>2012</v>
      </c>
      <c r="H35" s="34">
        <v>2013</v>
      </c>
      <c r="I35" s="34">
        <v>2014</v>
      </c>
      <c r="J35" s="34">
        <v>2015</v>
      </c>
      <c r="K35" s="34">
        <v>2016</v>
      </c>
      <c r="L35" s="34">
        <v>2017</v>
      </c>
      <c r="M35" s="34">
        <v>2018</v>
      </c>
      <c r="N35" s="34">
        <v>2019</v>
      </c>
      <c r="O35" s="34">
        <v>2020</v>
      </c>
      <c r="P35" s="34">
        <v>2021</v>
      </c>
      <c r="Q35" s="34">
        <v>2022</v>
      </c>
      <c r="R35" s="34">
        <v>2023</v>
      </c>
      <c r="S35" s="34">
        <v>2024</v>
      </c>
      <c r="T35" s="34">
        <v>2025</v>
      </c>
      <c r="U35" s="34">
        <v>2026</v>
      </c>
      <c r="V35" s="34">
        <v>2027</v>
      </c>
      <c r="W35" s="34">
        <v>2028</v>
      </c>
      <c r="X35" s="34">
        <v>2029</v>
      </c>
      <c r="Y35" s="34">
        <v>2030</v>
      </c>
      <c r="Z35" s="34">
        <v>2031</v>
      </c>
      <c r="AA35" s="34">
        <v>2032</v>
      </c>
      <c r="AB35" s="34">
        <v>2033</v>
      </c>
      <c r="AC35" s="34">
        <v>2034</v>
      </c>
      <c r="AD35" s="34">
        <v>2035</v>
      </c>
      <c r="AE35" s="34">
        <v>2036</v>
      </c>
      <c r="AF35" s="34">
        <v>2037</v>
      </c>
      <c r="AG35" s="34">
        <v>2038</v>
      </c>
      <c r="AH35" s="34">
        <v>2039</v>
      </c>
      <c r="AI35" s="34">
        <v>2040</v>
      </c>
      <c r="AJ35" s="34">
        <v>2041</v>
      </c>
      <c r="AK35" s="34">
        <v>2042</v>
      </c>
      <c r="AL35" s="34">
        <v>2043</v>
      </c>
      <c r="AM35" s="34">
        <v>2044</v>
      </c>
      <c r="AN35" s="34">
        <v>2045</v>
      </c>
      <c r="AO35" s="34">
        <v>2046</v>
      </c>
      <c r="AP35" s="34">
        <v>2047</v>
      </c>
      <c r="AQ35" s="34">
        <v>2048</v>
      </c>
      <c r="AR35" s="34">
        <v>2049</v>
      </c>
      <c r="AS35" s="34">
        <v>2050</v>
      </c>
    </row>
    <row r="36" spans="1:45" ht="15.75" customHeight="1" x14ac:dyDescent="0.25">
      <c r="B36" s="33" t="s">
        <v>983</v>
      </c>
      <c r="C36" s="69" t="s">
        <v>1065</v>
      </c>
      <c r="D36" s="33"/>
      <c r="E36" s="33"/>
      <c r="F36" s="58">
        <f>SUMPRODUCT(F25:F26,$M$14:$M$15)</f>
        <v>5387003.2554723602</v>
      </c>
      <c r="G36" s="58">
        <f t="shared" ref="G36:AS36" si="0">SUMPRODUCT(G25:G26,$M$14:$M$15)</f>
        <v>5335767.2886053696</v>
      </c>
      <c r="H36" s="58">
        <f t="shared" si="0"/>
        <v>5205758.2197589399</v>
      </c>
      <c r="I36" s="58">
        <f t="shared" si="0"/>
        <v>5160186.56281232</v>
      </c>
      <c r="J36" s="58">
        <f t="shared" si="0"/>
        <v>5219778.5393061796</v>
      </c>
      <c r="K36" s="58">
        <f t="shared" si="0"/>
        <v>5213585.4867993798</v>
      </c>
      <c r="L36" s="58">
        <f t="shared" si="0"/>
        <v>5175387.6996423397</v>
      </c>
      <c r="M36" s="58">
        <f t="shared" si="0"/>
        <v>5108832.3822578695</v>
      </c>
      <c r="N36" s="58">
        <f t="shared" si="0"/>
        <v>0</v>
      </c>
      <c r="O36" s="58">
        <f t="shared" si="0"/>
        <v>0</v>
      </c>
      <c r="P36" s="58">
        <f t="shared" si="0"/>
        <v>0</v>
      </c>
      <c r="Q36" s="58">
        <f t="shared" si="0"/>
        <v>0</v>
      </c>
      <c r="R36" s="58">
        <f t="shared" si="0"/>
        <v>0</v>
      </c>
      <c r="S36" s="58">
        <f t="shared" si="0"/>
        <v>0</v>
      </c>
      <c r="T36" s="58">
        <f t="shared" si="0"/>
        <v>0</v>
      </c>
      <c r="U36" s="58">
        <f t="shared" si="0"/>
        <v>0</v>
      </c>
      <c r="V36" s="58">
        <f t="shared" si="0"/>
        <v>0</v>
      </c>
      <c r="W36" s="58">
        <f t="shared" si="0"/>
        <v>0</v>
      </c>
      <c r="X36" s="58">
        <f t="shared" si="0"/>
        <v>0</v>
      </c>
      <c r="Y36" s="58">
        <f t="shared" si="0"/>
        <v>0</v>
      </c>
      <c r="Z36" s="58">
        <f t="shared" si="0"/>
        <v>0</v>
      </c>
      <c r="AA36" s="58">
        <f t="shared" si="0"/>
        <v>0</v>
      </c>
      <c r="AB36" s="58">
        <f t="shared" si="0"/>
        <v>0</v>
      </c>
      <c r="AC36" s="58">
        <f t="shared" si="0"/>
        <v>0</v>
      </c>
      <c r="AD36" s="58">
        <f t="shared" si="0"/>
        <v>0</v>
      </c>
      <c r="AE36" s="58">
        <f t="shared" si="0"/>
        <v>0</v>
      </c>
      <c r="AF36" s="58">
        <f t="shared" si="0"/>
        <v>0</v>
      </c>
      <c r="AG36" s="58">
        <f t="shared" si="0"/>
        <v>0</v>
      </c>
      <c r="AH36" s="58">
        <f t="shared" si="0"/>
        <v>0</v>
      </c>
      <c r="AI36" s="58">
        <f t="shared" si="0"/>
        <v>0</v>
      </c>
      <c r="AJ36" s="58">
        <f t="shared" si="0"/>
        <v>0</v>
      </c>
      <c r="AK36" s="58">
        <f t="shared" si="0"/>
        <v>0</v>
      </c>
      <c r="AL36" s="58">
        <f t="shared" si="0"/>
        <v>0</v>
      </c>
      <c r="AM36" s="58">
        <f t="shared" si="0"/>
        <v>0</v>
      </c>
      <c r="AN36" s="58">
        <f t="shared" si="0"/>
        <v>0</v>
      </c>
      <c r="AO36" s="58">
        <f t="shared" si="0"/>
        <v>0</v>
      </c>
      <c r="AP36" s="58">
        <f t="shared" si="0"/>
        <v>0</v>
      </c>
      <c r="AQ36" s="58">
        <f t="shared" si="0"/>
        <v>0</v>
      </c>
      <c r="AR36" s="58">
        <f t="shared" si="0"/>
        <v>0</v>
      </c>
      <c r="AS36" s="58">
        <f t="shared" si="0"/>
        <v>0</v>
      </c>
    </row>
    <row r="37" spans="1:45" ht="15.75" customHeight="1" x14ac:dyDescent="0.25">
      <c r="B37" s="33" t="s">
        <v>984</v>
      </c>
      <c r="C37" s="69" t="s">
        <v>1066</v>
      </c>
      <c r="D37" s="33"/>
      <c r="E37" s="33"/>
      <c r="F37" s="58">
        <f t="shared" ref="F37:AS37" si="1">F27*$M16</f>
        <v>2148406.36925952</v>
      </c>
      <c r="G37" s="58">
        <f t="shared" si="1"/>
        <v>2133760.8647980802</v>
      </c>
      <c r="H37" s="58">
        <f t="shared" si="1"/>
        <v>2127752.3692982402</v>
      </c>
      <c r="I37" s="58">
        <f t="shared" si="1"/>
        <v>2117925.5350907999</v>
      </c>
      <c r="J37" s="58">
        <f t="shared" si="1"/>
        <v>2104904.1461563199</v>
      </c>
      <c r="K37" s="58">
        <f t="shared" si="1"/>
        <v>2129438.2939288798</v>
      </c>
      <c r="L37" s="58">
        <f t="shared" si="1"/>
        <v>2164014.7944940799</v>
      </c>
      <c r="M37" s="58">
        <f t="shared" si="1"/>
        <v>2075580.60612624</v>
      </c>
      <c r="N37" s="58">
        <f t="shared" si="1"/>
        <v>0</v>
      </c>
      <c r="O37" s="58">
        <f t="shared" si="1"/>
        <v>0</v>
      </c>
      <c r="P37" s="58">
        <f t="shared" si="1"/>
        <v>0</v>
      </c>
      <c r="Q37" s="58">
        <f t="shared" si="1"/>
        <v>0</v>
      </c>
      <c r="R37" s="58">
        <f t="shared" si="1"/>
        <v>0</v>
      </c>
      <c r="S37" s="58">
        <f t="shared" si="1"/>
        <v>0</v>
      </c>
      <c r="T37" s="58">
        <f t="shared" si="1"/>
        <v>0</v>
      </c>
      <c r="U37" s="58">
        <f t="shared" si="1"/>
        <v>0</v>
      </c>
      <c r="V37" s="58">
        <f t="shared" si="1"/>
        <v>0</v>
      </c>
      <c r="W37" s="58">
        <f t="shared" si="1"/>
        <v>0</v>
      </c>
      <c r="X37" s="58">
        <f t="shared" si="1"/>
        <v>0</v>
      </c>
      <c r="Y37" s="58">
        <f t="shared" si="1"/>
        <v>0</v>
      </c>
      <c r="Z37" s="58">
        <f t="shared" si="1"/>
        <v>0</v>
      </c>
      <c r="AA37" s="58">
        <f t="shared" si="1"/>
        <v>0</v>
      </c>
      <c r="AB37" s="58">
        <f t="shared" si="1"/>
        <v>0</v>
      </c>
      <c r="AC37" s="58">
        <f t="shared" si="1"/>
        <v>0</v>
      </c>
      <c r="AD37" s="58">
        <f t="shared" si="1"/>
        <v>0</v>
      </c>
      <c r="AE37" s="58">
        <f t="shared" si="1"/>
        <v>0</v>
      </c>
      <c r="AF37" s="58">
        <f t="shared" si="1"/>
        <v>0</v>
      </c>
      <c r="AG37" s="58">
        <f t="shared" si="1"/>
        <v>0</v>
      </c>
      <c r="AH37" s="58">
        <f t="shared" si="1"/>
        <v>0</v>
      </c>
      <c r="AI37" s="58">
        <f t="shared" si="1"/>
        <v>0</v>
      </c>
      <c r="AJ37" s="58">
        <f t="shared" si="1"/>
        <v>0</v>
      </c>
      <c r="AK37" s="58">
        <f t="shared" si="1"/>
        <v>0</v>
      </c>
      <c r="AL37" s="58">
        <f t="shared" si="1"/>
        <v>0</v>
      </c>
      <c r="AM37" s="58">
        <f t="shared" si="1"/>
        <v>0</v>
      </c>
      <c r="AN37" s="58">
        <f t="shared" si="1"/>
        <v>0</v>
      </c>
      <c r="AO37" s="58">
        <f t="shared" si="1"/>
        <v>0</v>
      </c>
      <c r="AP37" s="58">
        <f t="shared" si="1"/>
        <v>0</v>
      </c>
      <c r="AQ37" s="58">
        <f t="shared" si="1"/>
        <v>0</v>
      </c>
      <c r="AR37" s="58">
        <f t="shared" si="1"/>
        <v>0</v>
      </c>
      <c r="AS37" s="58">
        <f t="shared" si="1"/>
        <v>0</v>
      </c>
    </row>
    <row r="38" spans="1:45" ht="15.75" customHeight="1" x14ac:dyDescent="0.25">
      <c r="B38" s="33" t="s">
        <v>986</v>
      </c>
      <c r="C38" s="69" t="s">
        <v>1067</v>
      </c>
      <c r="D38" s="33"/>
      <c r="E38" s="33"/>
      <c r="F38" s="58">
        <f t="shared" ref="F38:AS38" si="2">F28*$M17</f>
        <v>271135.09443958005</v>
      </c>
      <c r="G38" s="58">
        <f t="shared" si="2"/>
        <v>253744.22905384004</v>
      </c>
      <c r="H38" s="58">
        <f t="shared" si="2"/>
        <v>212853.88731950003</v>
      </c>
      <c r="I38" s="58">
        <f t="shared" si="2"/>
        <v>218887.32501580004</v>
      </c>
      <c r="J38" s="58">
        <f t="shared" si="2"/>
        <v>218087.04294888003</v>
      </c>
      <c r="K38" s="58">
        <f t="shared" si="2"/>
        <v>229856.35749468004</v>
      </c>
      <c r="L38" s="58">
        <f t="shared" si="2"/>
        <v>225453.24001690003</v>
      </c>
      <c r="M38" s="58">
        <f t="shared" si="2"/>
        <v>218668.85270986005</v>
      </c>
      <c r="N38" s="58">
        <f t="shared" si="2"/>
        <v>0</v>
      </c>
      <c r="O38" s="58">
        <f t="shared" si="2"/>
        <v>0</v>
      </c>
      <c r="P38" s="58">
        <f t="shared" si="2"/>
        <v>0</v>
      </c>
      <c r="Q38" s="58">
        <f t="shared" si="2"/>
        <v>0</v>
      </c>
      <c r="R38" s="58">
        <f t="shared" si="2"/>
        <v>0</v>
      </c>
      <c r="S38" s="58">
        <f t="shared" si="2"/>
        <v>0</v>
      </c>
      <c r="T38" s="58">
        <f t="shared" si="2"/>
        <v>0</v>
      </c>
      <c r="U38" s="58">
        <f t="shared" si="2"/>
        <v>0</v>
      </c>
      <c r="V38" s="58">
        <f t="shared" si="2"/>
        <v>0</v>
      </c>
      <c r="W38" s="58">
        <f t="shared" si="2"/>
        <v>0</v>
      </c>
      <c r="X38" s="58">
        <f t="shared" si="2"/>
        <v>0</v>
      </c>
      <c r="Y38" s="58">
        <f t="shared" si="2"/>
        <v>0</v>
      </c>
      <c r="Z38" s="58">
        <f t="shared" si="2"/>
        <v>0</v>
      </c>
      <c r="AA38" s="58">
        <f t="shared" si="2"/>
        <v>0</v>
      </c>
      <c r="AB38" s="58">
        <f t="shared" si="2"/>
        <v>0</v>
      </c>
      <c r="AC38" s="58">
        <f t="shared" si="2"/>
        <v>0</v>
      </c>
      <c r="AD38" s="58">
        <f t="shared" si="2"/>
        <v>0</v>
      </c>
      <c r="AE38" s="58">
        <f t="shared" si="2"/>
        <v>0</v>
      </c>
      <c r="AF38" s="58">
        <f t="shared" si="2"/>
        <v>0</v>
      </c>
      <c r="AG38" s="58">
        <f t="shared" si="2"/>
        <v>0</v>
      </c>
      <c r="AH38" s="58">
        <f t="shared" si="2"/>
        <v>0</v>
      </c>
      <c r="AI38" s="58">
        <f t="shared" si="2"/>
        <v>0</v>
      </c>
      <c r="AJ38" s="58">
        <f t="shared" si="2"/>
        <v>0</v>
      </c>
      <c r="AK38" s="58">
        <f t="shared" si="2"/>
        <v>0</v>
      </c>
      <c r="AL38" s="58">
        <f t="shared" si="2"/>
        <v>0</v>
      </c>
      <c r="AM38" s="58">
        <f t="shared" si="2"/>
        <v>0</v>
      </c>
      <c r="AN38" s="58">
        <f t="shared" si="2"/>
        <v>0</v>
      </c>
      <c r="AO38" s="58">
        <f t="shared" si="2"/>
        <v>0</v>
      </c>
      <c r="AP38" s="58">
        <f t="shared" si="2"/>
        <v>0</v>
      </c>
      <c r="AQ38" s="58">
        <f t="shared" si="2"/>
        <v>0</v>
      </c>
      <c r="AR38" s="58">
        <f t="shared" si="2"/>
        <v>0</v>
      </c>
      <c r="AS38" s="58">
        <f t="shared" si="2"/>
        <v>0</v>
      </c>
    </row>
    <row r="39" spans="1:45" ht="15.75" customHeight="1" x14ac:dyDescent="0.25">
      <c r="B39" s="33" t="s">
        <v>1068</v>
      </c>
      <c r="C39" s="69" t="s">
        <v>1069</v>
      </c>
      <c r="D39" s="33"/>
      <c r="E39" s="33"/>
      <c r="F39" s="58">
        <f>SUMPRODUCT(F29:F30,$M$18:$M$19)</f>
        <v>502000.81446828006</v>
      </c>
      <c r="G39" s="58">
        <f t="shared" ref="G39:AS39" si="3">SUMPRODUCT(G29:G30,$M$18:$M$19)</f>
        <v>515803.94550452003</v>
      </c>
      <c r="H39" s="58">
        <f t="shared" si="3"/>
        <v>493518.57736319007</v>
      </c>
      <c r="I39" s="58">
        <f t="shared" si="3"/>
        <v>493788.80405996006</v>
      </c>
      <c r="J39" s="58">
        <f t="shared" si="3"/>
        <v>426750.37599209999</v>
      </c>
      <c r="K39" s="58">
        <f t="shared" si="3"/>
        <v>474257.25793934002</v>
      </c>
      <c r="L39" s="58">
        <f t="shared" si="3"/>
        <v>478157.03444613004</v>
      </c>
      <c r="M39" s="58">
        <f t="shared" si="3"/>
        <v>526009.74438474001</v>
      </c>
      <c r="N39" s="58">
        <f t="shared" si="3"/>
        <v>0</v>
      </c>
      <c r="O39" s="58">
        <f t="shared" si="3"/>
        <v>0</v>
      </c>
      <c r="P39" s="58">
        <f t="shared" si="3"/>
        <v>0</v>
      </c>
      <c r="Q39" s="58">
        <f t="shared" si="3"/>
        <v>0</v>
      </c>
      <c r="R39" s="58">
        <f t="shared" si="3"/>
        <v>0</v>
      </c>
      <c r="S39" s="58">
        <f t="shared" si="3"/>
        <v>0</v>
      </c>
      <c r="T39" s="58">
        <f t="shared" si="3"/>
        <v>0</v>
      </c>
      <c r="U39" s="58">
        <f t="shared" si="3"/>
        <v>0</v>
      </c>
      <c r="V39" s="58">
        <f t="shared" si="3"/>
        <v>0</v>
      </c>
      <c r="W39" s="58">
        <f t="shared" si="3"/>
        <v>0</v>
      </c>
      <c r="X39" s="58">
        <f t="shared" si="3"/>
        <v>0</v>
      </c>
      <c r="Y39" s="58">
        <f t="shared" si="3"/>
        <v>0</v>
      </c>
      <c r="Z39" s="58">
        <f t="shared" si="3"/>
        <v>0</v>
      </c>
      <c r="AA39" s="58">
        <f t="shared" si="3"/>
        <v>0</v>
      </c>
      <c r="AB39" s="58">
        <f t="shared" si="3"/>
        <v>0</v>
      </c>
      <c r="AC39" s="58">
        <f t="shared" si="3"/>
        <v>0</v>
      </c>
      <c r="AD39" s="58">
        <f t="shared" si="3"/>
        <v>0</v>
      </c>
      <c r="AE39" s="58">
        <f t="shared" si="3"/>
        <v>0</v>
      </c>
      <c r="AF39" s="58">
        <f t="shared" si="3"/>
        <v>0</v>
      </c>
      <c r="AG39" s="58">
        <f t="shared" si="3"/>
        <v>0</v>
      </c>
      <c r="AH39" s="58">
        <f t="shared" si="3"/>
        <v>0</v>
      </c>
      <c r="AI39" s="58">
        <f t="shared" si="3"/>
        <v>0</v>
      </c>
      <c r="AJ39" s="58">
        <f t="shared" si="3"/>
        <v>0</v>
      </c>
      <c r="AK39" s="58">
        <f t="shared" si="3"/>
        <v>0</v>
      </c>
      <c r="AL39" s="58">
        <f t="shared" si="3"/>
        <v>0</v>
      </c>
      <c r="AM39" s="58">
        <f t="shared" si="3"/>
        <v>0</v>
      </c>
      <c r="AN39" s="58">
        <f t="shared" si="3"/>
        <v>0</v>
      </c>
      <c r="AO39" s="58">
        <f t="shared" si="3"/>
        <v>0</v>
      </c>
      <c r="AP39" s="58">
        <f t="shared" si="3"/>
        <v>0</v>
      </c>
      <c r="AQ39" s="58">
        <f t="shared" si="3"/>
        <v>0</v>
      </c>
      <c r="AR39" s="58">
        <f t="shared" si="3"/>
        <v>0</v>
      </c>
      <c r="AS39" s="58">
        <f t="shared" si="3"/>
        <v>0</v>
      </c>
    </row>
    <row r="40" spans="1:45" ht="15.75" customHeight="1" x14ac:dyDescent="0.25">
      <c r="B40" s="50"/>
      <c r="C40" s="50"/>
      <c r="D40" s="50"/>
      <c r="E40" s="50"/>
      <c r="F40" s="42"/>
      <c r="G40" s="42"/>
    </row>
    <row r="41" spans="1:45" ht="14.4" x14ac:dyDescent="0.25">
      <c r="A41" s="152"/>
      <c r="B41" s="280" t="s">
        <v>1070</v>
      </c>
      <c r="C41" s="280"/>
      <c r="D41" s="280"/>
      <c r="E41" s="280"/>
      <c r="F41" s="78">
        <f>SUM(F36:F39)</f>
        <v>8308545.5336397402</v>
      </c>
      <c r="G41" s="78">
        <f t="shared" ref="G41:AS41" si="4">SUM(G36:G39)</f>
        <v>8239076.3279618099</v>
      </c>
      <c r="H41" s="78">
        <f t="shared" si="4"/>
        <v>8039883.05373987</v>
      </c>
      <c r="I41" s="78">
        <f t="shared" si="4"/>
        <v>7990788.2269788794</v>
      </c>
      <c r="J41" s="78">
        <f t="shared" si="4"/>
        <v>7969520.104403479</v>
      </c>
      <c r="K41" s="78">
        <f t="shared" si="4"/>
        <v>8047137.3961622799</v>
      </c>
      <c r="L41" s="78">
        <f t="shared" si="4"/>
        <v>8043012.7685994487</v>
      </c>
      <c r="M41" s="78">
        <f t="shared" si="4"/>
        <v>7929091.5854787081</v>
      </c>
      <c r="N41" s="78">
        <f t="shared" si="4"/>
        <v>0</v>
      </c>
      <c r="O41" s="78">
        <f t="shared" si="4"/>
        <v>0</v>
      </c>
      <c r="P41" s="78">
        <f t="shared" si="4"/>
        <v>0</v>
      </c>
      <c r="Q41" s="78">
        <f t="shared" si="4"/>
        <v>0</v>
      </c>
      <c r="R41" s="78">
        <f t="shared" si="4"/>
        <v>0</v>
      </c>
      <c r="S41" s="78">
        <f t="shared" si="4"/>
        <v>0</v>
      </c>
      <c r="T41" s="78">
        <f t="shared" si="4"/>
        <v>0</v>
      </c>
      <c r="U41" s="78">
        <f t="shared" si="4"/>
        <v>0</v>
      </c>
      <c r="V41" s="78">
        <f t="shared" si="4"/>
        <v>0</v>
      </c>
      <c r="W41" s="78">
        <f t="shared" si="4"/>
        <v>0</v>
      </c>
      <c r="X41" s="78">
        <f t="shared" si="4"/>
        <v>0</v>
      </c>
      <c r="Y41" s="78">
        <f t="shared" si="4"/>
        <v>0</v>
      </c>
      <c r="Z41" s="78">
        <f t="shared" si="4"/>
        <v>0</v>
      </c>
      <c r="AA41" s="78">
        <f t="shared" si="4"/>
        <v>0</v>
      </c>
      <c r="AB41" s="78">
        <f t="shared" si="4"/>
        <v>0</v>
      </c>
      <c r="AC41" s="78">
        <f t="shared" si="4"/>
        <v>0</v>
      </c>
      <c r="AD41" s="78">
        <f t="shared" si="4"/>
        <v>0</v>
      </c>
      <c r="AE41" s="78">
        <f t="shared" si="4"/>
        <v>0</v>
      </c>
      <c r="AF41" s="78">
        <f t="shared" si="4"/>
        <v>0</v>
      </c>
      <c r="AG41" s="78">
        <f t="shared" si="4"/>
        <v>0</v>
      </c>
      <c r="AH41" s="78">
        <f t="shared" si="4"/>
        <v>0</v>
      </c>
      <c r="AI41" s="78">
        <f t="shared" si="4"/>
        <v>0</v>
      </c>
      <c r="AJ41" s="78">
        <f t="shared" si="4"/>
        <v>0</v>
      </c>
      <c r="AK41" s="78">
        <f t="shared" si="4"/>
        <v>0</v>
      </c>
      <c r="AL41" s="78">
        <f t="shared" si="4"/>
        <v>0</v>
      </c>
      <c r="AM41" s="78">
        <f t="shared" si="4"/>
        <v>0</v>
      </c>
      <c r="AN41" s="78">
        <f t="shared" si="4"/>
        <v>0</v>
      </c>
      <c r="AO41" s="78">
        <f t="shared" si="4"/>
        <v>0</v>
      </c>
      <c r="AP41" s="78">
        <f t="shared" si="4"/>
        <v>0</v>
      </c>
      <c r="AQ41" s="78">
        <f t="shared" si="4"/>
        <v>0</v>
      </c>
      <c r="AR41" s="78">
        <f t="shared" si="4"/>
        <v>0</v>
      </c>
      <c r="AS41" s="78">
        <f t="shared" si="4"/>
        <v>0</v>
      </c>
    </row>
    <row r="43" spans="1:45" ht="13.8" x14ac:dyDescent="0.25">
      <c r="B43" s="50"/>
      <c r="C43" s="50"/>
      <c r="D43" s="50"/>
      <c r="E43" s="50"/>
      <c r="F43" s="50"/>
      <c r="G43" s="50"/>
      <c r="H43" s="50"/>
      <c r="I43" s="50"/>
      <c r="J43" s="50"/>
      <c r="K43" s="50"/>
      <c r="L43" s="50"/>
      <c r="M43" s="50"/>
    </row>
    <row r="44" spans="1:45" ht="15.75" customHeight="1" thickBot="1" x14ac:dyDescent="0.3">
      <c r="A44" s="146" t="str">
        <f>"@"&amp;COUNTIF(A$1:A43,"@*")+1</f>
        <v>@6</v>
      </c>
      <c r="B44" s="2" t="s">
        <v>1071</v>
      </c>
      <c r="C44" s="2"/>
      <c r="D44" s="2"/>
      <c r="E44" s="2"/>
      <c r="F44" s="2"/>
      <c r="G44" s="2"/>
      <c r="H44" s="2"/>
      <c r="I44" s="2"/>
      <c r="J44" s="2"/>
      <c r="K44" s="2"/>
      <c r="L44" s="2"/>
      <c r="M44" s="2"/>
    </row>
    <row r="45" spans="1:45" ht="15.75" customHeight="1" x14ac:dyDescent="0.25">
      <c r="B45" s="50" t="s">
        <v>446</v>
      </c>
      <c r="C45" s="50" t="s">
        <v>1072</v>
      </c>
      <c r="D45" s="50"/>
      <c r="E45" s="50"/>
      <c r="F45" s="50"/>
      <c r="G45" s="50"/>
      <c r="H45" s="50"/>
      <c r="I45" s="50"/>
      <c r="J45" s="50"/>
      <c r="K45" s="50"/>
      <c r="L45" s="50"/>
      <c r="M45" s="50"/>
    </row>
    <row r="46" spans="1:45" ht="15.75" customHeight="1" x14ac:dyDescent="0.25">
      <c r="B46" s="50"/>
      <c r="C46" s="50"/>
      <c r="D46" s="50"/>
      <c r="E46" s="50"/>
      <c r="F46" s="50"/>
      <c r="G46" s="50"/>
      <c r="H46" s="50"/>
      <c r="I46" s="50"/>
      <c r="J46" s="50"/>
      <c r="K46" s="50"/>
      <c r="L46" s="50"/>
      <c r="M46" s="50"/>
    </row>
    <row r="47" spans="1:45" ht="14.4" x14ac:dyDescent="0.25">
      <c r="B47" s="281"/>
      <c r="C47" s="281"/>
      <c r="D47" s="281"/>
      <c r="E47" s="282"/>
      <c r="F47" s="34">
        <v>2011</v>
      </c>
      <c r="G47" s="34">
        <v>2012</v>
      </c>
      <c r="H47" s="34">
        <v>2013</v>
      </c>
      <c r="I47" s="34">
        <v>2014</v>
      </c>
      <c r="J47" s="34">
        <v>2015</v>
      </c>
      <c r="K47" s="34">
        <v>2016</v>
      </c>
      <c r="L47" s="34">
        <v>2017</v>
      </c>
      <c r="M47" s="34">
        <v>2018</v>
      </c>
      <c r="N47" s="34">
        <v>2019</v>
      </c>
      <c r="O47" s="34">
        <v>2020</v>
      </c>
      <c r="P47" s="34">
        <v>2021</v>
      </c>
      <c r="Q47" s="34">
        <v>2022</v>
      </c>
      <c r="R47" s="34">
        <v>2023</v>
      </c>
      <c r="S47" s="34">
        <v>2024</v>
      </c>
      <c r="T47" s="34">
        <v>2025</v>
      </c>
      <c r="U47" s="34">
        <v>2026</v>
      </c>
      <c r="V47" s="34">
        <v>2027</v>
      </c>
      <c r="W47" s="34">
        <v>2028</v>
      </c>
      <c r="X47" s="34">
        <v>2029</v>
      </c>
      <c r="Y47" s="34">
        <v>2030</v>
      </c>
      <c r="Z47" s="34">
        <v>2031</v>
      </c>
      <c r="AA47" s="34">
        <v>2032</v>
      </c>
      <c r="AB47" s="34">
        <v>2033</v>
      </c>
      <c r="AC47" s="34">
        <v>2034</v>
      </c>
      <c r="AD47" s="34">
        <v>2035</v>
      </c>
      <c r="AE47" s="34">
        <v>2036</v>
      </c>
      <c r="AF47" s="34">
        <v>2037</v>
      </c>
      <c r="AG47" s="34">
        <v>2038</v>
      </c>
      <c r="AH47" s="34">
        <v>2039</v>
      </c>
      <c r="AI47" s="34">
        <v>2040</v>
      </c>
      <c r="AJ47" s="34">
        <v>2041</v>
      </c>
      <c r="AK47" s="34">
        <v>2042</v>
      </c>
      <c r="AL47" s="34">
        <v>2043</v>
      </c>
      <c r="AM47" s="34">
        <v>2044</v>
      </c>
      <c r="AN47" s="34">
        <v>2045</v>
      </c>
      <c r="AO47" s="34">
        <v>2046</v>
      </c>
      <c r="AP47" s="34">
        <v>2047</v>
      </c>
      <c r="AQ47" s="34">
        <v>2048</v>
      </c>
      <c r="AR47" s="34">
        <v>2049</v>
      </c>
      <c r="AS47" s="34">
        <v>2050</v>
      </c>
    </row>
    <row r="48" spans="1:45" ht="14.4" x14ac:dyDescent="0.25">
      <c r="B48" s="279" t="s">
        <v>1073</v>
      </c>
      <c r="C48" s="279"/>
      <c r="D48" s="279"/>
      <c r="E48" s="279"/>
      <c r="F48" s="64">
        <f>IFERROR(Biomass!F50*1000, 0)</f>
        <v>6619908.9047539197</v>
      </c>
      <c r="G48" s="64">
        <f>IFERROR(Biomass!G50*1000, 0)</f>
        <v>6460471.7414196776</v>
      </c>
      <c r="H48" s="64">
        <f>IFERROR(Biomass!H50*1000, 0)</f>
        <v>6431528.7948486246</v>
      </c>
      <c r="I48" s="64">
        <f>IFERROR(Biomass!I50*1000, 0)</f>
        <v>6364545.7227279628</v>
      </c>
      <c r="J48" s="64">
        <f>IFERROR(Biomass!J50*1000, 0)</f>
        <v>6515590.6417797403</v>
      </c>
      <c r="K48" s="64">
        <f>IFERROR(Biomass!K50*1000, 0)</f>
        <v>6437258.93436189</v>
      </c>
      <c r="L48" s="64">
        <f>IFERROR(Biomass!L50*1000, 0)</f>
        <v>6390698.4002024177</v>
      </c>
      <c r="M48" s="64">
        <f>IFERROR(Biomass!M50*1000, 0)</f>
        <v>6376697.4162025712</v>
      </c>
      <c r="N48" s="64">
        <f>IFERROR(Biomass!N50*1000, 0)</f>
        <v>0</v>
      </c>
      <c r="O48" s="64">
        <f>IFERROR(Biomass!O50*1000, 0)</f>
        <v>0</v>
      </c>
      <c r="P48" s="64">
        <f>IFERROR(Biomass!P50*1000, 0)</f>
        <v>0</v>
      </c>
      <c r="Q48" s="64">
        <f>IFERROR(Biomass!Q50*1000, 0)</f>
        <v>0</v>
      </c>
      <c r="R48" s="64">
        <f>IFERROR(Biomass!R50*1000, 0)</f>
        <v>0</v>
      </c>
      <c r="S48" s="64">
        <f>IFERROR(Biomass!S50*1000, 0)</f>
        <v>0</v>
      </c>
      <c r="T48" s="64">
        <f>IFERROR(Biomass!T50*1000, 0)</f>
        <v>0</v>
      </c>
      <c r="U48" s="64">
        <f>IFERROR(Biomass!U50*1000, 0)</f>
        <v>0</v>
      </c>
      <c r="V48" s="64">
        <f>IFERROR(Biomass!V50*1000, 0)</f>
        <v>0</v>
      </c>
      <c r="W48" s="64">
        <f>IFERROR(Biomass!W50*1000, 0)</f>
        <v>0</v>
      </c>
      <c r="X48" s="64">
        <f>IFERROR(Biomass!X50*1000, 0)</f>
        <v>0</v>
      </c>
      <c r="Y48" s="64">
        <f>IFERROR(Biomass!Y50*1000, 0)</f>
        <v>0</v>
      </c>
      <c r="Z48" s="64">
        <f>IFERROR(Biomass!Z50*1000, 0)</f>
        <v>0</v>
      </c>
      <c r="AA48" s="64">
        <f>IFERROR(Biomass!AA50*1000, 0)</f>
        <v>0</v>
      </c>
      <c r="AB48" s="64">
        <f>IFERROR(Biomass!AB50*1000, 0)</f>
        <v>0</v>
      </c>
      <c r="AC48" s="64">
        <f>IFERROR(Biomass!AC50*1000, 0)</f>
        <v>0</v>
      </c>
      <c r="AD48" s="64">
        <f>IFERROR(Biomass!AD50*1000, 0)</f>
        <v>0</v>
      </c>
      <c r="AE48" s="64">
        <f>IFERROR(Biomass!AE50*1000, 0)</f>
        <v>0</v>
      </c>
      <c r="AF48" s="64">
        <f>IFERROR(Biomass!AF50*1000, 0)</f>
        <v>0</v>
      </c>
      <c r="AG48" s="64">
        <f>IFERROR(Biomass!AG50*1000, 0)</f>
        <v>0</v>
      </c>
      <c r="AH48" s="64">
        <f>IFERROR(Biomass!AH50*1000, 0)</f>
        <v>0</v>
      </c>
      <c r="AI48" s="64">
        <f>IFERROR(Biomass!AI50*1000, 0)</f>
        <v>0</v>
      </c>
      <c r="AJ48" s="64">
        <f>IFERROR(Biomass!AJ50*1000, 0)</f>
        <v>0</v>
      </c>
      <c r="AK48" s="64">
        <f>IFERROR(Biomass!AK50*1000, 0)</f>
        <v>0</v>
      </c>
      <c r="AL48" s="64">
        <f>IFERROR(Biomass!AL50*1000, 0)</f>
        <v>0</v>
      </c>
      <c r="AM48" s="64">
        <f>IFERROR(Biomass!AM50*1000, 0)</f>
        <v>0</v>
      </c>
      <c r="AN48" s="64">
        <f>IFERROR(Biomass!AN50*1000, 0)</f>
        <v>0</v>
      </c>
      <c r="AO48" s="64">
        <f>IFERROR(Biomass!AO50*1000, 0)</f>
        <v>0</v>
      </c>
      <c r="AP48" s="64">
        <f>IFERROR(Biomass!AP50*1000, 0)</f>
        <v>0</v>
      </c>
      <c r="AQ48" s="64">
        <f>IFERROR(Biomass!AQ50*1000, 0)</f>
        <v>0</v>
      </c>
      <c r="AR48" s="64">
        <f>IFERROR(Biomass!AR50*1000, 0)</f>
        <v>0</v>
      </c>
      <c r="AS48" s="64">
        <f>IFERROR(Biomass!AS50*1000, 0)</f>
        <v>0</v>
      </c>
    </row>
    <row r="49" spans="1:45" ht="14.4" x14ac:dyDescent="0.25">
      <c r="B49" s="279" t="s">
        <v>1074</v>
      </c>
      <c r="C49" s="279"/>
      <c r="D49" s="279"/>
      <c r="E49" s="279"/>
      <c r="F49" s="64">
        <f>IF(Biomass!F145&lt;&gt;"", Biomass!F145, 0)</f>
        <v>213054.47</v>
      </c>
      <c r="G49" s="64">
        <f>IF(Biomass!G145&lt;&gt;"", Biomass!G145, 0)</f>
        <v>219939.83000000002</v>
      </c>
      <c r="H49" s="64">
        <f>IF(Biomass!H145&lt;&gt;"", Biomass!H145, 0)</f>
        <v>221186.95</v>
      </c>
      <c r="I49" s="64">
        <f>IF(Biomass!I145&lt;&gt;"", Biomass!I145, 0)</f>
        <v>242145.64</v>
      </c>
      <c r="J49" s="64">
        <f>IF(Biomass!J145&lt;&gt;"", Biomass!J145, 0)</f>
        <v>236206.1</v>
      </c>
      <c r="K49" s="64">
        <f>IF(Biomass!K145&lt;&gt;"", Biomass!K145, 0)</f>
        <v>223896.03</v>
      </c>
      <c r="L49" s="64">
        <f>IF(Biomass!L145&lt;&gt;"", Biomass!L145, 0)</f>
        <v>258520.64</v>
      </c>
      <c r="M49" s="64">
        <f>IF(Biomass!M145&lt;&gt;"", Biomass!M145, 0)</f>
        <v>212793.78</v>
      </c>
      <c r="N49" s="64">
        <f>IF(Biomass!N145&lt;&gt;"", Biomass!N145, 0)</f>
        <v>0</v>
      </c>
      <c r="O49" s="64">
        <f>IF(Biomass!O145&lt;&gt;"", Biomass!O145, 0)</f>
        <v>0</v>
      </c>
      <c r="P49" s="64">
        <f>IF(Biomass!P145&lt;&gt;"", Biomass!P145, 0)</f>
        <v>0</v>
      </c>
      <c r="Q49" s="64">
        <f>IF(Biomass!Q145&lt;&gt;"", Biomass!Q145, 0)</f>
        <v>0</v>
      </c>
      <c r="R49" s="64">
        <f>IF(Biomass!R145&lt;&gt;"", Biomass!R145, 0)</f>
        <v>0</v>
      </c>
      <c r="S49" s="64">
        <f>IF(Biomass!S145&lt;&gt;"", Biomass!S145, 0)</f>
        <v>0</v>
      </c>
      <c r="T49" s="64">
        <f>IF(Biomass!T145&lt;&gt;"", Biomass!T145, 0)</f>
        <v>0</v>
      </c>
      <c r="U49" s="64">
        <f>IF(Biomass!U145&lt;&gt;"", Biomass!U145, 0)</f>
        <v>0</v>
      </c>
      <c r="V49" s="64">
        <f>IF(Biomass!V145&lt;&gt;"", Biomass!V145, 0)</f>
        <v>0</v>
      </c>
      <c r="W49" s="64">
        <f>IF(Biomass!W145&lt;&gt;"", Biomass!W145, 0)</f>
        <v>0</v>
      </c>
      <c r="X49" s="64">
        <f>IF(Biomass!X145&lt;&gt;"", Biomass!X145, 0)</f>
        <v>0</v>
      </c>
      <c r="Y49" s="64">
        <f>IF(Biomass!Y145&lt;&gt;"", Biomass!Y145, 0)</f>
        <v>0</v>
      </c>
      <c r="Z49" s="64">
        <f>IF(Biomass!Z145&lt;&gt;"", Biomass!Z145, 0)</f>
        <v>0</v>
      </c>
      <c r="AA49" s="64">
        <f>IF(Biomass!AA145&lt;&gt;"", Biomass!AA145, 0)</f>
        <v>0</v>
      </c>
      <c r="AB49" s="64">
        <f>IF(Biomass!AB145&lt;&gt;"", Biomass!AB145, 0)</f>
        <v>0</v>
      </c>
      <c r="AC49" s="64">
        <f>IF(Biomass!AC145&lt;&gt;"", Biomass!AC145, 0)</f>
        <v>0</v>
      </c>
      <c r="AD49" s="64">
        <f>IF(Biomass!AD145&lt;&gt;"", Biomass!AD145, 0)</f>
        <v>0</v>
      </c>
      <c r="AE49" s="64">
        <f>IF(Biomass!AE145&lt;&gt;"", Biomass!AE145, 0)</f>
        <v>0</v>
      </c>
      <c r="AF49" s="64">
        <f>IF(Biomass!AF145&lt;&gt;"", Biomass!AF145, 0)</f>
        <v>0</v>
      </c>
      <c r="AG49" s="64">
        <f>IF(Biomass!AG145&lt;&gt;"", Biomass!AG145, 0)</f>
        <v>0</v>
      </c>
      <c r="AH49" s="64">
        <f>IF(Biomass!AH145&lt;&gt;"", Biomass!AH145, 0)</f>
        <v>0</v>
      </c>
      <c r="AI49" s="64">
        <f>IF(Biomass!AI145&lt;&gt;"", Biomass!AI145, 0)</f>
        <v>0</v>
      </c>
      <c r="AJ49" s="64">
        <f>IF(Biomass!AJ145&lt;&gt;"", Biomass!AJ145, 0)</f>
        <v>0</v>
      </c>
      <c r="AK49" s="64">
        <f>IF(Biomass!AK145&lt;&gt;"", Biomass!AK145, 0)</f>
        <v>0</v>
      </c>
      <c r="AL49" s="64">
        <f>IF(Biomass!AL145&lt;&gt;"", Biomass!AL145, 0)</f>
        <v>0</v>
      </c>
      <c r="AM49" s="64">
        <f>IF(Biomass!AM145&lt;&gt;"", Biomass!AM145, 0)</f>
        <v>0</v>
      </c>
      <c r="AN49" s="64">
        <f>IF(Biomass!AN145&lt;&gt;"", Biomass!AN145, 0)</f>
        <v>0</v>
      </c>
      <c r="AO49" s="64">
        <f>IF(Biomass!AO145&lt;&gt;"", Biomass!AO145, 0)</f>
        <v>0</v>
      </c>
      <c r="AP49" s="64">
        <f>IF(Biomass!AP145&lt;&gt;"", Biomass!AP145, 0)</f>
        <v>0</v>
      </c>
      <c r="AQ49" s="64">
        <f>IF(Biomass!AQ145&lt;&gt;"", Biomass!AQ145, 0)</f>
        <v>0</v>
      </c>
      <c r="AR49" s="64">
        <f>IF(Biomass!AR145&lt;&gt;"", Biomass!AR145, 0)</f>
        <v>0</v>
      </c>
      <c r="AS49" s="64">
        <f>IF(Biomass!AS145&lt;&gt;"", Biomass!AS145, 0)</f>
        <v>0</v>
      </c>
    </row>
    <row r="50" spans="1:45" ht="14.4" x14ac:dyDescent="0.25">
      <c r="B50" s="280" t="s">
        <v>1075</v>
      </c>
      <c r="C50" s="280"/>
      <c r="D50" s="280"/>
      <c r="E50" s="280"/>
      <c r="F50" s="78">
        <f t="shared" ref="F50:AS50" si="5">F41-(F48-F49)</f>
        <v>1901691.0988858202</v>
      </c>
      <c r="G50" s="78">
        <f t="shared" si="5"/>
        <v>1998544.4165421324</v>
      </c>
      <c r="H50" s="78">
        <f t="shared" si="5"/>
        <v>1829541.2088912455</v>
      </c>
      <c r="I50" s="78">
        <f t="shared" si="5"/>
        <v>1868388.1442509163</v>
      </c>
      <c r="J50" s="78">
        <f t="shared" si="5"/>
        <v>1690135.5626237383</v>
      </c>
      <c r="K50" s="78">
        <f t="shared" si="5"/>
        <v>1833774.4918003902</v>
      </c>
      <c r="L50" s="78">
        <f t="shared" si="5"/>
        <v>1910835.0083970306</v>
      </c>
      <c r="M50" s="78">
        <f t="shared" si="5"/>
        <v>1765187.9492761372</v>
      </c>
      <c r="N50" s="78">
        <f t="shared" si="5"/>
        <v>0</v>
      </c>
      <c r="O50" s="78">
        <f t="shared" si="5"/>
        <v>0</v>
      </c>
      <c r="P50" s="78">
        <f t="shared" si="5"/>
        <v>0</v>
      </c>
      <c r="Q50" s="78">
        <f t="shared" si="5"/>
        <v>0</v>
      </c>
      <c r="R50" s="78">
        <f t="shared" si="5"/>
        <v>0</v>
      </c>
      <c r="S50" s="78">
        <f t="shared" si="5"/>
        <v>0</v>
      </c>
      <c r="T50" s="78">
        <f t="shared" si="5"/>
        <v>0</v>
      </c>
      <c r="U50" s="78">
        <f t="shared" si="5"/>
        <v>0</v>
      </c>
      <c r="V50" s="78">
        <f t="shared" si="5"/>
        <v>0</v>
      </c>
      <c r="W50" s="78">
        <f t="shared" si="5"/>
        <v>0</v>
      </c>
      <c r="X50" s="78">
        <f t="shared" si="5"/>
        <v>0</v>
      </c>
      <c r="Y50" s="78">
        <f t="shared" si="5"/>
        <v>0</v>
      </c>
      <c r="Z50" s="78">
        <f t="shared" si="5"/>
        <v>0</v>
      </c>
      <c r="AA50" s="78">
        <f t="shared" si="5"/>
        <v>0</v>
      </c>
      <c r="AB50" s="78">
        <f t="shared" si="5"/>
        <v>0</v>
      </c>
      <c r="AC50" s="78">
        <f t="shared" si="5"/>
        <v>0</v>
      </c>
      <c r="AD50" s="78">
        <f t="shared" si="5"/>
        <v>0</v>
      </c>
      <c r="AE50" s="78">
        <f t="shared" si="5"/>
        <v>0</v>
      </c>
      <c r="AF50" s="78">
        <f t="shared" si="5"/>
        <v>0</v>
      </c>
      <c r="AG50" s="78">
        <f t="shared" si="5"/>
        <v>0</v>
      </c>
      <c r="AH50" s="78">
        <f t="shared" si="5"/>
        <v>0</v>
      </c>
      <c r="AI50" s="78">
        <f t="shared" si="5"/>
        <v>0</v>
      </c>
      <c r="AJ50" s="78">
        <f t="shared" si="5"/>
        <v>0</v>
      </c>
      <c r="AK50" s="78">
        <f t="shared" si="5"/>
        <v>0</v>
      </c>
      <c r="AL50" s="78">
        <f t="shared" si="5"/>
        <v>0</v>
      </c>
      <c r="AM50" s="78">
        <f t="shared" si="5"/>
        <v>0</v>
      </c>
      <c r="AN50" s="78">
        <f t="shared" si="5"/>
        <v>0</v>
      </c>
      <c r="AO50" s="78">
        <f t="shared" si="5"/>
        <v>0</v>
      </c>
      <c r="AP50" s="78">
        <f t="shared" si="5"/>
        <v>0</v>
      </c>
      <c r="AQ50" s="78">
        <f t="shared" si="5"/>
        <v>0</v>
      </c>
      <c r="AR50" s="78">
        <f t="shared" si="5"/>
        <v>0</v>
      </c>
      <c r="AS50" s="78">
        <f t="shared" si="5"/>
        <v>0</v>
      </c>
    </row>
    <row r="51" spans="1:45" ht="17.399999999999999" x14ac:dyDescent="0.25">
      <c r="B51" s="44"/>
      <c r="C51" s="45"/>
      <c r="D51" s="45"/>
      <c r="E51" s="45"/>
    </row>
    <row r="53" spans="1:45" ht="12.75" customHeight="1" thickBot="1" x14ac:dyDescent="0.3">
      <c r="A53" s="146" t="str">
        <f>"@"&amp;COUNTIF(A$1:A52,"@*")+1</f>
        <v>@7</v>
      </c>
      <c r="B53" s="1" t="s">
        <v>1076</v>
      </c>
      <c r="C53" s="1"/>
      <c r="D53" s="1"/>
      <c r="E53" s="1"/>
      <c r="F53"/>
      <c r="G53"/>
      <c r="H53"/>
      <c r="I53"/>
      <c r="J53"/>
      <c r="K53"/>
      <c r="L53"/>
      <c r="M53"/>
    </row>
    <row r="54" spans="1:45" ht="16.2" thickTop="1" x14ac:dyDescent="0.25">
      <c r="B54" s="8" t="s">
        <v>85</v>
      </c>
      <c r="C54" s="8" t="s">
        <v>1077</v>
      </c>
      <c r="D54"/>
      <c r="E54"/>
      <c r="F54"/>
      <c r="G54"/>
      <c r="H54"/>
      <c r="I54"/>
      <c r="J54"/>
      <c r="K54"/>
      <c r="L54"/>
      <c r="M54"/>
    </row>
    <row r="55" spans="1:45" ht="15.6" x14ac:dyDescent="0.25">
      <c r="B55" s="8"/>
      <c r="C55" s="8"/>
      <c r="D55"/>
      <c r="E55"/>
      <c r="F55"/>
      <c r="G55"/>
      <c r="H55"/>
      <c r="I55"/>
      <c r="J55"/>
      <c r="K55"/>
      <c r="L55"/>
      <c r="M55"/>
    </row>
    <row r="56" spans="1:45" ht="16.2" thickBot="1" x14ac:dyDescent="0.3">
      <c r="A56" s="146" t="str">
        <f>"@"&amp;COUNTIF(A$1:A55,"@*")+1</f>
        <v>@8</v>
      </c>
      <c r="B56" s="54" t="s">
        <v>1078</v>
      </c>
      <c r="C56" s="54"/>
      <c r="D56" s="54"/>
      <c r="E56" s="54"/>
      <c r="F56" s="54"/>
      <c r="G56" s="54"/>
      <c r="H56" s="54"/>
      <c r="I56" s="54"/>
      <c r="J56" s="54"/>
      <c r="K56" s="54"/>
      <c r="L56" s="54"/>
      <c r="M56" s="54"/>
    </row>
    <row r="57" spans="1:45" ht="21" x14ac:dyDescent="0.4">
      <c r="B57" s="8" t="s">
        <v>1079</v>
      </c>
      <c r="C57" s="46"/>
      <c r="D57" s="47"/>
      <c r="E57" s="46"/>
      <c r="F57" s="46"/>
      <c r="G57" s="46"/>
      <c r="H57" s="43"/>
      <c r="I57" s="43"/>
      <c r="J57" s="43"/>
      <c r="K57" s="43"/>
    </row>
    <row r="58" spans="1:45" ht="15" x14ac:dyDescent="0.25">
      <c r="B58" s="8" t="s">
        <v>1080</v>
      </c>
      <c r="C58" s="51"/>
      <c r="D58" s="51"/>
      <c r="E58" s="51"/>
      <c r="F58" s="46"/>
      <c r="G58" s="46"/>
      <c r="H58" s="43"/>
      <c r="I58" s="43"/>
      <c r="J58" s="43"/>
      <c r="K58" s="43"/>
    </row>
    <row r="59" spans="1:45" ht="15" x14ac:dyDescent="0.25">
      <c r="C59" s="48"/>
      <c r="D59" s="48"/>
      <c r="E59" s="48"/>
      <c r="F59" s="46"/>
      <c r="G59" s="46"/>
      <c r="H59" s="43"/>
      <c r="I59" s="43"/>
      <c r="J59" s="43"/>
      <c r="K59" s="43"/>
    </row>
    <row r="60" spans="1:45" x14ac:dyDescent="0.25">
      <c r="B60" s="46"/>
      <c r="C60" s="46"/>
      <c r="D60" s="46"/>
      <c r="E60" s="46"/>
      <c r="F60" s="46"/>
      <c r="G60" s="46"/>
      <c r="H60" s="43"/>
      <c r="I60" s="43"/>
      <c r="J60" s="43"/>
      <c r="K60" s="43"/>
    </row>
    <row r="61" spans="1:45" ht="14.4" x14ac:dyDescent="0.25">
      <c r="B61" s="34" t="s">
        <v>1081</v>
      </c>
      <c r="C61" s="34" t="s">
        <v>1082</v>
      </c>
      <c r="D61" s="34" t="s">
        <v>1083</v>
      </c>
      <c r="E61" s="34" t="s">
        <v>1084</v>
      </c>
      <c r="F61" s="34">
        <v>2011</v>
      </c>
      <c r="G61" s="34">
        <v>2012</v>
      </c>
      <c r="H61" s="34">
        <v>2013</v>
      </c>
      <c r="I61" s="34">
        <v>2014</v>
      </c>
      <c r="J61" s="34">
        <v>2015</v>
      </c>
      <c r="K61" s="34">
        <v>2016</v>
      </c>
      <c r="L61" s="34">
        <v>2017</v>
      </c>
      <c r="M61" s="34">
        <v>2018</v>
      </c>
      <c r="N61" s="34">
        <v>2019</v>
      </c>
      <c r="O61" s="34">
        <v>2020</v>
      </c>
      <c r="P61" s="34">
        <v>2021</v>
      </c>
      <c r="Q61" s="34">
        <v>2022</v>
      </c>
      <c r="R61" s="34">
        <v>2023</v>
      </c>
      <c r="S61" s="34">
        <v>2024</v>
      </c>
      <c r="T61" s="34">
        <v>2025</v>
      </c>
      <c r="U61" s="34">
        <v>2026</v>
      </c>
      <c r="V61" s="34">
        <v>2027</v>
      </c>
      <c r="W61" s="34">
        <v>2028</v>
      </c>
      <c r="X61" s="34">
        <v>2029</v>
      </c>
      <c r="Y61" s="34">
        <v>2030</v>
      </c>
      <c r="Z61" s="34">
        <v>2031</v>
      </c>
      <c r="AA61" s="34">
        <v>2032</v>
      </c>
      <c r="AB61" s="34">
        <v>2033</v>
      </c>
      <c r="AC61" s="34">
        <v>2034</v>
      </c>
      <c r="AD61" s="34">
        <v>2035</v>
      </c>
      <c r="AE61" s="34">
        <v>2036</v>
      </c>
      <c r="AF61" s="34">
        <v>2037</v>
      </c>
      <c r="AG61" s="34">
        <v>2038</v>
      </c>
      <c r="AH61" s="34">
        <v>2039</v>
      </c>
      <c r="AI61" s="34">
        <v>2040</v>
      </c>
      <c r="AJ61" s="34">
        <v>2041</v>
      </c>
      <c r="AK61" s="34">
        <v>2042</v>
      </c>
      <c r="AL61" s="34">
        <v>2043</v>
      </c>
      <c r="AM61" s="34">
        <v>2044</v>
      </c>
      <c r="AN61" s="34">
        <v>2045</v>
      </c>
      <c r="AO61" s="34">
        <v>2046</v>
      </c>
      <c r="AP61" s="34">
        <v>2047</v>
      </c>
      <c r="AQ61" s="34">
        <v>2048</v>
      </c>
      <c r="AR61" s="34">
        <v>2049</v>
      </c>
      <c r="AS61" s="34">
        <v>2050</v>
      </c>
    </row>
    <row r="62" spans="1:45" ht="14.4" x14ac:dyDescent="0.25">
      <c r="B62" s="56" t="s">
        <v>1085</v>
      </c>
      <c r="C62" s="56" t="s">
        <v>1086</v>
      </c>
      <c r="D62" s="77">
        <v>1</v>
      </c>
      <c r="E62" s="77">
        <v>0.7</v>
      </c>
      <c r="F62" s="64">
        <f>Biomass!F14*1000</f>
        <v>957000</v>
      </c>
      <c r="G62" s="64">
        <f>Biomass!G14*1000</f>
        <v>673300</v>
      </c>
      <c r="H62" s="64">
        <f>Biomass!H14*1000</f>
        <v>652900</v>
      </c>
      <c r="I62" s="64">
        <f>Biomass!I14*1000</f>
        <v>989300</v>
      </c>
      <c r="J62" s="64">
        <f>Biomass!J14*1000</f>
        <v>1019200</v>
      </c>
      <c r="K62" s="64">
        <f>Biomass!K14*1000</f>
        <v>926000</v>
      </c>
      <c r="L62" s="64">
        <f>Biomass!L14*1000</f>
        <v>889300</v>
      </c>
      <c r="M62" s="64">
        <f>Biomass!M14*1000</f>
        <v>681000</v>
      </c>
      <c r="N62" s="64">
        <f>Biomass!N14*1000</f>
        <v>0</v>
      </c>
      <c r="O62" s="64">
        <f>Biomass!O14*1000</f>
        <v>0</v>
      </c>
      <c r="P62" s="64">
        <f>Biomass!P14*1000</f>
        <v>0</v>
      </c>
      <c r="Q62" s="64">
        <f>Biomass!Q14*1000</f>
        <v>0</v>
      </c>
      <c r="R62" s="64">
        <f>Biomass!R14*1000</f>
        <v>0</v>
      </c>
      <c r="S62" s="64">
        <f>Biomass!S14*1000</f>
        <v>0</v>
      </c>
      <c r="T62" s="64">
        <f>Biomass!T14*1000</f>
        <v>0</v>
      </c>
      <c r="U62" s="64">
        <f>Biomass!U14*1000</f>
        <v>0</v>
      </c>
      <c r="V62" s="64">
        <f>Biomass!V14*1000</f>
        <v>0</v>
      </c>
      <c r="W62" s="64">
        <f>Biomass!W14*1000</f>
        <v>0</v>
      </c>
      <c r="X62" s="64">
        <f>Biomass!X14*1000</f>
        <v>0</v>
      </c>
      <c r="Y62" s="64">
        <f>Biomass!Y14*1000</f>
        <v>0</v>
      </c>
      <c r="Z62" s="64">
        <f>Biomass!Z14*1000</f>
        <v>0</v>
      </c>
      <c r="AA62" s="64">
        <f>Biomass!AA14*1000</f>
        <v>0</v>
      </c>
      <c r="AB62" s="64">
        <f>Biomass!AB14*1000</f>
        <v>0</v>
      </c>
      <c r="AC62" s="64">
        <f>Biomass!AC14*1000</f>
        <v>0</v>
      </c>
      <c r="AD62" s="64">
        <f>Biomass!AD14*1000</f>
        <v>0</v>
      </c>
      <c r="AE62" s="64">
        <f>Biomass!AE14*1000</f>
        <v>0</v>
      </c>
      <c r="AF62" s="64">
        <f>Biomass!AF14*1000</f>
        <v>0</v>
      </c>
      <c r="AG62" s="64">
        <f>Biomass!AG14*1000</f>
        <v>0</v>
      </c>
      <c r="AH62" s="64">
        <f>Biomass!AH14*1000</f>
        <v>0</v>
      </c>
      <c r="AI62" s="64">
        <f>Biomass!AI14*1000</f>
        <v>0</v>
      </c>
      <c r="AJ62" s="64">
        <f>Biomass!AJ14*1000</f>
        <v>0</v>
      </c>
      <c r="AK62" s="64">
        <f>Biomass!AK14*1000</f>
        <v>0</v>
      </c>
      <c r="AL62" s="64">
        <f>Biomass!AL14*1000</f>
        <v>0</v>
      </c>
      <c r="AM62" s="64">
        <f>Biomass!AM14*1000</f>
        <v>0</v>
      </c>
      <c r="AN62" s="64">
        <f>Biomass!AN14*1000</f>
        <v>0</v>
      </c>
      <c r="AO62" s="64">
        <f>Biomass!AO14*1000</f>
        <v>0</v>
      </c>
      <c r="AP62" s="64">
        <f>Biomass!AP14*1000</f>
        <v>0</v>
      </c>
      <c r="AQ62" s="64">
        <f>Biomass!AQ14*1000</f>
        <v>0</v>
      </c>
      <c r="AR62" s="64">
        <f>Biomass!AR14*1000</f>
        <v>0</v>
      </c>
      <c r="AS62" s="64">
        <f>Biomass!AS14*1000</f>
        <v>0</v>
      </c>
    </row>
    <row r="63" spans="1:45" ht="14.4" x14ac:dyDescent="0.25">
      <c r="B63" s="56" t="s">
        <v>1087</v>
      </c>
      <c r="C63" s="56" t="s">
        <v>1088</v>
      </c>
      <c r="D63" s="77">
        <v>1.2</v>
      </c>
      <c r="E63" s="77">
        <v>0.7</v>
      </c>
      <c r="F63" s="64">
        <f>Biomass!F15*1000</f>
        <v>1866600</v>
      </c>
      <c r="G63" s="64">
        <f>Biomass!G15*1000</f>
        <v>1723500</v>
      </c>
      <c r="H63" s="64">
        <f>Biomass!H15*1000</f>
        <v>1994100</v>
      </c>
      <c r="I63" s="64">
        <f>Biomass!I15*1000</f>
        <v>2075699.9999999998</v>
      </c>
      <c r="J63" s="64">
        <f>Biomass!J15*1000</f>
        <v>1926900</v>
      </c>
      <c r="K63" s="64">
        <f>Biomass!K15*1000</f>
        <v>1625200</v>
      </c>
      <c r="L63" s="64">
        <f>Biomass!L15*1000</f>
        <v>1784900</v>
      </c>
      <c r="M63" s="64">
        <f>Biomass!M15*1000</f>
        <v>1657400</v>
      </c>
      <c r="N63" s="64">
        <f>Biomass!N15*1000</f>
        <v>0</v>
      </c>
      <c r="O63" s="64">
        <f>Biomass!O15*1000</f>
        <v>0</v>
      </c>
      <c r="P63" s="64">
        <f>Biomass!P15*1000</f>
        <v>0</v>
      </c>
      <c r="Q63" s="64">
        <f>Biomass!Q15*1000</f>
        <v>0</v>
      </c>
      <c r="R63" s="64">
        <f>Biomass!R15*1000</f>
        <v>0</v>
      </c>
      <c r="S63" s="64">
        <f>Biomass!S15*1000</f>
        <v>0</v>
      </c>
      <c r="T63" s="64">
        <f>Biomass!T15*1000</f>
        <v>0</v>
      </c>
      <c r="U63" s="64">
        <f>Biomass!U15*1000</f>
        <v>0</v>
      </c>
      <c r="V63" s="64">
        <f>Biomass!V15*1000</f>
        <v>0</v>
      </c>
      <c r="W63" s="64">
        <f>Biomass!W15*1000</f>
        <v>0</v>
      </c>
      <c r="X63" s="64">
        <f>Biomass!X15*1000</f>
        <v>0</v>
      </c>
      <c r="Y63" s="64">
        <f>Biomass!Y15*1000</f>
        <v>0</v>
      </c>
      <c r="Z63" s="64">
        <f>Biomass!Z15*1000</f>
        <v>0</v>
      </c>
      <c r="AA63" s="64">
        <f>Biomass!AA15*1000</f>
        <v>0</v>
      </c>
      <c r="AB63" s="64">
        <f>Biomass!AB15*1000</f>
        <v>0</v>
      </c>
      <c r="AC63" s="64">
        <f>Biomass!AC15*1000</f>
        <v>0</v>
      </c>
      <c r="AD63" s="64">
        <f>Biomass!AD15*1000</f>
        <v>0</v>
      </c>
      <c r="AE63" s="64">
        <f>Biomass!AE15*1000</f>
        <v>0</v>
      </c>
      <c r="AF63" s="64">
        <f>Biomass!AF15*1000</f>
        <v>0</v>
      </c>
      <c r="AG63" s="64">
        <f>Biomass!AG15*1000</f>
        <v>0</v>
      </c>
      <c r="AH63" s="64">
        <f>Biomass!AH15*1000</f>
        <v>0</v>
      </c>
      <c r="AI63" s="64">
        <f>Biomass!AI15*1000</f>
        <v>0</v>
      </c>
      <c r="AJ63" s="64">
        <f>Biomass!AJ15*1000</f>
        <v>0</v>
      </c>
      <c r="AK63" s="64">
        <f>Biomass!AK15*1000</f>
        <v>0</v>
      </c>
      <c r="AL63" s="64">
        <f>Biomass!AL15*1000</f>
        <v>0</v>
      </c>
      <c r="AM63" s="64">
        <f>Biomass!AM15*1000</f>
        <v>0</v>
      </c>
      <c r="AN63" s="64">
        <f>Biomass!AN15*1000</f>
        <v>0</v>
      </c>
      <c r="AO63" s="64">
        <f>Biomass!AO15*1000</f>
        <v>0</v>
      </c>
      <c r="AP63" s="64">
        <f>Biomass!AP15*1000</f>
        <v>0</v>
      </c>
      <c r="AQ63" s="64">
        <f>Biomass!AQ15*1000</f>
        <v>0</v>
      </c>
      <c r="AR63" s="64">
        <f>Biomass!AR15*1000</f>
        <v>0</v>
      </c>
      <c r="AS63" s="64">
        <f>Biomass!AS15*1000</f>
        <v>0</v>
      </c>
    </row>
    <row r="64" spans="1:45" ht="14.4" x14ac:dyDescent="0.25">
      <c r="B64" s="56" t="s">
        <v>1089</v>
      </c>
      <c r="C64" s="56" t="s">
        <v>281</v>
      </c>
      <c r="D64" s="77">
        <v>1.2</v>
      </c>
      <c r="E64" s="77">
        <v>0.7</v>
      </c>
      <c r="F64" s="64">
        <f>Biomass!F16*1000</f>
        <v>121800</v>
      </c>
      <c r="G64" s="64">
        <f>Biomass!G16*1000</f>
        <v>108200</v>
      </c>
      <c r="H64" s="64">
        <f>Biomass!H16*1000</f>
        <v>187000</v>
      </c>
      <c r="I64" s="64">
        <f>Biomass!I16*1000</f>
        <v>152900</v>
      </c>
      <c r="J64" s="64">
        <f>Biomass!J16*1000</f>
        <v>151600</v>
      </c>
      <c r="K64" s="64">
        <f>Biomass!K16*1000</f>
        <v>200900</v>
      </c>
      <c r="L64" s="64">
        <f>Biomass!L16*1000</f>
        <v>184800</v>
      </c>
      <c r="M64" s="64">
        <f>Biomass!M16*1000</f>
        <v>175800</v>
      </c>
      <c r="N64" s="64">
        <f>Biomass!N16*1000</f>
        <v>0</v>
      </c>
      <c r="O64" s="64">
        <f>Biomass!O16*1000</f>
        <v>0</v>
      </c>
      <c r="P64" s="64">
        <f>Biomass!P16*1000</f>
        <v>0</v>
      </c>
      <c r="Q64" s="64">
        <f>Biomass!Q16*1000</f>
        <v>0</v>
      </c>
      <c r="R64" s="64">
        <f>Biomass!R16*1000</f>
        <v>0</v>
      </c>
      <c r="S64" s="64">
        <f>Biomass!S16*1000</f>
        <v>0</v>
      </c>
      <c r="T64" s="64">
        <f>Biomass!T16*1000</f>
        <v>0</v>
      </c>
      <c r="U64" s="64">
        <f>Biomass!U16*1000</f>
        <v>0</v>
      </c>
      <c r="V64" s="64">
        <f>Biomass!V16*1000</f>
        <v>0</v>
      </c>
      <c r="W64" s="64">
        <f>Biomass!W16*1000</f>
        <v>0</v>
      </c>
      <c r="X64" s="64">
        <f>Biomass!X16*1000</f>
        <v>0</v>
      </c>
      <c r="Y64" s="64">
        <f>Biomass!Y16*1000</f>
        <v>0</v>
      </c>
      <c r="Z64" s="64">
        <f>Biomass!Z16*1000</f>
        <v>0</v>
      </c>
      <c r="AA64" s="64">
        <f>Biomass!AA16*1000</f>
        <v>0</v>
      </c>
      <c r="AB64" s="64">
        <f>Biomass!AB16*1000</f>
        <v>0</v>
      </c>
      <c r="AC64" s="64">
        <f>Biomass!AC16*1000</f>
        <v>0</v>
      </c>
      <c r="AD64" s="64">
        <f>Biomass!AD16*1000</f>
        <v>0</v>
      </c>
      <c r="AE64" s="64">
        <f>Biomass!AE16*1000</f>
        <v>0</v>
      </c>
      <c r="AF64" s="64">
        <f>Biomass!AF16*1000</f>
        <v>0</v>
      </c>
      <c r="AG64" s="64">
        <f>Biomass!AG16*1000</f>
        <v>0</v>
      </c>
      <c r="AH64" s="64">
        <f>Biomass!AH16*1000</f>
        <v>0</v>
      </c>
      <c r="AI64" s="64">
        <f>Biomass!AI16*1000</f>
        <v>0</v>
      </c>
      <c r="AJ64" s="64">
        <f>Biomass!AJ16*1000</f>
        <v>0</v>
      </c>
      <c r="AK64" s="64">
        <f>Biomass!AK16*1000</f>
        <v>0</v>
      </c>
      <c r="AL64" s="64">
        <f>Biomass!AL16*1000</f>
        <v>0</v>
      </c>
      <c r="AM64" s="64">
        <f>Biomass!AM16*1000</f>
        <v>0</v>
      </c>
      <c r="AN64" s="64">
        <f>Biomass!AN16*1000</f>
        <v>0</v>
      </c>
      <c r="AO64" s="64">
        <f>Biomass!AO16*1000</f>
        <v>0</v>
      </c>
      <c r="AP64" s="64">
        <f>Biomass!AP16*1000</f>
        <v>0</v>
      </c>
      <c r="AQ64" s="64">
        <f>Biomass!AQ16*1000</f>
        <v>0</v>
      </c>
      <c r="AR64" s="64">
        <f>Biomass!AR16*1000</f>
        <v>0</v>
      </c>
      <c r="AS64" s="64">
        <f>Biomass!AS16*1000</f>
        <v>0</v>
      </c>
    </row>
    <row r="65" spans="1:45" ht="14.4" x14ac:dyDescent="0.25">
      <c r="B65" s="56" t="s">
        <v>1090</v>
      </c>
      <c r="C65" s="56" t="s">
        <v>1091</v>
      </c>
      <c r="D65" s="77">
        <v>1.2</v>
      </c>
      <c r="E65" s="77">
        <v>0.7</v>
      </c>
      <c r="F65" s="64">
        <f>Biomass!F17*1000</f>
        <v>3459</v>
      </c>
      <c r="G65" s="64">
        <f>Biomass!G17*1000</f>
        <v>1994</v>
      </c>
      <c r="H65" s="64">
        <f>Biomass!H17*1000</f>
        <v>2822</v>
      </c>
      <c r="I65" s="64">
        <f>Biomass!I17*1000</f>
        <v>3342</v>
      </c>
      <c r="J65" s="64">
        <f>Biomass!J17*1000</f>
        <v>2942</v>
      </c>
      <c r="K65" s="64">
        <f>Biomass!K17*1000</f>
        <v>237.5039013411631</v>
      </c>
      <c r="L65" s="64">
        <f>Biomass!L17*1000</f>
        <v>0</v>
      </c>
      <c r="M65" s="64">
        <f>Biomass!M17*1000</f>
        <v>0</v>
      </c>
      <c r="N65" s="64">
        <f>Biomass!N17*1000</f>
        <v>0</v>
      </c>
      <c r="O65" s="64">
        <f>Biomass!O17*1000</f>
        <v>0</v>
      </c>
      <c r="P65" s="64">
        <f>Biomass!P17*1000</f>
        <v>0</v>
      </c>
      <c r="Q65" s="64">
        <f>Biomass!Q17*1000</f>
        <v>0</v>
      </c>
      <c r="R65" s="64">
        <f>Biomass!R17*1000</f>
        <v>0</v>
      </c>
      <c r="S65" s="64">
        <f>Biomass!S17*1000</f>
        <v>0</v>
      </c>
      <c r="T65" s="64">
        <f>Biomass!T17*1000</f>
        <v>0</v>
      </c>
      <c r="U65" s="64">
        <f>Biomass!U17*1000</f>
        <v>0</v>
      </c>
      <c r="V65" s="64">
        <f>Biomass!V17*1000</f>
        <v>0</v>
      </c>
      <c r="W65" s="64">
        <f>Biomass!W17*1000</f>
        <v>0</v>
      </c>
      <c r="X65" s="64">
        <f>Biomass!X17*1000</f>
        <v>0</v>
      </c>
      <c r="Y65" s="64">
        <f>Biomass!Y17*1000</f>
        <v>0</v>
      </c>
      <c r="Z65" s="64">
        <f>Biomass!Z17*1000</f>
        <v>0</v>
      </c>
      <c r="AA65" s="64">
        <f>Biomass!AA17*1000</f>
        <v>0</v>
      </c>
      <c r="AB65" s="64">
        <f>Biomass!AB17*1000</f>
        <v>0</v>
      </c>
      <c r="AC65" s="64">
        <f>Biomass!AC17*1000</f>
        <v>0</v>
      </c>
      <c r="AD65" s="64">
        <f>Biomass!AD17*1000</f>
        <v>0</v>
      </c>
      <c r="AE65" s="64">
        <f>Biomass!AE17*1000</f>
        <v>0</v>
      </c>
      <c r="AF65" s="64">
        <f>Biomass!AF17*1000</f>
        <v>0</v>
      </c>
      <c r="AG65" s="64">
        <f>Biomass!AG17*1000</f>
        <v>0</v>
      </c>
      <c r="AH65" s="64">
        <f>Biomass!AH17*1000</f>
        <v>0</v>
      </c>
      <c r="AI65" s="64">
        <f>Biomass!AI17*1000</f>
        <v>0</v>
      </c>
      <c r="AJ65" s="64">
        <f>Biomass!AJ17*1000</f>
        <v>0</v>
      </c>
      <c r="AK65" s="64">
        <f>Biomass!AK17*1000</f>
        <v>0</v>
      </c>
      <c r="AL65" s="64">
        <f>Biomass!AL17*1000</f>
        <v>0</v>
      </c>
      <c r="AM65" s="64">
        <f>Biomass!AM17*1000</f>
        <v>0</v>
      </c>
      <c r="AN65" s="64">
        <f>Biomass!AN17*1000</f>
        <v>0</v>
      </c>
      <c r="AO65" s="64">
        <f>Biomass!AO17*1000</f>
        <v>0</v>
      </c>
      <c r="AP65" s="64">
        <f>Biomass!AP17*1000</f>
        <v>0</v>
      </c>
      <c r="AQ65" s="64">
        <f>Biomass!AQ17*1000</f>
        <v>0</v>
      </c>
      <c r="AR65" s="64">
        <f>Biomass!AR17*1000</f>
        <v>0</v>
      </c>
      <c r="AS65" s="64">
        <f>Biomass!AS17*1000</f>
        <v>0</v>
      </c>
    </row>
    <row r="66" spans="1:45" ht="14.4" x14ac:dyDescent="0.25">
      <c r="B66" s="56" t="s">
        <v>1092</v>
      </c>
      <c r="C66" s="56" t="s">
        <v>1093</v>
      </c>
      <c r="D66" s="77">
        <v>1.9</v>
      </c>
      <c r="E66" s="77">
        <v>0.7</v>
      </c>
      <c r="F66" s="64">
        <f>Biomass!F20*1000</f>
        <v>149600</v>
      </c>
      <c r="G66" s="64">
        <f>Biomass!G20*1000</f>
        <v>106400</v>
      </c>
      <c r="H66" s="64">
        <f>Biomass!H20*1000</f>
        <v>111700</v>
      </c>
      <c r="I66" s="64">
        <f>Biomass!I20*1000</f>
        <v>147600</v>
      </c>
      <c r="J66" s="64">
        <f>Biomass!J20*1000</f>
        <v>148500</v>
      </c>
      <c r="K66" s="64">
        <f>Biomass!K20*1000</f>
        <v>101900</v>
      </c>
      <c r="L66" s="64">
        <f>Biomass!L20*1000</f>
        <v>142100</v>
      </c>
      <c r="M66" s="64">
        <f>Biomass!M20*1000</f>
        <v>125900</v>
      </c>
      <c r="N66" s="64">
        <f>Biomass!N20*1000</f>
        <v>0</v>
      </c>
      <c r="O66" s="64">
        <f>Biomass!O20*1000</f>
        <v>0</v>
      </c>
      <c r="P66" s="64">
        <f>Biomass!P20*1000</f>
        <v>0</v>
      </c>
      <c r="Q66" s="64">
        <f>Biomass!Q20*1000</f>
        <v>0</v>
      </c>
      <c r="R66" s="64">
        <f>Biomass!R20*1000</f>
        <v>0</v>
      </c>
      <c r="S66" s="64">
        <f>Biomass!S20*1000</f>
        <v>0</v>
      </c>
      <c r="T66" s="64">
        <f>Biomass!T20*1000</f>
        <v>0</v>
      </c>
      <c r="U66" s="64">
        <f>Biomass!U20*1000</f>
        <v>0</v>
      </c>
      <c r="V66" s="64">
        <f>Biomass!V20*1000</f>
        <v>0</v>
      </c>
      <c r="W66" s="64">
        <f>Biomass!W20*1000</f>
        <v>0</v>
      </c>
      <c r="X66" s="64">
        <f>Biomass!X20*1000</f>
        <v>0</v>
      </c>
      <c r="Y66" s="64">
        <f>Biomass!Y20*1000</f>
        <v>0</v>
      </c>
      <c r="Z66" s="64">
        <f>Biomass!Z20*1000</f>
        <v>0</v>
      </c>
      <c r="AA66" s="64">
        <f>Biomass!AA20*1000</f>
        <v>0</v>
      </c>
      <c r="AB66" s="64">
        <f>Biomass!AB20*1000</f>
        <v>0</v>
      </c>
      <c r="AC66" s="64">
        <f>Biomass!AC20*1000</f>
        <v>0</v>
      </c>
      <c r="AD66" s="64">
        <f>Biomass!AD20*1000</f>
        <v>0</v>
      </c>
      <c r="AE66" s="64">
        <f>Biomass!AE20*1000</f>
        <v>0</v>
      </c>
      <c r="AF66" s="64">
        <f>Biomass!AF20*1000</f>
        <v>0</v>
      </c>
      <c r="AG66" s="64">
        <f>Biomass!AG20*1000</f>
        <v>0</v>
      </c>
      <c r="AH66" s="64">
        <f>Biomass!AH20*1000</f>
        <v>0</v>
      </c>
      <c r="AI66" s="64">
        <f>Biomass!AI20*1000</f>
        <v>0</v>
      </c>
      <c r="AJ66" s="64">
        <f>Biomass!AJ20*1000</f>
        <v>0</v>
      </c>
      <c r="AK66" s="64">
        <f>Biomass!AK20*1000</f>
        <v>0</v>
      </c>
      <c r="AL66" s="64">
        <f>Biomass!AL20*1000</f>
        <v>0</v>
      </c>
      <c r="AM66" s="64">
        <f>Biomass!AM20*1000</f>
        <v>0</v>
      </c>
      <c r="AN66" s="64">
        <f>Biomass!AN20*1000</f>
        <v>0</v>
      </c>
      <c r="AO66" s="64">
        <f>Biomass!AO20*1000</f>
        <v>0</v>
      </c>
      <c r="AP66" s="64">
        <f>Biomass!AP20*1000</f>
        <v>0</v>
      </c>
      <c r="AQ66" s="64">
        <f>Biomass!AQ20*1000</f>
        <v>0</v>
      </c>
      <c r="AR66" s="64">
        <f>Biomass!AR20*1000</f>
        <v>0</v>
      </c>
      <c r="AS66" s="64">
        <f>Biomass!AS20*1000</f>
        <v>0</v>
      </c>
    </row>
    <row r="69" spans="1:45" ht="16.2" thickBot="1" x14ac:dyDescent="0.3">
      <c r="A69" s="146" t="str">
        <f>"@"&amp;COUNTIF(A$1:A68,"@*")+1</f>
        <v>@9</v>
      </c>
      <c r="B69" s="54" t="s">
        <v>1094</v>
      </c>
      <c r="C69" s="54"/>
      <c r="D69" s="54"/>
      <c r="E69" s="54"/>
      <c r="F69" s="54"/>
      <c r="G69" s="54"/>
      <c r="H69" s="54"/>
      <c r="I69" s="54"/>
      <c r="J69" s="54"/>
      <c r="K69" s="54"/>
      <c r="L69" s="54"/>
      <c r="M69" s="54"/>
    </row>
    <row r="70" spans="1:45" ht="13.8" x14ac:dyDescent="0.25">
      <c r="B70" s="8" t="s">
        <v>1095</v>
      </c>
      <c r="C70" s="46"/>
      <c r="D70" s="46"/>
      <c r="F70" s="46"/>
      <c r="G70" s="46"/>
      <c r="H70" s="43"/>
      <c r="I70" s="43"/>
      <c r="J70" s="43"/>
      <c r="K70" s="43"/>
    </row>
    <row r="71" spans="1:45" ht="13.8" x14ac:dyDescent="0.25">
      <c r="B71" s="8" t="s">
        <v>1096</v>
      </c>
      <c r="C71" s="8"/>
      <c r="D71" s="8"/>
      <c r="E71" s="8"/>
      <c r="F71" s="8"/>
      <c r="G71" s="8"/>
      <c r="H71" s="8"/>
      <c r="I71" s="8"/>
      <c r="J71" s="8"/>
      <c r="K71" s="8"/>
      <c r="L71" s="8"/>
      <c r="M71" s="8"/>
    </row>
    <row r="72" spans="1:45" ht="13.8" x14ac:dyDescent="0.25">
      <c r="B72" s="8" t="s">
        <v>1097</v>
      </c>
      <c r="C72" s="49"/>
      <c r="D72" s="49"/>
      <c r="E72" s="49"/>
      <c r="F72" s="46"/>
      <c r="G72" s="46"/>
      <c r="H72" s="43"/>
      <c r="I72" s="43"/>
      <c r="J72" s="43"/>
      <c r="K72" s="43"/>
    </row>
    <row r="73" spans="1:45" x14ac:dyDescent="0.25">
      <c r="B73" s="46"/>
      <c r="C73" s="49"/>
      <c r="D73" s="49"/>
      <c r="E73" s="49"/>
      <c r="F73" s="46"/>
      <c r="G73" s="46"/>
      <c r="H73" s="43"/>
      <c r="I73" s="43"/>
      <c r="J73" s="43"/>
      <c r="K73" s="43"/>
    </row>
    <row r="74" spans="1:45" ht="14.4" x14ac:dyDescent="0.3">
      <c r="B74" s="34" t="s">
        <v>1081</v>
      </c>
      <c r="C74" s="34" t="s">
        <v>1082</v>
      </c>
      <c r="D74" s="278"/>
      <c r="E74" s="278"/>
      <c r="F74" s="34">
        <v>2011</v>
      </c>
      <c r="G74" s="34">
        <v>2012</v>
      </c>
      <c r="H74" s="34">
        <v>2013</v>
      </c>
      <c r="I74" s="34">
        <v>2014</v>
      </c>
      <c r="J74" s="34">
        <v>2015</v>
      </c>
      <c r="K74" s="34">
        <v>2016</v>
      </c>
      <c r="L74" s="34">
        <v>2017</v>
      </c>
      <c r="M74" s="34">
        <v>2018</v>
      </c>
      <c r="N74" s="34">
        <v>2019</v>
      </c>
      <c r="O74" s="34">
        <v>2020</v>
      </c>
      <c r="P74" s="34">
        <v>2021</v>
      </c>
      <c r="Q74" s="34">
        <v>2022</v>
      </c>
      <c r="R74" s="34">
        <v>2023</v>
      </c>
      <c r="S74" s="34">
        <v>2024</v>
      </c>
      <c r="T74" s="34">
        <v>2025</v>
      </c>
      <c r="U74" s="34">
        <v>2026</v>
      </c>
      <c r="V74" s="34">
        <v>2027</v>
      </c>
      <c r="W74" s="34">
        <v>2028</v>
      </c>
      <c r="X74" s="34">
        <v>2029</v>
      </c>
      <c r="Y74" s="34">
        <v>2030</v>
      </c>
      <c r="Z74" s="34">
        <v>2031</v>
      </c>
      <c r="AA74" s="34">
        <v>2032</v>
      </c>
      <c r="AB74" s="34">
        <v>2033</v>
      </c>
      <c r="AC74" s="34">
        <v>2034</v>
      </c>
      <c r="AD74" s="34">
        <v>2035</v>
      </c>
      <c r="AE74" s="34">
        <v>2036</v>
      </c>
      <c r="AF74" s="34">
        <v>2037</v>
      </c>
      <c r="AG74" s="34">
        <v>2038</v>
      </c>
      <c r="AH74" s="34">
        <v>2039</v>
      </c>
      <c r="AI74" s="34">
        <v>2040</v>
      </c>
      <c r="AJ74" s="34">
        <v>2041</v>
      </c>
      <c r="AK74" s="34">
        <v>2042</v>
      </c>
      <c r="AL74" s="34">
        <v>2043</v>
      </c>
      <c r="AM74" s="34">
        <v>2044</v>
      </c>
      <c r="AN74" s="34">
        <v>2045</v>
      </c>
      <c r="AO74" s="34">
        <v>2046</v>
      </c>
      <c r="AP74" s="34">
        <v>2047</v>
      </c>
      <c r="AQ74" s="34">
        <v>2048</v>
      </c>
      <c r="AR74" s="34">
        <v>2049</v>
      </c>
      <c r="AS74" s="34">
        <v>2050</v>
      </c>
    </row>
    <row r="75" spans="1:45" ht="14.4" x14ac:dyDescent="0.3">
      <c r="B75" s="56" t="s">
        <v>1085</v>
      </c>
      <c r="C75" s="56" t="s">
        <v>1086</v>
      </c>
      <c r="D75" s="278"/>
      <c r="E75" s="278"/>
      <c r="F75" s="58">
        <f>$D62*$E62*F62</f>
        <v>669900</v>
      </c>
      <c r="G75" s="58">
        <f t="shared" ref="G75:M75" si="6">$D62*$E62*G62</f>
        <v>471309.99999999994</v>
      </c>
      <c r="H75" s="58">
        <f t="shared" si="6"/>
        <v>457030</v>
      </c>
      <c r="I75" s="58">
        <f t="shared" si="6"/>
        <v>692510</v>
      </c>
      <c r="J75" s="58">
        <f t="shared" si="6"/>
        <v>713440</v>
      </c>
      <c r="K75" s="58">
        <f t="shared" si="6"/>
        <v>648200</v>
      </c>
      <c r="L75" s="58">
        <f t="shared" si="6"/>
        <v>622510</v>
      </c>
      <c r="M75" s="58">
        <f t="shared" si="6"/>
        <v>476699.99999999994</v>
      </c>
      <c r="N75" s="58">
        <f t="shared" ref="N75:AS75" si="7">$D62*$E62*N62</f>
        <v>0</v>
      </c>
      <c r="O75" s="58">
        <f t="shared" si="7"/>
        <v>0</v>
      </c>
      <c r="P75" s="58">
        <f t="shared" si="7"/>
        <v>0</v>
      </c>
      <c r="Q75" s="58">
        <f t="shared" si="7"/>
        <v>0</v>
      </c>
      <c r="R75" s="58">
        <f t="shared" si="7"/>
        <v>0</v>
      </c>
      <c r="S75" s="58">
        <f t="shared" si="7"/>
        <v>0</v>
      </c>
      <c r="T75" s="58">
        <f t="shared" si="7"/>
        <v>0</v>
      </c>
      <c r="U75" s="58">
        <f t="shared" si="7"/>
        <v>0</v>
      </c>
      <c r="V75" s="58">
        <f t="shared" si="7"/>
        <v>0</v>
      </c>
      <c r="W75" s="58">
        <f t="shared" si="7"/>
        <v>0</v>
      </c>
      <c r="X75" s="58">
        <f t="shared" si="7"/>
        <v>0</v>
      </c>
      <c r="Y75" s="58">
        <f t="shared" si="7"/>
        <v>0</v>
      </c>
      <c r="Z75" s="58">
        <f t="shared" si="7"/>
        <v>0</v>
      </c>
      <c r="AA75" s="58">
        <f t="shared" si="7"/>
        <v>0</v>
      </c>
      <c r="AB75" s="58">
        <f t="shared" si="7"/>
        <v>0</v>
      </c>
      <c r="AC75" s="58">
        <f t="shared" si="7"/>
        <v>0</v>
      </c>
      <c r="AD75" s="58">
        <f t="shared" si="7"/>
        <v>0</v>
      </c>
      <c r="AE75" s="58">
        <f t="shared" si="7"/>
        <v>0</v>
      </c>
      <c r="AF75" s="58">
        <f t="shared" si="7"/>
        <v>0</v>
      </c>
      <c r="AG75" s="58">
        <f t="shared" si="7"/>
        <v>0</v>
      </c>
      <c r="AH75" s="58">
        <f t="shared" si="7"/>
        <v>0</v>
      </c>
      <c r="AI75" s="58">
        <f t="shared" si="7"/>
        <v>0</v>
      </c>
      <c r="AJ75" s="58">
        <f t="shared" si="7"/>
        <v>0</v>
      </c>
      <c r="AK75" s="58">
        <f t="shared" si="7"/>
        <v>0</v>
      </c>
      <c r="AL75" s="58">
        <f t="shared" si="7"/>
        <v>0</v>
      </c>
      <c r="AM75" s="58">
        <f t="shared" si="7"/>
        <v>0</v>
      </c>
      <c r="AN75" s="58">
        <f t="shared" si="7"/>
        <v>0</v>
      </c>
      <c r="AO75" s="58">
        <f t="shared" si="7"/>
        <v>0</v>
      </c>
      <c r="AP75" s="58">
        <f t="shared" si="7"/>
        <v>0</v>
      </c>
      <c r="AQ75" s="58">
        <f t="shared" si="7"/>
        <v>0</v>
      </c>
      <c r="AR75" s="58">
        <f t="shared" si="7"/>
        <v>0</v>
      </c>
      <c r="AS75" s="58">
        <f t="shared" si="7"/>
        <v>0</v>
      </c>
    </row>
    <row r="76" spans="1:45" ht="14.4" x14ac:dyDescent="0.3">
      <c r="B76" s="56" t="s">
        <v>1087</v>
      </c>
      <c r="C76" s="56" t="s">
        <v>1088</v>
      </c>
      <c r="D76" s="278"/>
      <c r="E76" s="278"/>
      <c r="F76" s="58">
        <f t="shared" ref="F76:M79" si="8">$D63*$E63*F63</f>
        <v>1567944</v>
      </c>
      <c r="G76" s="58">
        <f t="shared" si="8"/>
        <v>1447740</v>
      </c>
      <c r="H76" s="58">
        <f t="shared" si="8"/>
        <v>1675044</v>
      </c>
      <c r="I76" s="58">
        <f t="shared" si="8"/>
        <v>1743587.9999999998</v>
      </c>
      <c r="J76" s="58">
        <f t="shared" si="8"/>
        <v>1618596</v>
      </c>
      <c r="K76" s="58">
        <f t="shared" si="8"/>
        <v>1365168</v>
      </c>
      <c r="L76" s="58">
        <f t="shared" si="8"/>
        <v>1499316</v>
      </c>
      <c r="M76" s="58">
        <f t="shared" si="8"/>
        <v>1392216</v>
      </c>
      <c r="N76" s="58">
        <f t="shared" ref="N76:AS76" si="9">$D63*$E63*N63</f>
        <v>0</v>
      </c>
      <c r="O76" s="58">
        <f t="shared" si="9"/>
        <v>0</v>
      </c>
      <c r="P76" s="58">
        <f t="shared" si="9"/>
        <v>0</v>
      </c>
      <c r="Q76" s="58">
        <f t="shared" si="9"/>
        <v>0</v>
      </c>
      <c r="R76" s="58">
        <f t="shared" si="9"/>
        <v>0</v>
      </c>
      <c r="S76" s="58">
        <f t="shared" si="9"/>
        <v>0</v>
      </c>
      <c r="T76" s="58">
        <f t="shared" si="9"/>
        <v>0</v>
      </c>
      <c r="U76" s="58">
        <f t="shared" si="9"/>
        <v>0</v>
      </c>
      <c r="V76" s="58">
        <f t="shared" si="9"/>
        <v>0</v>
      </c>
      <c r="W76" s="58">
        <f t="shared" si="9"/>
        <v>0</v>
      </c>
      <c r="X76" s="58">
        <f t="shared" si="9"/>
        <v>0</v>
      </c>
      <c r="Y76" s="58">
        <f t="shared" si="9"/>
        <v>0</v>
      </c>
      <c r="Z76" s="58">
        <f t="shared" si="9"/>
        <v>0</v>
      </c>
      <c r="AA76" s="58">
        <f t="shared" si="9"/>
        <v>0</v>
      </c>
      <c r="AB76" s="58">
        <f t="shared" si="9"/>
        <v>0</v>
      </c>
      <c r="AC76" s="58">
        <f t="shared" si="9"/>
        <v>0</v>
      </c>
      <c r="AD76" s="58">
        <f t="shared" si="9"/>
        <v>0</v>
      </c>
      <c r="AE76" s="58">
        <f t="shared" si="9"/>
        <v>0</v>
      </c>
      <c r="AF76" s="58">
        <f t="shared" si="9"/>
        <v>0</v>
      </c>
      <c r="AG76" s="58">
        <f t="shared" si="9"/>
        <v>0</v>
      </c>
      <c r="AH76" s="58">
        <f t="shared" si="9"/>
        <v>0</v>
      </c>
      <c r="AI76" s="58">
        <f t="shared" si="9"/>
        <v>0</v>
      </c>
      <c r="AJ76" s="58">
        <f t="shared" si="9"/>
        <v>0</v>
      </c>
      <c r="AK76" s="58">
        <f t="shared" si="9"/>
        <v>0</v>
      </c>
      <c r="AL76" s="58">
        <f t="shared" si="9"/>
        <v>0</v>
      </c>
      <c r="AM76" s="58">
        <f t="shared" si="9"/>
        <v>0</v>
      </c>
      <c r="AN76" s="58">
        <f t="shared" si="9"/>
        <v>0</v>
      </c>
      <c r="AO76" s="58">
        <f t="shared" si="9"/>
        <v>0</v>
      </c>
      <c r="AP76" s="58">
        <f t="shared" si="9"/>
        <v>0</v>
      </c>
      <c r="AQ76" s="58">
        <f t="shared" si="9"/>
        <v>0</v>
      </c>
      <c r="AR76" s="58">
        <f t="shared" si="9"/>
        <v>0</v>
      </c>
      <c r="AS76" s="58">
        <f t="shared" si="9"/>
        <v>0</v>
      </c>
    </row>
    <row r="77" spans="1:45" ht="14.4" x14ac:dyDescent="0.3">
      <c r="B77" s="56" t="s">
        <v>1090</v>
      </c>
      <c r="C77" s="56" t="s">
        <v>281</v>
      </c>
      <c r="D77" s="278"/>
      <c r="E77" s="278"/>
      <c r="F77" s="58">
        <f t="shared" si="8"/>
        <v>102312</v>
      </c>
      <c r="G77" s="58">
        <f t="shared" si="8"/>
        <v>90888</v>
      </c>
      <c r="H77" s="58">
        <f t="shared" si="8"/>
        <v>157080</v>
      </c>
      <c r="I77" s="58">
        <f t="shared" si="8"/>
        <v>128436</v>
      </c>
      <c r="J77" s="58">
        <f t="shared" si="8"/>
        <v>127344</v>
      </c>
      <c r="K77" s="58">
        <f t="shared" si="8"/>
        <v>168756</v>
      </c>
      <c r="L77" s="58">
        <f t="shared" si="8"/>
        <v>155232</v>
      </c>
      <c r="M77" s="58">
        <f t="shared" si="8"/>
        <v>147672</v>
      </c>
      <c r="N77" s="58">
        <f t="shared" ref="N77:AS77" si="10">$D64*$E64*N64</f>
        <v>0</v>
      </c>
      <c r="O77" s="58">
        <f t="shared" si="10"/>
        <v>0</v>
      </c>
      <c r="P77" s="58">
        <f t="shared" si="10"/>
        <v>0</v>
      </c>
      <c r="Q77" s="58">
        <f t="shared" si="10"/>
        <v>0</v>
      </c>
      <c r="R77" s="58">
        <f t="shared" si="10"/>
        <v>0</v>
      </c>
      <c r="S77" s="58">
        <f t="shared" si="10"/>
        <v>0</v>
      </c>
      <c r="T77" s="58">
        <f t="shared" si="10"/>
        <v>0</v>
      </c>
      <c r="U77" s="58">
        <f t="shared" si="10"/>
        <v>0</v>
      </c>
      <c r="V77" s="58">
        <f t="shared" si="10"/>
        <v>0</v>
      </c>
      <c r="W77" s="58">
        <f t="shared" si="10"/>
        <v>0</v>
      </c>
      <c r="X77" s="58">
        <f t="shared" si="10"/>
        <v>0</v>
      </c>
      <c r="Y77" s="58">
        <f t="shared" si="10"/>
        <v>0</v>
      </c>
      <c r="Z77" s="58">
        <f t="shared" si="10"/>
        <v>0</v>
      </c>
      <c r="AA77" s="58">
        <f t="shared" si="10"/>
        <v>0</v>
      </c>
      <c r="AB77" s="58">
        <f t="shared" si="10"/>
        <v>0</v>
      </c>
      <c r="AC77" s="58">
        <f t="shared" si="10"/>
        <v>0</v>
      </c>
      <c r="AD77" s="58">
        <f t="shared" si="10"/>
        <v>0</v>
      </c>
      <c r="AE77" s="58">
        <f t="shared" si="10"/>
        <v>0</v>
      </c>
      <c r="AF77" s="58">
        <f t="shared" si="10"/>
        <v>0</v>
      </c>
      <c r="AG77" s="58">
        <f t="shared" si="10"/>
        <v>0</v>
      </c>
      <c r="AH77" s="58">
        <f t="shared" si="10"/>
        <v>0</v>
      </c>
      <c r="AI77" s="58">
        <f t="shared" si="10"/>
        <v>0</v>
      </c>
      <c r="AJ77" s="58">
        <f t="shared" si="10"/>
        <v>0</v>
      </c>
      <c r="AK77" s="58">
        <f t="shared" si="10"/>
        <v>0</v>
      </c>
      <c r="AL77" s="58">
        <f t="shared" si="10"/>
        <v>0</v>
      </c>
      <c r="AM77" s="58">
        <f t="shared" si="10"/>
        <v>0</v>
      </c>
      <c r="AN77" s="58">
        <f t="shared" si="10"/>
        <v>0</v>
      </c>
      <c r="AO77" s="58">
        <f t="shared" si="10"/>
        <v>0</v>
      </c>
      <c r="AP77" s="58">
        <f t="shared" si="10"/>
        <v>0</v>
      </c>
      <c r="AQ77" s="58">
        <f t="shared" si="10"/>
        <v>0</v>
      </c>
      <c r="AR77" s="58">
        <f t="shared" si="10"/>
        <v>0</v>
      </c>
      <c r="AS77" s="58">
        <f t="shared" si="10"/>
        <v>0</v>
      </c>
    </row>
    <row r="78" spans="1:45" ht="14.4" x14ac:dyDescent="0.3">
      <c r="B78" s="56" t="s">
        <v>1098</v>
      </c>
      <c r="C78" s="56" t="s">
        <v>1091</v>
      </c>
      <c r="D78" s="278"/>
      <c r="E78" s="278"/>
      <c r="F78" s="58">
        <f t="shared" si="8"/>
        <v>2905.56</v>
      </c>
      <c r="G78" s="58">
        <f t="shared" si="8"/>
        <v>1674.96</v>
      </c>
      <c r="H78" s="58">
        <f t="shared" si="8"/>
        <v>2370.48</v>
      </c>
      <c r="I78" s="58">
        <f t="shared" si="8"/>
        <v>2807.2799999999997</v>
      </c>
      <c r="J78" s="58">
        <f t="shared" si="8"/>
        <v>2471.2799999999997</v>
      </c>
      <c r="K78" s="58">
        <f t="shared" si="8"/>
        <v>199.50327712657699</v>
      </c>
      <c r="L78" s="58">
        <f t="shared" si="8"/>
        <v>0</v>
      </c>
      <c r="M78" s="58">
        <f t="shared" si="8"/>
        <v>0</v>
      </c>
      <c r="N78" s="58">
        <f t="shared" ref="N78:AS78" si="11">$D65*$E65*N65</f>
        <v>0</v>
      </c>
      <c r="O78" s="58">
        <f t="shared" si="11"/>
        <v>0</v>
      </c>
      <c r="P78" s="58">
        <f t="shared" si="11"/>
        <v>0</v>
      </c>
      <c r="Q78" s="58">
        <f t="shared" si="11"/>
        <v>0</v>
      </c>
      <c r="R78" s="58">
        <f t="shared" si="11"/>
        <v>0</v>
      </c>
      <c r="S78" s="58">
        <f t="shared" si="11"/>
        <v>0</v>
      </c>
      <c r="T78" s="58">
        <f t="shared" si="11"/>
        <v>0</v>
      </c>
      <c r="U78" s="58">
        <f t="shared" si="11"/>
        <v>0</v>
      </c>
      <c r="V78" s="58">
        <f t="shared" si="11"/>
        <v>0</v>
      </c>
      <c r="W78" s="58">
        <f t="shared" si="11"/>
        <v>0</v>
      </c>
      <c r="X78" s="58">
        <f t="shared" si="11"/>
        <v>0</v>
      </c>
      <c r="Y78" s="58">
        <f t="shared" si="11"/>
        <v>0</v>
      </c>
      <c r="Z78" s="58">
        <f t="shared" si="11"/>
        <v>0</v>
      </c>
      <c r="AA78" s="58">
        <f t="shared" si="11"/>
        <v>0</v>
      </c>
      <c r="AB78" s="58">
        <f t="shared" si="11"/>
        <v>0</v>
      </c>
      <c r="AC78" s="58">
        <f t="shared" si="11"/>
        <v>0</v>
      </c>
      <c r="AD78" s="58">
        <f t="shared" si="11"/>
        <v>0</v>
      </c>
      <c r="AE78" s="58">
        <f t="shared" si="11"/>
        <v>0</v>
      </c>
      <c r="AF78" s="58">
        <f t="shared" si="11"/>
        <v>0</v>
      </c>
      <c r="AG78" s="58">
        <f t="shared" si="11"/>
        <v>0</v>
      </c>
      <c r="AH78" s="58">
        <f t="shared" si="11"/>
        <v>0</v>
      </c>
      <c r="AI78" s="58">
        <f t="shared" si="11"/>
        <v>0</v>
      </c>
      <c r="AJ78" s="58">
        <f t="shared" si="11"/>
        <v>0</v>
      </c>
      <c r="AK78" s="58">
        <f t="shared" si="11"/>
        <v>0</v>
      </c>
      <c r="AL78" s="58">
        <f t="shared" si="11"/>
        <v>0</v>
      </c>
      <c r="AM78" s="58">
        <f t="shared" si="11"/>
        <v>0</v>
      </c>
      <c r="AN78" s="58">
        <f t="shared" si="11"/>
        <v>0</v>
      </c>
      <c r="AO78" s="58">
        <f t="shared" si="11"/>
        <v>0</v>
      </c>
      <c r="AP78" s="58">
        <f t="shared" si="11"/>
        <v>0</v>
      </c>
      <c r="AQ78" s="58">
        <f t="shared" si="11"/>
        <v>0</v>
      </c>
      <c r="AR78" s="58">
        <f t="shared" si="11"/>
        <v>0</v>
      </c>
      <c r="AS78" s="58">
        <f t="shared" si="11"/>
        <v>0</v>
      </c>
    </row>
    <row r="79" spans="1:45" ht="14.4" x14ac:dyDescent="0.3">
      <c r="B79" s="56" t="s">
        <v>1092</v>
      </c>
      <c r="C79" s="56" t="s">
        <v>1093</v>
      </c>
      <c r="D79" s="278"/>
      <c r="E79" s="278"/>
      <c r="F79" s="58">
        <f t="shared" si="8"/>
        <v>198967.99999999997</v>
      </c>
      <c r="G79" s="58">
        <f t="shared" si="8"/>
        <v>141511.99999999997</v>
      </c>
      <c r="H79" s="58">
        <f t="shared" si="8"/>
        <v>148560.99999999997</v>
      </c>
      <c r="I79" s="58">
        <f t="shared" si="8"/>
        <v>196307.99999999997</v>
      </c>
      <c r="J79" s="58">
        <f t="shared" si="8"/>
        <v>197504.99999999997</v>
      </c>
      <c r="K79" s="58">
        <f t="shared" si="8"/>
        <v>135526.99999999997</v>
      </c>
      <c r="L79" s="58">
        <f t="shared" si="8"/>
        <v>188992.99999999997</v>
      </c>
      <c r="M79" s="58">
        <f t="shared" si="8"/>
        <v>167446.99999999997</v>
      </c>
      <c r="N79" s="58">
        <f t="shared" ref="N79:AS79" si="12">$D66*$E66*N66</f>
        <v>0</v>
      </c>
      <c r="O79" s="58">
        <f t="shared" si="12"/>
        <v>0</v>
      </c>
      <c r="P79" s="58">
        <f t="shared" si="12"/>
        <v>0</v>
      </c>
      <c r="Q79" s="58">
        <f t="shared" si="12"/>
        <v>0</v>
      </c>
      <c r="R79" s="58">
        <f t="shared" si="12"/>
        <v>0</v>
      </c>
      <c r="S79" s="58">
        <f t="shared" si="12"/>
        <v>0</v>
      </c>
      <c r="T79" s="58">
        <f t="shared" si="12"/>
        <v>0</v>
      </c>
      <c r="U79" s="58">
        <f t="shared" si="12"/>
        <v>0</v>
      </c>
      <c r="V79" s="58">
        <f t="shared" si="12"/>
        <v>0</v>
      </c>
      <c r="W79" s="58">
        <f t="shared" si="12"/>
        <v>0</v>
      </c>
      <c r="X79" s="58">
        <f t="shared" si="12"/>
        <v>0</v>
      </c>
      <c r="Y79" s="58">
        <f t="shared" si="12"/>
        <v>0</v>
      </c>
      <c r="Z79" s="58">
        <f t="shared" si="12"/>
        <v>0</v>
      </c>
      <c r="AA79" s="58">
        <f t="shared" si="12"/>
        <v>0</v>
      </c>
      <c r="AB79" s="58">
        <f t="shared" si="12"/>
        <v>0</v>
      </c>
      <c r="AC79" s="58">
        <f t="shared" si="12"/>
        <v>0</v>
      </c>
      <c r="AD79" s="58">
        <f t="shared" si="12"/>
        <v>0</v>
      </c>
      <c r="AE79" s="58">
        <f t="shared" si="12"/>
        <v>0</v>
      </c>
      <c r="AF79" s="58">
        <f t="shared" si="12"/>
        <v>0</v>
      </c>
      <c r="AG79" s="58">
        <f t="shared" si="12"/>
        <v>0</v>
      </c>
      <c r="AH79" s="58">
        <f t="shared" si="12"/>
        <v>0</v>
      </c>
      <c r="AI79" s="58">
        <f t="shared" si="12"/>
        <v>0</v>
      </c>
      <c r="AJ79" s="58">
        <f t="shared" si="12"/>
        <v>0</v>
      </c>
      <c r="AK79" s="58">
        <f t="shared" si="12"/>
        <v>0</v>
      </c>
      <c r="AL79" s="58">
        <f t="shared" si="12"/>
        <v>0</v>
      </c>
      <c r="AM79" s="58">
        <f t="shared" si="12"/>
        <v>0</v>
      </c>
      <c r="AN79" s="58">
        <f t="shared" si="12"/>
        <v>0</v>
      </c>
      <c r="AO79" s="58">
        <f t="shared" si="12"/>
        <v>0</v>
      </c>
      <c r="AP79" s="58">
        <f t="shared" si="12"/>
        <v>0</v>
      </c>
      <c r="AQ79" s="58">
        <f t="shared" si="12"/>
        <v>0</v>
      </c>
      <c r="AR79" s="58">
        <f t="shared" si="12"/>
        <v>0</v>
      </c>
      <c r="AS79" s="58">
        <f t="shared" si="12"/>
        <v>0</v>
      </c>
    </row>
    <row r="80" spans="1:45" ht="15" thickBot="1" x14ac:dyDescent="0.3">
      <c r="B80" s="283" t="s">
        <v>1099</v>
      </c>
      <c r="C80" s="284"/>
      <c r="D80" s="284"/>
      <c r="E80" s="285"/>
      <c r="F80" s="38">
        <f t="shared" ref="F80:M80" si="13">SUM(F75:F79)</f>
        <v>2542029.56</v>
      </c>
      <c r="G80" s="38">
        <f t="shared" si="13"/>
        <v>2153124.96</v>
      </c>
      <c r="H80" s="38">
        <f t="shared" si="13"/>
        <v>2440085.48</v>
      </c>
      <c r="I80" s="38">
        <f t="shared" si="13"/>
        <v>2763649.28</v>
      </c>
      <c r="J80" s="38">
        <f t="shared" si="13"/>
        <v>2659356.2799999998</v>
      </c>
      <c r="K80" s="38">
        <f t="shared" si="13"/>
        <v>2317850.5032771267</v>
      </c>
      <c r="L80" s="38">
        <f t="shared" si="13"/>
        <v>2466051</v>
      </c>
      <c r="M80" s="38">
        <f t="shared" si="13"/>
        <v>2184035</v>
      </c>
      <c r="N80" s="38">
        <f t="shared" ref="N80:AS80" si="14">SUM(N75:N79)</f>
        <v>0</v>
      </c>
      <c r="O80" s="38">
        <f t="shared" si="14"/>
        <v>0</v>
      </c>
      <c r="P80" s="38">
        <f t="shared" si="14"/>
        <v>0</v>
      </c>
      <c r="Q80" s="38">
        <f t="shared" si="14"/>
        <v>0</v>
      </c>
      <c r="R80" s="38">
        <f t="shared" si="14"/>
        <v>0</v>
      </c>
      <c r="S80" s="38">
        <f t="shared" si="14"/>
        <v>0</v>
      </c>
      <c r="T80" s="38">
        <f t="shared" si="14"/>
        <v>0</v>
      </c>
      <c r="U80" s="38">
        <f t="shared" si="14"/>
        <v>0</v>
      </c>
      <c r="V80" s="38">
        <f t="shared" si="14"/>
        <v>0</v>
      </c>
      <c r="W80" s="38">
        <f t="shared" si="14"/>
        <v>0</v>
      </c>
      <c r="X80" s="38">
        <f t="shared" si="14"/>
        <v>0</v>
      </c>
      <c r="Y80" s="38">
        <f t="shared" si="14"/>
        <v>0</v>
      </c>
      <c r="Z80" s="38">
        <f t="shared" si="14"/>
        <v>0</v>
      </c>
      <c r="AA80" s="38">
        <f t="shared" si="14"/>
        <v>0</v>
      </c>
      <c r="AB80" s="38">
        <f t="shared" si="14"/>
        <v>0</v>
      </c>
      <c r="AC80" s="38">
        <f t="shared" si="14"/>
        <v>0</v>
      </c>
      <c r="AD80" s="38">
        <f t="shared" si="14"/>
        <v>0</v>
      </c>
      <c r="AE80" s="38">
        <f t="shared" si="14"/>
        <v>0</v>
      </c>
      <c r="AF80" s="38">
        <f t="shared" si="14"/>
        <v>0</v>
      </c>
      <c r="AG80" s="38">
        <f t="shared" si="14"/>
        <v>0</v>
      </c>
      <c r="AH80" s="38">
        <f t="shared" si="14"/>
        <v>0</v>
      </c>
      <c r="AI80" s="38">
        <f t="shared" si="14"/>
        <v>0</v>
      </c>
      <c r="AJ80" s="38">
        <f t="shared" si="14"/>
        <v>0</v>
      </c>
      <c r="AK80" s="38">
        <f t="shared" si="14"/>
        <v>0</v>
      </c>
      <c r="AL80" s="38">
        <f t="shared" si="14"/>
        <v>0</v>
      </c>
      <c r="AM80" s="38">
        <f t="shared" si="14"/>
        <v>0</v>
      </c>
      <c r="AN80" s="38">
        <f t="shared" si="14"/>
        <v>0</v>
      </c>
      <c r="AO80" s="38">
        <f t="shared" si="14"/>
        <v>0</v>
      </c>
      <c r="AP80" s="38">
        <f t="shared" si="14"/>
        <v>0</v>
      </c>
      <c r="AQ80" s="38">
        <f t="shared" si="14"/>
        <v>0</v>
      </c>
      <c r="AR80" s="38">
        <f t="shared" si="14"/>
        <v>0</v>
      </c>
      <c r="AS80" s="38">
        <f t="shared" si="14"/>
        <v>0</v>
      </c>
    </row>
    <row r="81" spans="1:45" ht="13.8" thickTop="1" x14ac:dyDescent="0.25"/>
    <row r="83" spans="1:45" ht="16.2" thickBot="1" x14ac:dyDescent="0.3">
      <c r="A83" s="146" t="str">
        <f>"@"&amp;COUNTIF(A$1:A82,"@*")+1</f>
        <v>@10</v>
      </c>
      <c r="B83" s="54" t="s">
        <v>1100</v>
      </c>
      <c r="C83" s="54"/>
      <c r="D83" s="54"/>
      <c r="E83" s="54"/>
      <c r="F83" s="54"/>
      <c r="G83" s="54"/>
      <c r="H83" s="54"/>
      <c r="I83" s="54"/>
      <c r="J83" s="54"/>
      <c r="K83" s="54"/>
      <c r="L83" s="54"/>
      <c r="M83" s="54"/>
    </row>
    <row r="85" spans="1:45" ht="43.2" x14ac:dyDescent="0.25">
      <c r="C85" s="33" t="s">
        <v>1101</v>
      </c>
      <c r="D85" s="33" t="s">
        <v>1102</v>
      </c>
      <c r="E85" s="33" t="s">
        <v>1103</v>
      </c>
      <c r="F85" s="34">
        <v>2011</v>
      </c>
      <c r="G85" s="34">
        <v>2012</v>
      </c>
      <c r="H85" s="34">
        <v>2013</v>
      </c>
      <c r="I85" s="34">
        <v>2014</v>
      </c>
      <c r="J85" s="34">
        <v>2015</v>
      </c>
      <c r="K85" s="34">
        <v>2016</v>
      </c>
      <c r="L85" s="34">
        <v>2017</v>
      </c>
      <c r="M85" s="34">
        <v>2018</v>
      </c>
      <c r="N85" s="34">
        <v>2019</v>
      </c>
      <c r="O85" s="34">
        <v>2020</v>
      </c>
      <c r="P85" s="34">
        <v>2021</v>
      </c>
      <c r="Q85" s="34">
        <v>2022</v>
      </c>
      <c r="R85" s="34">
        <v>2023</v>
      </c>
      <c r="S85" s="34">
        <v>2024</v>
      </c>
      <c r="T85" s="34">
        <v>2025</v>
      </c>
      <c r="U85" s="34">
        <v>2026</v>
      </c>
      <c r="V85" s="34">
        <v>2027</v>
      </c>
      <c r="W85" s="34">
        <v>2028</v>
      </c>
      <c r="X85" s="34">
        <v>2029</v>
      </c>
      <c r="Y85" s="34">
        <v>2030</v>
      </c>
      <c r="Z85" s="34">
        <v>2031</v>
      </c>
      <c r="AA85" s="34">
        <v>2032</v>
      </c>
      <c r="AB85" s="34">
        <v>2033</v>
      </c>
      <c r="AC85" s="34">
        <v>2034</v>
      </c>
      <c r="AD85" s="34">
        <v>2035</v>
      </c>
      <c r="AE85" s="34">
        <v>2036</v>
      </c>
      <c r="AF85" s="34">
        <v>2037</v>
      </c>
      <c r="AG85" s="34">
        <v>2038</v>
      </c>
      <c r="AH85" s="34">
        <v>2039</v>
      </c>
      <c r="AI85" s="34">
        <v>2040</v>
      </c>
      <c r="AJ85" s="34">
        <v>2041</v>
      </c>
      <c r="AK85" s="34">
        <v>2042</v>
      </c>
      <c r="AL85" s="34">
        <v>2043</v>
      </c>
      <c r="AM85" s="34">
        <v>2044</v>
      </c>
      <c r="AN85" s="34">
        <v>2045</v>
      </c>
      <c r="AO85" s="34">
        <v>2046</v>
      </c>
      <c r="AP85" s="34">
        <v>2047</v>
      </c>
      <c r="AQ85" s="34">
        <v>2048</v>
      </c>
      <c r="AR85" s="34">
        <v>2049</v>
      </c>
      <c r="AS85" s="34">
        <v>2050</v>
      </c>
    </row>
    <row r="86" spans="1:45" ht="14.4" x14ac:dyDescent="0.25">
      <c r="C86" s="33" t="s">
        <v>1104</v>
      </c>
      <c r="D86" s="169">
        <v>70</v>
      </c>
      <c r="E86" s="169">
        <v>8.5000000000000006E-2</v>
      </c>
      <c r="F86" s="58">
        <f>IFERROR(Biomass!F113*'Other Calc'!$D86*365*'Other Calc'!$E86/1000000, 0)</f>
        <v>575.70486400000004</v>
      </c>
      <c r="G86" s="58">
        <f>IFERROR(Biomass!G113*'Other Calc'!$D86*365*'Other Calc'!$E86/1000000, 0)</f>
        <v>577.67681300000004</v>
      </c>
      <c r="H86" s="58">
        <f>IFERROR(Biomass!H113*'Other Calc'!$D86*365*'Other Calc'!$E86/1000000, 0)</f>
        <v>577.40968774999999</v>
      </c>
      <c r="I86" s="58">
        <f>IFERROR(Biomass!I113*'Other Calc'!$D86*365*'Other Calc'!$E86/1000000, 0)</f>
        <v>595.68062050000003</v>
      </c>
      <c r="J86" s="58">
        <f>IFERROR(Biomass!J113*'Other Calc'!$D86*365*'Other Calc'!$E86/1000000, 0)</f>
        <v>603.79210675000002</v>
      </c>
      <c r="K86" s="58">
        <f>IFERROR(Biomass!K113*'Other Calc'!$D86*365*'Other Calc'!$E86/1000000, 0)</f>
        <v>600.31730674999994</v>
      </c>
      <c r="L86" s="58">
        <f>IFERROR(Biomass!L113*'Other Calc'!$D86*365*'Other Calc'!$E86/1000000, 0)</f>
        <v>596.66659500000003</v>
      </c>
      <c r="M86" s="58">
        <f>IFERROR(Biomass!M113*'Other Calc'!$D86*365*'Other Calc'!$E86/1000000, 0)</f>
        <v>582.19839649999994</v>
      </c>
      <c r="N86" s="58">
        <f>IFERROR(Biomass!N113*'Other Calc'!$D86*365*'Other Calc'!$E86/1000000, 0)</f>
        <v>0</v>
      </c>
      <c r="O86" s="58">
        <f>IFERROR(Biomass!O113*'Other Calc'!$D86*365*'Other Calc'!$E86/1000000, 0)</f>
        <v>0</v>
      </c>
      <c r="P86" s="58">
        <f>IFERROR(Biomass!P113*'Other Calc'!$D86*365*'Other Calc'!$E86/1000000, 0)</f>
        <v>0</v>
      </c>
      <c r="Q86" s="58">
        <f>IFERROR(Biomass!Q113*'Other Calc'!$D86*365*'Other Calc'!$E86/1000000, 0)</f>
        <v>0</v>
      </c>
      <c r="R86" s="58">
        <f>IFERROR(Biomass!R113*'Other Calc'!$D86*365*'Other Calc'!$E86/1000000, 0)</f>
        <v>0</v>
      </c>
      <c r="S86" s="58">
        <f>IFERROR(Biomass!S113*'Other Calc'!$D86*365*'Other Calc'!$E86/1000000, 0)</f>
        <v>0</v>
      </c>
      <c r="T86" s="58">
        <f>IFERROR(Biomass!T113*'Other Calc'!$D86*365*'Other Calc'!$E86/1000000, 0)</f>
        <v>0</v>
      </c>
      <c r="U86" s="58">
        <f>IFERROR(Biomass!U113*'Other Calc'!$D86*365*'Other Calc'!$E86/1000000, 0)</f>
        <v>0</v>
      </c>
      <c r="V86" s="58">
        <f>IFERROR(Biomass!V113*'Other Calc'!$D86*365*'Other Calc'!$E86/1000000, 0)</f>
        <v>0</v>
      </c>
      <c r="W86" s="58">
        <f>IFERROR(Biomass!W113*'Other Calc'!$D86*365*'Other Calc'!$E86/1000000, 0)</f>
        <v>0</v>
      </c>
      <c r="X86" s="58">
        <f>IFERROR(Biomass!X113*'Other Calc'!$D86*365*'Other Calc'!$E86/1000000, 0)</f>
        <v>0</v>
      </c>
      <c r="Y86" s="58">
        <f>IFERROR(Biomass!Y113*'Other Calc'!$D86*365*'Other Calc'!$E86/1000000, 0)</f>
        <v>0</v>
      </c>
      <c r="Z86" s="58">
        <f>IFERROR(Biomass!Z113*'Other Calc'!$D86*365*'Other Calc'!$E86/1000000, 0)</f>
        <v>0</v>
      </c>
      <c r="AA86" s="58">
        <f>IFERROR(Biomass!AA113*'Other Calc'!$D86*365*'Other Calc'!$E86/1000000, 0)</f>
        <v>0</v>
      </c>
      <c r="AB86" s="58">
        <f>IFERROR(Biomass!AB113*'Other Calc'!$D86*365*'Other Calc'!$E86/1000000, 0)</f>
        <v>0</v>
      </c>
      <c r="AC86" s="58">
        <f>IFERROR(Biomass!AC113*'Other Calc'!$D86*365*'Other Calc'!$E86/1000000, 0)</f>
        <v>0</v>
      </c>
      <c r="AD86" s="58">
        <f>IFERROR(Biomass!AD113*'Other Calc'!$D86*365*'Other Calc'!$E86/1000000, 0)</f>
        <v>0</v>
      </c>
      <c r="AE86" s="58">
        <f>IFERROR(Biomass!AE113*'Other Calc'!$D86*365*'Other Calc'!$E86/1000000, 0)</f>
        <v>0</v>
      </c>
      <c r="AF86" s="58">
        <f>IFERROR(Biomass!AF113*'Other Calc'!$D86*365*'Other Calc'!$E86/1000000, 0)</f>
        <v>0</v>
      </c>
      <c r="AG86" s="58">
        <f>IFERROR(Biomass!AG113*'Other Calc'!$D86*365*'Other Calc'!$E86/1000000, 0)</f>
        <v>0</v>
      </c>
      <c r="AH86" s="58">
        <f>IFERROR(Biomass!AH113*'Other Calc'!$D86*365*'Other Calc'!$E86/1000000, 0)</f>
        <v>0</v>
      </c>
      <c r="AI86" s="58">
        <f>IFERROR(Biomass!AI113*'Other Calc'!$D86*365*'Other Calc'!$E86/1000000, 0)</f>
        <v>0</v>
      </c>
      <c r="AJ86" s="58">
        <f>IFERROR(Biomass!AJ113*'Other Calc'!$D86*365*'Other Calc'!$E86/1000000, 0)</f>
        <v>0</v>
      </c>
      <c r="AK86" s="58">
        <f>IFERROR(Biomass!AK113*'Other Calc'!$D86*365*'Other Calc'!$E86/1000000, 0)</f>
        <v>0</v>
      </c>
      <c r="AL86" s="58">
        <f>IFERROR(Biomass!AL113*'Other Calc'!$D86*365*'Other Calc'!$E86/1000000, 0)</f>
        <v>0</v>
      </c>
      <c r="AM86" s="58">
        <f>IFERROR(Biomass!AM113*'Other Calc'!$D86*365*'Other Calc'!$E86/1000000, 0)</f>
        <v>0</v>
      </c>
      <c r="AN86" s="58">
        <f>IFERROR(Biomass!AN113*'Other Calc'!$D86*365*'Other Calc'!$E86/1000000, 0)</f>
        <v>0</v>
      </c>
      <c r="AO86" s="58">
        <f>IFERROR(Biomass!AO113*'Other Calc'!$D86*365*'Other Calc'!$E86/1000000, 0)</f>
        <v>0</v>
      </c>
      <c r="AP86" s="58">
        <f>IFERROR(Biomass!AP113*'Other Calc'!$D86*365*'Other Calc'!$E86/1000000, 0)</f>
        <v>0</v>
      </c>
      <c r="AQ86" s="58">
        <f>IFERROR(Biomass!AQ113*'Other Calc'!$D86*365*'Other Calc'!$E86/1000000, 0)</f>
        <v>0</v>
      </c>
      <c r="AR86" s="58">
        <f>IFERROR(Biomass!AR113*'Other Calc'!$D86*365*'Other Calc'!$E86/1000000, 0)</f>
        <v>0</v>
      </c>
      <c r="AS86" s="58">
        <f>IFERROR(Biomass!AS113*'Other Calc'!$D86*365*'Other Calc'!$E86/1000000, 0)</f>
        <v>0</v>
      </c>
    </row>
    <row r="87" spans="1:45" ht="14.4" x14ac:dyDescent="0.25">
      <c r="C87" s="33" t="s">
        <v>1105</v>
      </c>
      <c r="D87" s="169">
        <v>17</v>
      </c>
      <c r="E87" s="169">
        <v>0.05</v>
      </c>
      <c r="F87" s="58">
        <f>IFERROR(Biomass!F114*'Other Calc'!$D87*365*'Other Calc'!$E87/1000000, 0)</f>
        <v>172.80521675</v>
      </c>
      <c r="G87" s="58">
        <f>IFERROR(Biomass!G114*'Other Calc'!$D87*365*'Other Calc'!$E87/1000000, 0)</f>
        <v>172.04882724999999</v>
      </c>
      <c r="H87" s="58">
        <f>IFERROR(Biomass!H114*'Other Calc'!$D87*365*'Other Calc'!$E87/1000000, 0)</f>
        <v>164.783703</v>
      </c>
      <c r="I87" s="58">
        <f>IFERROR(Biomass!I114*'Other Calc'!$D87*365*'Other Calc'!$E87/1000000, 0)</f>
        <v>163.38881900000001</v>
      </c>
      <c r="J87" s="58">
        <f>IFERROR(Biomass!J114*'Other Calc'!$D87*365*'Other Calc'!$E87/1000000, 0)</f>
        <v>168.66151775</v>
      </c>
      <c r="K87" s="58">
        <f>IFERROR(Biomass!K114*'Other Calc'!$D87*365*'Other Calc'!$E87/1000000, 0)</f>
        <v>168.92026625</v>
      </c>
      <c r="L87" s="58">
        <f>IFERROR(Biomass!L114*'Other Calc'!$D87*365*'Other Calc'!$E87/1000000, 0)</f>
        <v>167.18596875</v>
      </c>
      <c r="M87" s="58">
        <f>IFERROR(Biomass!M114*'Other Calc'!$D87*365*'Other Calc'!$E87/1000000, 0)</f>
        <v>163.18839750000001</v>
      </c>
      <c r="N87" s="58">
        <f>IFERROR(Biomass!N114*'Other Calc'!$D87*365*'Other Calc'!$E87/1000000, 0)</f>
        <v>0</v>
      </c>
      <c r="O87" s="58">
        <f>IFERROR(Biomass!O114*'Other Calc'!$D87*365*'Other Calc'!$E87/1000000, 0)</f>
        <v>0</v>
      </c>
      <c r="P87" s="58">
        <f>IFERROR(Biomass!P114*'Other Calc'!$D87*365*'Other Calc'!$E87/1000000, 0)</f>
        <v>0</v>
      </c>
      <c r="Q87" s="58">
        <f>IFERROR(Biomass!Q114*'Other Calc'!$D87*365*'Other Calc'!$E87/1000000, 0)</f>
        <v>0</v>
      </c>
      <c r="R87" s="58">
        <f>IFERROR(Biomass!R114*'Other Calc'!$D87*365*'Other Calc'!$E87/1000000, 0)</f>
        <v>0</v>
      </c>
      <c r="S87" s="58">
        <f>IFERROR(Biomass!S114*'Other Calc'!$D87*365*'Other Calc'!$E87/1000000, 0)</f>
        <v>0</v>
      </c>
      <c r="T87" s="58">
        <f>IFERROR(Biomass!T114*'Other Calc'!$D87*365*'Other Calc'!$E87/1000000, 0)</f>
        <v>0</v>
      </c>
      <c r="U87" s="58">
        <f>IFERROR(Biomass!U114*'Other Calc'!$D87*365*'Other Calc'!$E87/1000000, 0)</f>
        <v>0</v>
      </c>
      <c r="V87" s="58">
        <f>IFERROR(Biomass!V114*'Other Calc'!$D87*365*'Other Calc'!$E87/1000000, 0)</f>
        <v>0</v>
      </c>
      <c r="W87" s="58">
        <f>IFERROR(Biomass!W114*'Other Calc'!$D87*365*'Other Calc'!$E87/1000000, 0)</f>
        <v>0</v>
      </c>
      <c r="X87" s="58">
        <f>IFERROR(Biomass!X114*'Other Calc'!$D87*365*'Other Calc'!$E87/1000000, 0)</f>
        <v>0</v>
      </c>
      <c r="Y87" s="58">
        <f>IFERROR(Biomass!Y114*'Other Calc'!$D87*365*'Other Calc'!$E87/1000000, 0)</f>
        <v>0</v>
      </c>
      <c r="Z87" s="58">
        <f>IFERROR(Biomass!Z114*'Other Calc'!$D87*365*'Other Calc'!$E87/1000000, 0)</f>
        <v>0</v>
      </c>
      <c r="AA87" s="58">
        <f>IFERROR(Biomass!AA114*'Other Calc'!$D87*365*'Other Calc'!$E87/1000000, 0)</f>
        <v>0</v>
      </c>
      <c r="AB87" s="58">
        <f>IFERROR(Biomass!AB114*'Other Calc'!$D87*365*'Other Calc'!$E87/1000000, 0)</f>
        <v>0</v>
      </c>
      <c r="AC87" s="58">
        <f>IFERROR(Biomass!AC114*'Other Calc'!$D87*365*'Other Calc'!$E87/1000000, 0)</f>
        <v>0</v>
      </c>
      <c r="AD87" s="58">
        <f>IFERROR(Biomass!AD114*'Other Calc'!$D87*365*'Other Calc'!$E87/1000000, 0)</f>
        <v>0</v>
      </c>
      <c r="AE87" s="58">
        <f>IFERROR(Biomass!AE114*'Other Calc'!$D87*365*'Other Calc'!$E87/1000000, 0)</f>
        <v>0</v>
      </c>
      <c r="AF87" s="58">
        <f>IFERROR(Biomass!AF114*'Other Calc'!$D87*365*'Other Calc'!$E87/1000000, 0)</f>
        <v>0</v>
      </c>
      <c r="AG87" s="58">
        <f>IFERROR(Biomass!AG114*'Other Calc'!$D87*365*'Other Calc'!$E87/1000000, 0)</f>
        <v>0</v>
      </c>
      <c r="AH87" s="58">
        <f>IFERROR(Biomass!AH114*'Other Calc'!$D87*365*'Other Calc'!$E87/1000000, 0)</f>
        <v>0</v>
      </c>
      <c r="AI87" s="58">
        <f>IFERROR(Biomass!AI114*'Other Calc'!$D87*365*'Other Calc'!$E87/1000000, 0)</f>
        <v>0</v>
      </c>
      <c r="AJ87" s="58">
        <f>IFERROR(Biomass!AJ114*'Other Calc'!$D87*365*'Other Calc'!$E87/1000000, 0)</f>
        <v>0</v>
      </c>
      <c r="AK87" s="58">
        <f>IFERROR(Biomass!AK114*'Other Calc'!$D87*365*'Other Calc'!$E87/1000000, 0)</f>
        <v>0</v>
      </c>
      <c r="AL87" s="58">
        <f>IFERROR(Biomass!AL114*'Other Calc'!$D87*365*'Other Calc'!$E87/1000000, 0)</f>
        <v>0</v>
      </c>
      <c r="AM87" s="58">
        <f>IFERROR(Biomass!AM114*'Other Calc'!$D87*365*'Other Calc'!$E87/1000000, 0)</f>
        <v>0</v>
      </c>
      <c r="AN87" s="58">
        <f>IFERROR(Biomass!AN114*'Other Calc'!$D87*365*'Other Calc'!$E87/1000000, 0)</f>
        <v>0</v>
      </c>
      <c r="AO87" s="58">
        <f>IFERROR(Biomass!AO114*'Other Calc'!$D87*365*'Other Calc'!$E87/1000000, 0)</f>
        <v>0</v>
      </c>
      <c r="AP87" s="58">
        <f>IFERROR(Biomass!AP114*'Other Calc'!$D87*365*'Other Calc'!$E87/1000000, 0)</f>
        <v>0</v>
      </c>
      <c r="AQ87" s="58">
        <f>IFERROR(Biomass!AQ114*'Other Calc'!$D87*365*'Other Calc'!$E87/1000000, 0)</f>
        <v>0</v>
      </c>
      <c r="AR87" s="58">
        <f>IFERROR(Biomass!AR114*'Other Calc'!$D87*365*'Other Calc'!$E87/1000000, 0)</f>
        <v>0</v>
      </c>
      <c r="AS87" s="58">
        <f>IFERROR(Biomass!AS114*'Other Calc'!$D87*365*'Other Calc'!$E87/1000000, 0)</f>
        <v>0</v>
      </c>
    </row>
    <row r="88" spans="1:45" ht="14.4" x14ac:dyDescent="0.25">
      <c r="C88" s="33" t="s">
        <v>367</v>
      </c>
      <c r="D88" s="169">
        <v>28</v>
      </c>
      <c r="E88" s="169">
        <v>8.5000000000000006E-2</v>
      </c>
      <c r="F88" s="58">
        <f>IFERROR(Biomass!F116*'Other Calc'!$D88*365*'Other Calc'!$E88/1000000, 0)</f>
        <v>900.60474490000013</v>
      </c>
      <c r="G88" s="58">
        <f>IFERROR(Biomass!G116*'Other Calc'!$D88*365*'Other Calc'!$E88/1000000, 0)</f>
        <v>885.70393380000007</v>
      </c>
      <c r="H88" s="58">
        <f>IFERROR(Biomass!H116*'Other Calc'!$D88*365*'Other Calc'!$E88/1000000, 0)</f>
        <v>868.97537790000013</v>
      </c>
      <c r="I88" s="58">
        <f>IFERROR(Biomass!I116*'Other Calc'!$D88*365*'Other Calc'!$E88/1000000, 0)</f>
        <v>862.12741580000011</v>
      </c>
      <c r="J88" s="58">
        <f>IFERROR(Biomass!J116*'Other Calc'!$D88*365*'Other Calc'!$E88/1000000, 0)</f>
        <v>855.0909458000001</v>
      </c>
      <c r="K88" s="58">
        <f>IFERROR(Biomass!K116*'Other Calc'!$D88*365*'Other Calc'!$E88/1000000, 0)</f>
        <v>854.23006410000005</v>
      </c>
      <c r="L88" s="58">
        <f>IFERROR(Biomass!L116*'Other Calc'!$D88*365*'Other Calc'!$E88/1000000, 0)</f>
        <v>840.97804559999997</v>
      </c>
      <c r="M88" s="58">
        <f>IFERROR(Biomass!M116*'Other Calc'!$D88*365*'Other Calc'!$E88/1000000, 0)</f>
        <v>835.0378750000001</v>
      </c>
      <c r="N88" s="58">
        <f>IFERROR(Biomass!N116*'Other Calc'!$D88*365*'Other Calc'!$E88/1000000, 0)</f>
        <v>0</v>
      </c>
      <c r="O88" s="58">
        <f>IFERROR(Biomass!O116*'Other Calc'!$D88*365*'Other Calc'!$E88/1000000, 0)</f>
        <v>0</v>
      </c>
      <c r="P88" s="58">
        <f>IFERROR(Biomass!P116*'Other Calc'!$D88*365*'Other Calc'!$E88/1000000, 0)</f>
        <v>0</v>
      </c>
      <c r="Q88" s="58">
        <f>IFERROR(Biomass!Q116*'Other Calc'!$D88*365*'Other Calc'!$E88/1000000, 0)</f>
        <v>0</v>
      </c>
      <c r="R88" s="58">
        <f>IFERROR(Biomass!R116*'Other Calc'!$D88*365*'Other Calc'!$E88/1000000, 0)</f>
        <v>0</v>
      </c>
      <c r="S88" s="58">
        <f>IFERROR(Biomass!S116*'Other Calc'!$D88*365*'Other Calc'!$E88/1000000, 0)</f>
        <v>0</v>
      </c>
      <c r="T88" s="58">
        <f>IFERROR(Biomass!T116*'Other Calc'!$D88*365*'Other Calc'!$E88/1000000, 0)</f>
        <v>0</v>
      </c>
      <c r="U88" s="58">
        <f>IFERROR(Biomass!U116*'Other Calc'!$D88*365*'Other Calc'!$E88/1000000, 0)</f>
        <v>0</v>
      </c>
      <c r="V88" s="58">
        <f>IFERROR(Biomass!V116*'Other Calc'!$D88*365*'Other Calc'!$E88/1000000, 0)</f>
        <v>0</v>
      </c>
      <c r="W88" s="58">
        <f>IFERROR(Biomass!W116*'Other Calc'!$D88*365*'Other Calc'!$E88/1000000, 0)</f>
        <v>0</v>
      </c>
      <c r="X88" s="58">
        <f>IFERROR(Biomass!X116*'Other Calc'!$D88*365*'Other Calc'!$E88/1000000, 0)</f>
        <v>0</v>
      </c>
      <c r="Y88" s="58">
        <f>IFERROR(Biomass!Y116*'Other Calc'!$D88*365*'Other Calc'!$E88/1000000, 0)</f>
        <v>0</v>
      </c>
      <c r="Z88" s="58">
        <f>IFERROR(Biomass!Z116*'Other Calc'!$D88*365*'Other Calc'!$E88/1000000, 0)</f>
        <v>0</v>
      </c>
      <c r="AA88" s="58">
        <f>IFERROR(Biomass!AA116*'Other Calc'!$D88*365*'Other Calc'!$E88/1000000, 0)</f>
        <v>0</v>
      </c>
      <c r="AB88" s="58">
        <f>IFERROR(Biomass!AB116*'Other Calc'!$D88*365*'Other Calc'!$E88/1000000, 0)</f>
        <v>0</v>
      </c>
      <c r="AC88" s="58">
        <f>IFERROR(Biomass!AC116*'Other Calc'!$D88*365*'Other Calc'!$E88/1000000, 0)</f>
        <v>0</v>
      </c>
      <c r="AD88" s="58">
        <f>IFERROR(Biomass!AD116*'Other Calc'!$D88*365*'Other Calc'!$E88/1000000, 0)</f>
        <v>0</v>
      </c>
      <c r="AE88" s="58">
        <f>IFERROR(Biomass!AE116*'Other Calc'!$D88*365*'Other Calc'!$E88/1000000, 0)</f>
        <v>0</v>
      </c>
      <c r="AF88" s="58">
        <f>IFERROR(Biomass!AF116*'Other Calc'!$D88*365*'Other Calc'!$E88/1000000, 0)</f>
        <v>0</v>
      </c>
      <c r="AG88" s="58">
        <f>IFERROR(Biomass!AG116*'Other Calc'!$D88*365*'Other Calc'!$E88/1000000, 0)</f>
        <v>0</v>
      </c>
      <c r="AH88" s="58">
        <f>IFERROR(Biomass!AH116*'Other Calc'!$D88*365*'Other Calc'!$E88/1000000, 0)</f>
        <v>0</v>
      </c>
      <c r="AI88" s="58">
        <f>IFERROR(Biomass!AI116*'Other Calc'!$D88*365*'Other Calc'!$E88/1000000, 0)</f>
        <v>0</v>
      </c>
      <c r="AJ88" s="58">
        <f>IFERROR(Biomass!AJ116*'Other Calc'!$D88*365*'Other Calc'!$E88/1000000, 0)</f>
        <v>0</v>
      </c>
      <c r="AK88" s="58">
        <f>IFERROR(Biomass!AK116*'Other Calc'!$D88*365*'Other Calc'!$E88/1000000, 0)</f>
        <v>0</v>
      </c>
      <c r="AL88" s="58">
        <f>IFERROR(Biomass!AL116*'Other Calc'!$D88*365*'Other Calc'!$E88/1000000, 0)</f>
        <v>0</v>
      </c>
      <c r="AM88" s="58">
        <f>IFERROR(Biomass!AM116*'Other Calc'!$D88*365*'Other Calc'!$E88/1000000, 0)</f>
        <v>0</v>
      </c>
      <c r="AN88" s="58">
        <f>IFERROR(Biomass!AN116*'Other Calc'!$D88*365*'Other Calc'!$E88/1000000, 0)</f>
        <v>0</v>
      </c>
      <c r="AO88" s="58">
        <f>IFERROR(Biomass!AO116*'Other Calc'!$D88*365*'Other Calc'!$E88/1000000, 0)</f>
        <v>0</v>
      </c>
      <c r="AP88" s="58">
        <f>IFERROR(Biomass!AP116*'Other Calc'!$D88*365*'Other Calc'!$E88/1000000, 0)</f>
        <v>0</v>
      </c>
      <c r="AQ88" s="58">
        <f>IFERROR(Biomass!AQ116*'Other Calc'!$D88*365*'Other Calc'!$E88/1000000, 0)</f>
        <v>0</v>
      </c>
      <c r="AR88" s="58">
        <f>IFERROR(Biomass!AR116*'Other Calc'!$D88*365*'Other Calc'!$E88/1000000, 0)</f>
        <v>0</v>
      </c>
      <c r="AS88" s="58">
        <f>IFERROR(Biomass!AS116*'Other Calc'!$D88*365*'Other Calc'!$E88/1000000, 0)</f>
        <v>0</v>
      </c>
    </row>
    <row r="89" spans="1:45" ht="14.4" x14ac:dyDescent="0.25">
      <c r="C89" s="33" t="s">
        <v>368</v>
      </c>
      <c r="D89" s="169">
        <v>26</v>
      </c>
      <c r="E89" s="169">
        <v>2.8000000000000001E-2</v>
      </c>
      <c r="F89" s="58">
        <f>IFERROR(Biomass!F118*'Other Calc'!$D89*365*'Other Calc'!$E89/1000000, 0)</f>
        <v>9.6557333599999993</v>
      </c>
      <c r="G89" s="58">
        <f>IFERROR(Biomass!G118*'Other Calc'!$D89*365*'Other Calc'!$E89/1000000, 0)</f>
        <v>8.4714193200000008</v>
      </c>
      <c r="H89" s="58">
        <f>IFERROR(Biomass!H118*'Other Calc'!$D89*365*'Other Calc'!$E89/1000000, 0)</f>
        <v>7.6484844800000005</v>
      </c>
      <c r="I89" s="58">
        <f>IFERROR(Biomass!I118*'Other Calc'!$D89*365*'Other Calc'!$E89/1000000, 0)</f>
        <v>8.0321841599999999</v>
      </c>
      <c r="J89" s="58">
        <f>IFERROR(Biomass!J118*'Other Calc'!$D89*365*'Other Calc'!$E89/1000000, 0)</f>
        <v>8.1932104800000012</v>
      </c>
      <c r="K89" s="58">
        <f>IFERROR(Biomass!K118*'Other Calc'!$D89*365*'Other Calc'!$E89/1000000, 0)</f>
        <v>8.2261597599999998</v>
      </c>
      <c r="L89" s="58">
        <f>IFERROR(Biomass!L118*'Other Calc'!$D89*365*'Other Calc'!$E89/1000000, 0)</f>
        <v>8.5147316800000006</v>
      </c>
      <c r="M89" s="58">
        <f>IFERROR(Biomass!M118*'Other Calc'!$D89*365*'Other Calc'!$E89/1000000, 0)</f>
        <v>8.0752307999999999</v>
      </c>
      <c r="N89" s="58">
        <f>IFERROR(Biomass!N118*'Other Calc'!$D89*365*'Other Calc'!$E89/1000000, 0)</f>
        <v>0</v>
      </c>
      <c r="O89" s="58">
        <f>IFERROR(Biomass!O118*'Other Calc'!$D89*365*'Other Calc'!$E89/1000000, 0)</f>
        <v>0</v>
      </c>
      <c r="P89" s="58">
        <f>IFERROR(Biomass!P118*'Other Calc'!$D89*365*'Other Calc'!$E89/1000000, 0)</f>
        <v>0</v>
      </c>
      <c r="Q89" s="58">
        <f>IFERROR(Biomass!Q118*'Other Calc'!$D89*365*'Other Calc'!$E89/1000000, 0)</f>
        <v>0</v>
      </c>
      <c r="R89" s="58">
        <f>IFERROR(Biomass!R118*'Other Calc'!$D89*365*'Other Calc'!$E89/1000000, 0)</f>
        <v>0</v>
      </c>
      <c r="S89" s="58">
        <f>IFERROR(Biomass!S118*'Other Calc'!$D89*365*'Other Calc'!$E89/1000000, 0)</f>
        <v>0</v>
      </c>
      <c r="T89" s="58">
        <f>IFERROR(Biomass!T118*'Other Calc'!$D89*365*'Other Calc'!$E89/1000000, 0)</f>
        <v>0</v>
      </c>
      <c r="U89" s="58">
        <f>IFERROR(Biomass!U118*'Other Calc'!$D89*365*'Other Calc'!$E89/1000000, 0)</f>
        <v>0</v>
      </c>
      <c r="V89" s="58">
        <f>IFERROR(Biomass!V118*'Other Calc'!$D89*365*'Other Calc'!$E89/1000000, 0)</f>
        <v>0</v>
      </c>
      <c r="W89" s="58">
        <f>IFERROR(Biomass!W118*'Other Calc'!$D89*365*'Other Calc'!$E89/1000000, 0)</f>
        <v>0</v>
      </c>
      <c r="X89" s="58">
        <f>IFERROR(Biomass!X118*'Other Calc'!$D89*365*'Other Calc'!$E89/1000000, 0)</f>
        <v>0</v>
      </c>
      <c r="Y89" s="58">
        <f>IFERROR(Biomass!Y118*'Other Calc'!$D89*365*'Other Calc'!$E89/1000000, 0)</f>
        <v>0</v>
      </c>
      <c r="Z89" s="58">
        <f>IFERROR(Biomass!Z118*'Other Calc'!$D89*365*'Other Calc'!$E89/1000000, 0)</f>
        <v>0</v>
      </c>
      <c r="AA89" s="58">
        <f>IFERROR(Biomass!AA118*'Other Calc'!$D89*365*'Other Calc'!$E89/1000000, 0)</f>
        <v>0</v>
      </c>
      <c r="AB89" s="58">
        <f>IFERROR(Biomass!AB118*'Other Calc'!$D89*365*'Other Calc'!$E89/1000000, 0)</f>
        <v>0</v>
      </c>
      <c r="AC89" s="58">
        <f>IFERROR(Biomass!AC118*'Other Calc'!$D89*365*'Other Calc'!$E89/1000000, 0)</f>
        <v>0</v>
      </c>
      <c r="AD89" s="58">
        <f>IFERROR(Biomass!AD118*'Other Calc'!$D89*365*'Other Calc'!$E89/1000000, 0)</f>
        <v>0</v>
      </c>
      <c r="AE89" s="58">
        <f>IFERROR(Biomass!AE118*'Other Calc'!$D89*365*'Other Calc'!$E89/1000000, 0)</f>
        <v>0</v>
      </c>
      <c r="AF89" s="58">
        <f>IFERROR(Biomass!AF118*'Other Calc'!$D89*365*'Other Calc'!$E89/1000000, 0)</f>
        <v>0</v>
      </c>
      <c r="AG89" s="58">
        <f>IFERROR(Biomass!AG118*'Other Calc'!$D89*365*'Other Calc'!$E89/1000000, 0)</f>
        <v>0</v>
      </c>
      <c r="AH89" s="58">
        <f>IFERROR(Biomass!AH118*'Other Calc'!$D89*365*'Other Calc'!$E89/1000000, 0)</f>
        <v>0</v>
      </c>
      <c r="AI89" s="58">
        <f>IFERROR(Biomass!AI118*'Other Calc'!$D89*365*'Other Calc'!$E89/1000000, 0)</f>
        <v>0</v>
      </c>
      <c r="AJ89" s="58">
        <f>IFERROR(Biomass!AJ118*'Other Calc'!$D89*365*'Other Calc'!$E89/1000000, 0)</f>
        <v>0</v>
      </c>
      <c r="AK89" s="58">
        <f>IFERROR(Biomass!AK118*'Other Calc'!$D89*365*'Other Calc'!$E89/1000000, 0)</f>
        <v>0</v>
      </c>
      <c r="AL89" s="58">
        <f>IFERROR(Biomass!AL118*'Other Calc'!$D89*365*'Other Calc'!$E89/1000000, 0)</f>
        <v>0</v>
      </c>
      <c r="AM89" s="58">
        <f>IFERROR(Biomass!AM118*'Other Calc'!$D89*365*'Other Calc'!$E89/1000000, 0)</f>
        <v>0</v>
      </c>
      <c r="AN89" s="58">
        <f>IFERROR(Biomass!AN118*'Other Calc'!$D89*365*'Other Calc'!$E89/1000000, 0)</f>
        <v>0</v>
      </c>
      <c r="AO89" s="58">
        <f>IFERROR(Biomass!AO118*'Other Calc'!$D89*365*'Other Calc'!$E89/1000000, 0)</f>
        <v>0</v>
      </c>
      <c r="AP89" s="58">
        <f>IFERROR(Biomass!AP118*'Other Calc'!$D89*365*'Other Calc'!$E89/1000000, 0)</f>
        <v>0</v>
      </c>
      <c r="AQ89" s="58">
        <f>IFERROR(Biomass!AQ118*'Other Calc'!$D89*365*'Other Calc'!$E89/1000000, 0)</f>
        <v>0</v>
      </c>
      <c r="AR89" s="58">
        <f>IFERROR(Biomass!AR118*'Other Calc'!$D89*365*'Other Calc'!$E89/1000000, 0)</f>
        <v>0</v>
      </c>
      <c r="AS89" s="58">
        <f>IFERROR(Biomass!AS118*'Other Calc'!$D89*365*'Other Calc'!$E89/1000000, 0)</f>
        <v>0</v>
      </c>
    </row>
    <row r="90" spans="1:45" ht="14.4" x14ac:dyDescent="0.25">
      <c r="C90" s="33" t="s">
        <v>370</v>
      </c>
      <c r="D90" s="169">
        <v>8</v>
      </c>
      <c r="E90" s="169">
        <v>7.0999999999999994E-2</v>
      </c>
      <c r="F90" s="58">
        <f>IFERROR(Biomass!F119*'Other Calc'!$D90*365*'Other Calc'!$E90/1000000, 0)</f>
        <v>0.15238019999999999</v>
      </c>
      <c r="G90" s="58">
        <f>IFERROR(Biomass!G119*'Other Calc'!$D90*365*'Other Calc'!$E90/1000000, 0)</f>
        <v>0.19508812</v>
      </c>
      <c r="H90" s="58">
        <f>IFERROR(Biomass!H119*'Other Calc'!$D90*365*'Other Calc'!$E90/1000000, 0)</f>
        <v>0.13848975999999999</v>
      </c>
      <c r="I90" s="58">
        <f>IFERROR(Biomass!I119*'Other Calc'!$D90*365*'Other Calc'!$E90/1000000, 0)</f>
        <v>0.12646519999999997</v>
      </c>
      <c r="J90" s="58">
        <f>IFERROR(Biomass!J119*'Other Calc'!$D90*365*'Other Calc'!$E90/1000000, 0)</f>
        <v>0.15901443999999998</v>
      </c>
      <c r="K90" s="58">
        <f>IFERROR(Biomass!K119*'Other Calc'!$D90*365*'Other Calc'!$E90/1000000, 0)</f>
        <v>0.14678256000000001</v>
      </c>
      <c r="L90" s="58">
        <f>IFERROR(Biomass!L119*'Other Calc'!$D90*365*'Other Calc'!$E90/1000000, 0)</f>
        <v>0.13848975999999999</v>
      </c>
      <c r="M90" s="58">
        <f>IFERROR(Biomass!M119*'Other Calc'!$D90*365*'Other Calc'!$E90/1000000, 0)</f>
        <v>0.16689259999999997</v>
      </c>
      <c r="N90" s="58">
        <f>IFERROR(Biomass!N119*'Other Calc'!$D90*365*'Other Calc'!$E90/1000000, 0)</f>
        <v>0</v>
      </c>
      <c r="O90" s="58">
        <f>IFERROR(Biomass!O119*'Other Calc'!$D90*365*'Other Calc'!$E90/1000000, 0)</f>
        <v>0</v>
      </c>
      <c r="P90" s="58">
        <f>IFERROR(Biomass!P119*'Other Calc'!$D90*365*'Other Calc'!$E90/1000000, 0)</f>
        <v>0</v>
      </c>
      <c r="Q90" s="58">
        <f>IFERROR(Biomass!Q119*'Other Calc'!$D90*365*'Other Calc'!$E90/1000000, 0)</f>
        <v>0</v>
      </c>
      <c r="R90" s="58">
        <f>IFERROR(Biomass!R119*'Other Calc'!$D90*365*'Other Calc'!$E90/1000000, 0)</f>
        <v>0</v>
      </c>
      <c r="S90" s="58">
        <f>IFERROR(Biomass!S119*'Other Calc'!$D90*365*'Other Calc'!$E90/1000000, 0)</f>
        <v>0</v>
      </c>
      <c r="T90" s="58">
        <f>IFERROR(Biomass!T119*'Other Calc'!$D90*365*'Other Calc'!$E90/1000000, 0)</f>
        <v>0</v>
      </c>
      <c r="U90" s="58">
        <f>IFERROR(Biomass!U119*'Other Calc'!$D90*365*'Other Calc'!$E90/1000000, 0)</f>
        <v>0</v>
      </c>
      <c r="V90" s="58">
        <f>IFERROR(Biomass!V119*'Other Calc'!$D90*365*'Other Calc'!$E90/1000000, 0)</f>
        <v>0</v>
      </c>
      <c r="W90" s="58">
        <f>IFERROR(Biomass!W119*'Other Calc'!$D90*365*'Other Calc'!$E90/1000000, 0)</f>
        <v>0</v>
      </c>
      <c r="X90" s="58">
        <f>IFERROR(Biomass!X119*'Other Calc'!$D90*365*'Other Calc'!$E90/1000000, 0)</f>
        <v>0</v>
      </c>
      <c r="Y90" s="58">
        <f>IFERROR(Biomass!Y119*'Other Calc'!$D90*365*'Other Calc'!$E90/1000000, 0)</f>
        <v>0</v>
      </c>
      <c r="Z90" s="58">
        <f>IFERROR(Biomass!Z119*'Other Calc'!$D90*365*'Other Calc'!$E90/1000000, 0)</f>
        <v>0</v>
      </c>
      <c r="AA90" s="58">
        <f>IFERROR(Biomass!AA119*'Other Calc'!$D90*365*'Other Calc'!$E90/1000000, 0)</f>
        <v>0</v>
      </c>
      <c r="AB90" s="58">
        <f>IFERROR(Biomass!AB119*'Other Calc'!$D90*365*'Other Calc'!$E90/1000000, 0)</f>
        <v>0</v>
      </c>
      <c r="AC90" s="58">
        <f>IFERROR(Biomass!AC119*'Other Calc'!$D90*365*'Other Calc'!$E90/1000000, 0)</f>
        <v>0</v>
      </c>
      <c r="AD90" s="58">
        <f>IFERROR(Biomass!AD119*'Other Calc'!$D90*365*'Other Calc'!$E90/1000000, 0)</f>
        <v>0</v>
      </c>
      <c r="AE90" s="58">
        <f>IFERROR(Biomass!AE119*'Other Calc'!$D90*365*'Other Calc'!$E90/1000000, 0)</f>
        <v>0</v>
      </c>
      <c r="AF90" s="58">
        <f>IFERROR(Biomass!AF119*'Other Calc'!$D90*365*'Other Calc'!$E90/1000000, 0)</f>
        <v>0</v>
      </c>
      <c r="AG90" s="58">
        <f>IFERROR(Biomass!AG119*'Other Calc'!$D90*365*'Other Calc'!$E90/1000000, 0)</f>
        <v>0</v>
      </c>
      <c r="AH90" s="58">
        <f>IFERROR(Biomass!AH119*'Other Calc'!$D90*365*'Other Calc'!$E90/1000000, 0)</f>
        <v>0</v>
      </c>
      <c r="AI90" s="58">
        <f>IFERROR(Biomass!AI119*'Other Calc'!$D90*365*'Other Calc'!$E90/1000000, 0)</f>
        <v>0</v>
      </c>
      <c r="AJ90" s="58">
        <f>IFERROR(Biomass!AJ119*'Other Calc'!$D90*365*'Other Calc'!$E90/1000000, 0)</f>
        <v>0</v>
      </c>
      <c r="AK90" s="58">
        <f>IFERROR(Biomass!AK119*'Other Calc'!$D90*365*'Other Calc'!$E90/1000000, 0)</f>
        <v>0</v>
      </c>
      <c r="AL90" s="58">
        <f>IFERROR(Biomass!AL119*'Other Calc'!$D90*365*'Other Calc'!$E90/1000000, 0)</f>
        <v>0</v>
      </c>
      <c r="AM90" s="58">
        <f>IFERROR(Biomass!AM119*'Other Calc'!$D90*365*'Other Calc'!$E90/1000000, 0)</f>
        <v>0</v>
      </c>
      <c r="AN90" s="58">
        <f>IFERROR(Biomass!AN119*'Other Calc'!$D90*365*'Other Calc'!$E90/1000000, 0)</f>
        <v>0</v>
      </c>
      <c r="AO90" s="58">
        <f>IFERROR(Biomass!AO119*'Other Calc'!$D90*365*'Other Calc'!$E90/1000000, 0)</f>
        <v>0</v>
      </c>
      <c r="AP90" s="58">
        <f>IFERROR(Biomass!AP119*'Other Calc'!$D90*365*'Other Calc'!$E90/1000000, 0)</f>
        <v>0</v>
      </c>
      <c r="AQ90" s="58">
        <f>IFERROR(Biomass!AQ119*'Other Calc'!$D90*365*'Other Calc'!$E90/1000000, 0)</f>
        <v>0</v>
      </c>
      <c r="AR90" s="58">
        <f>IFERROR(Biomass!AR119*'Other Calc'!$D90*365*'Other Calc'!$E90/1000000, 0)</f>
        <v>0</v>
      </c>
      <c r="AS90" s="58">
        <f>IFERROR(Biomass!AS119*'Other Calc'!$D90*365*'Other Calc'!$E90/1000000, 0)</f>
        <v>0</v>
      </c>
    </row>
    <row r="91" spans="1:45" ht="14.4" x14ac:dyDescent="0.25">
      <c r="C91" s="33" t="s">
        <v>372</v>
      </c>
      <c r="D91" s="169">
        <v>26</v>
      </c>
      <c r="E91" s="169">
        <v>2.8000000000000001E-2</v>
      </c>
      <c r="F91" s="58">
        <f>IFERROR(Biomass!F120*'Other Calc'!$D91*365*'Other Calc'!$E91/1000000, 0)</f>
        <v>1.3719123600000001</v>
      </c>
      <c r="G91" s="58">
        <f>IFERROR(Biomass!G120*'Other Calc'!$D91*365*'Other Calc'!$E91/1000000, 0)</f>
        <v>1.3990158000000001</v>
      </c>
      <c r="H91" s="58">
        <f>IFERROR(Biomass!H120*'Other Calc'!$D91*365*'Other Calc'!$E91/1000000, 0)</f>
        <v>1.4396709599999999</v>
      </c>
      <c r="I91" s="58">
        <f>IFERROR(Biomass!I120*'Other Calc'!$D91*365*'Other Calc'!$E91/1000000, 0)</f>
        <v>1.33046004</v>
      </c>
      <c r="J91" s="58">
        <f>IFERROR(Biomass!J120*'Other Calc'!$D91*365*'Other Calc'!$E91/1000000, 0)</f>
        <v>1.8023787600000001</v>
      </c>
      <c r="K91" s="58">
        <f>IFERROR(Biomass!K120*'Other Calc'!$D91*365*'Other Calc'!$E91/1000000, 0)</f>
        <v>1.12638708</v>
      </c>
      <c r="L91" s="58">
        <f>IFERROR(Biomass!L120*'Other Calc'!$D91*365*'Other Calc'!$E91/1000000, 0)</f>
        <v>1.0161132800000001</v>
      </c>
      <c r="M91" s="58">
        <f>IFERROR(Biomass!M120*'Other Calc'!$D91*365*'Other Calc'!$E91/1000000, 0)</f>
        <v>1.47634032</v>
      </c>
      <c r="N91" s="58">
        <f>IFERROR(Biomass!N120*'Other Calc'!$D91*365*'Other Calc'!$E91/1000000, 0)</f>
        <v>0</v>
      </c>
      <c r="O91" s="58">
        <f>IFERROR(Biomass!O120*'Other Calc'!$D91*365*'Other Calc'!$E91/1000000, 0)</f>
        <v>0</v>
      </c>
      <c r="P91" s="58">
        <f>IFERROR(Biomass!P120*'Other Calc'!$D91*365*'Other Calc'!$E91/1000000, 0)</f>
        <v>0</v>
      </c>
      <c r="Q91" s="58">
        <f>IFERROR(Biomass!Q120*'Other Calc'!$D91*365*'Other Calc'!$E91/1000000, 0)</f>
        <v>0</v>
      </c>
      <c r="R91" s="58">
        <f>IFERROR(Biomass!R120*'Other Calc'!$D91*365*'Other Calc'!$E91/1000000, 0)</f>
        <v>0</v>
      </c>
      <c r="S91" s="58">
        <f>IFERROR(Biomass!S120*'Other Calc'!$D91*365*'Other Calc'!$E91/1000000, 0)</f>
        <v>0</v>
      </c>
      <c r="T91" s="58">
        <f>IFERROR(Biomass!T120*'Other Calc'!$D91*365*'Other Calc'!$E91/1000000, 0)</f>
        <v>0</v>
      </c>
      <c r="U91" s="58">
        <f>IFERROR(Biomass!U120*'Other Calc'!$D91*365*'Other Calc'!$E91/1000000, 0)</f>
        <v>0</v>
      </c>
      <c r="V91" s="58">
        <f>IFERROR(Biomass!V120*'Other Calc'!$D91*365*'Other Calc'!$E91/1000000, 0)</f>
        <v>0</v>
      </c>
      <c r="W91" s="58">
        <f>IFERROR(Biomass!W120*'Other Calc'!$D91*365*'Other Calc'!$E91/1000000, 0)</f>
        <v>0</v>
      </c>
      <c r="X91" s="58">
        <f>IFERROR(Biomass!X120*'Other Calc'!$D91*365*'Other Calc'!$E91/1000000, 0)</f>
        <v>0</v>
      </c>
      <c r="Y91" s="58">
        <f>IFERROR(Biomass!Y120*'Other Calc'!$D91*365*'Other Calc'!$E91/1000000, 0)</f>
        <v>0</v>
      </c>
      <c r="Z91" s="58">
        <f>IFERROR(Biomass!Z120*'Other Calc'!$D91*365*'Other Calc'!$E91/1000000, 0)</f>
        <v>0</v>
      </c>
      <c r="AA91" s="58">
        <f>IFERROR(Biomass!AA120*'Other Calc'!$D91*365*'Other Calc'!$E91/1000000, 0)</f>
        <v>0</v>
      </c>
      <c r="AB91" s="58">
        <f>IFERROR(Biomass!AB120*'Other Calc'!$D91*365*'Other Calc'!$E91/1000000, 0)</f>
        <v>0</v>
      </c>
      <c r="AC91" s="58">
        <f>IFERROR(Biomass!AC120*'Other Calc'!$D91*365*'Other Calc'!$E91/1000000, 0)</f>
        <v>0</v>
      </c>
      <c r="AD91" s="58">
        <f>IFERROR(Biomass!AD120*'Other Calc'!$D91*365*'Other Calc'!$E91/1000000, 0)</f>
        <v>0</v>
      </c>
      <c r="AE91" s="58">
        <f>IFERROR(Biomass!AE120*'Other Calc'!$D91*365*'Other Calc'!$E91/1000000, 0)</f>
        <v>0</v>
      </c>
      <c r="AF91" s="58">
        <f>IFERROR(Biomass!AF120*'Other Calc'!$D91*365*'Other Calc'!$E91/1000000, 0)</f>
        <v>0</v>
      </c>
      <c r="AG91" s="58">
        <f>IFERROR(Biomass!AG120*'Other Calc'!$D91*365*'Other Calc'!$E91/1000000, 0)</f>
        <v>0</v>
      </c>
      <c r="AH91" s="58">
        <f>IFERROR(Biomass!AH120*'Other Calc'!$D91*365*'Other Calc'!$E91/1000000, 0)</f>
        <v>0</v>
      </c>
      <c r="AI91" s="58">
        <f>IFERROR(Biomass!AI120*'Other Calc'!$D91*365*'Other Calc'!$E91/1000000, 0)</f>
        <v>0</v>
      </c>
      <c r="AJ91" s="58">
        <f>IFERROR(Biomass!AJ120*'Other Calc'!$D91*365*'Other Calc'!$E91/1000000, 0)</f>
        <v>0</v>
      </c>
      <c r="AK91" s="58">
        <f>IFERROR(Biomass!AK120*'Other Calc'!$D91*365*'Other Calc'!$E91/1000000, 0)</f>
        <v>0</v>
      </c>
      <c r="AL91" s="58">
        <f>IFERROR(Biomass!AL120*'Other Calc'!$D91*365*'Other Calc'!$E91/1000000, 0)</f>
        <v>0</v>
      </c>
      <c r="AM91" s="58">
        <f>IFERROR(Biomass!AM120*'Other Calc'!$D91*365*'Other Calc'!$E91/1000000, 0)</f>
        <v>0</v>
      </c>
      <c r="AN91" s="58">
        <f>IFERROR(Biomass!AN120*'Other Calc'!$D91*365*'Other Calc'!$E91/1000000, 0)</f>
        <v>0</v>
      </c>
      <c r="AO91" s="58">
        <f>IFERROR(Biomass!AO120*'Other Calc'!$D91*365*'Other Calc'!$E91/1000000, 0)</f>
        <v>0</v>
      </c>
      <c r="AP91" s="58">
        <f>IFERROR(Biomass!AP120*'Other Calc'!$D91*365*'Other Calc'!$E91/1000000, 0)</f>
        <v>0</v>
      </c>
      <c r="AQ91" s="58">
        <f>IFERROR(Biomass!AQ120*'Other Calc'!$D91*365*'Other Calc'!$E91/1000000, 0)</f>
        <v>0</v>
      </c>
      <c r="AR91" s="58">
        <f>IFERROR(Biomass!AR120*'Other Calc'!$D91*365*'Other Calc'!$E91/1000000, 0)</f>
        <v>0</v>
      </c>
      <c r="AS91" s="58">
        <f>IFERROR(Biomass!AS120*'Other Calc'!$D91*365*'Other Calc'!$E91/1000000, 0)</f>
        <v>0</v>
      </c>
    </row>
    <row r="92" spans="1:45" ht="14.4" x14ac:dyDescent="0.25">
      <c r="C92" s="33" t="s">
        <v>374</v>
      </c>
      <c r="D92" s="169">
        <v>8</v>
      </c>
      <c r="E92" s="169">
        <v>7.0999999999999994E-2</v>
      </c>
      <c r="F92" s="58">
        <f>IFERROR(Biomass!F121*'Other Calc'!$D92*365*'Other Calc'!$E92/1000000, 0)</f>
        <v>0.31222391999999999</v>
      </c>
      <c r="G92" s="58">
        <f>IFERROR(Biomass!G121*'Other Calc'!$D92*365*'Other Calc'!$E92/1000000, 0)</f>
        <v>0.27117456000000001</v>
      </c>
      <c r="H92" s="58">
        <f>IFERROR(Biomass!H121*'Other Calc'!$D92*365*'Other Calc'!$E92/1000000, 0)</f>
        <v>0.23655211999999998</v>
      </c>
      <c r="I92" s="58">
        <f>IFERROR(Biomass!I121*'Other Calc'!$D92*365*'Other Calc'!$E92/1000000, 0)</f>
        <v>0.19135635999999998</v>
      </c>
      <c r="J92" s="58">
        <f>IFERROR(Biomass!J121*'Other Calc'!$D92*365*'Other Calc'!$E92/1000000, 0)</f>
        <v>0.17746591999999997</v>
      </c>
      <c r="K92" s="58">
        <f>IFERROR(Biomass!K121*'Other Calc'!$D92*365*'Other Calc'!$E92/1000000, 0)</f>
        <v>0.15818515999999996</v>
      </c>
      <c r="L92" s="58">
        <f>IFERROR(Biomass!L121*'Other Calc'!$D92*365*'Other Calc'!$E92/1000000, 0)</f>
        <v>0.28817480000000001</v>
      </c>
      <c r="M92" s="58">
        <f>IFERROR(Biomass!M121*'Other Calc'!$D92*365*'Other Calc'!$E92/1000000, 0)</f>
        <v>0.15217287999999998</v>
      </c>
      <c r="N92" s="58">
        <f>IFERROR(Biomass!N121*'Other Calc'!$D92*365*'Other Calc'!$E92/1000000, 0)</f>
        <v>0</v>
      </c>
      <c r="O92" s="58">
        <f>IFERROR(Biomass!O121*'Other Calc'!$D92*365*'Other Calc'!$E92/1000000, 0)</f>
        <v>0</v>
      </c>
      <c r="P92" s="58">
        <f>IFERROR(Biomass!P121*'Other Calc'!$D92*365*'Other Calc'!$E92/1000000, 0)</f>
        <v>0</v>
      </c>
      <c r="Q92" s="58">
        <f>IFERROR(Biomass!Q121*'Other Calc'!$D92*365*'Other Calc'!$E92/1000000, 0)</f>
        <v>0</v>
      </c>
      <c r="R92" s="58">
        <f>IFERROR(Biomass!R121*'Other Calc'!$D92*365*'Other Calc'!$E92/1000000, 0)</f>
        <v>0</v>
      </c>
      <c r="S92" s="58">
        <f>IFERROR(Biomass!S121*'Other Calc'!$D92*365*'Other Calc'!$E92/1000000, 0)</f>
        <v>0</v>
      </c>
      <c r="T92" s="58">
        <f>IFERROR(Biomass!T121*'Other Calc'!$D92*365*'Other Calc'!$E92/1000000, 0)</f>
        <v>0</v>
      </c>
      <c r="U92" s="58">
        <f>IFERROR(Biomass!U121*'Other Calc'!$D92*365*'Other Calc'!$E92/1000000, 0)</f>
        <v>0</v>
      </c>
      <c r="V92" s="58">
        <f>IFERROR(Biomass!V121*'Other Calc'!$D92*365*'Other Calc'!$E92/1000000, 0)</f>
        <v>0</v>
      </c>
      <c r="W92" s="58">
        <f>IFERROR(Biomass!W121*'Other Calc'!$D92*365*'Other Calc'!$E92/1000000, 0)</f>
        <v>0</v>
      </c>
      <c r="X92" s="58">
        <f>IFERROR(Biomass!X121*'Other Calc'!$D92*365*'Other Calc'!$E92/1000000, 0)</f>
        <v>0</v>
      </c>
      <c r="Y92" s="58">
        <f>IFERROR(Biomass!Y121*'Other Calc'!$D92*365*'Other Calc'!$E92/1000000, 0)</f>
        <v>0</v>
      </c>
      <c r="Z92" s="58">
        <f>IFERROR(Biomass!Z121*'Other Calc'!$D92*365*'Other Calc'!$E92/1000000, 0)</f>
        <v>0</v>
      </c>
      <c r="AA92" s="58">
        <f>IFERROR(Biomass!AA121*'Other Calc'!$D92*365*'Other Calc'!$E92/1000000, 0)</f>
        <v>0</v>
      </c>
      <c r="AB92" s="58">
        <f>IFERROR(Biomass!AB121*'Other Calc'!$D92*365*'Other Calc'!$E92/1000000, 0)</f>
        <v>0</v>
      </c>
      <c r="AC92" s="58">
        <f>IFERROR(Biomass!AC121*'Other Calc'!$D92*365*'Other Calc'!$E92/1000000, 0)</f>
        <v>0</v>
      </c>
      <c r="AD92" s="58">
        <f>IFERROR(Biomass!AD121*'Other Calc'!$D92*365*'Other Calc'!$E92/1000000, 0)</f>
        <v>0</v>
      </c>
      <c r="AE92" s="58">
        <f>IFERROR(Biomass!AE121*'Other Calc'!$D92*365*'Other Calc'!$E92/1000000, 0)</f>
        <v>0</v>
      </c>
      <c r="AF92" s="58">
        <f>IFERROR(Biomass!AF121*'Other Calc'!$D92*365*'Other Calc'!$E92/1000000, 0)</f>
        <v>0</v>
      </c>
      <c r="AG92" s="58">
        <f>IFERROR(Biomass!AG121*'Other Calc'!$D92*365*'Other Calc'!$E92/1000000, 0)</f>
        <v>0</v>
      </c>
      <c r="AH92" s="58">
        <f>IFERROR(Biomass!AH121*'Other Calc'!$D92*365*'Other Calc'!$E92/1000000, 0)</f>
        <v>0</v>
      </c>
      <c r="AI92" s="58">
        <f>IFERROR(Biomass!AI121*'Other Calc'!$D92*365*'Other Calc'!$E92/1000000, 0)</f>
        <v>0</v>
      </c>
      <c r="AJ92" s="58">
        <f>IFERROR(Biomass!AJ121*'Other Calc'!$D92*365*'Other Calc'!$E92/1000000, 0)</f>
        <v>0</v>
      </c>
      <c r="AK92" s="58">
        <f>IFERROR(Biomass!AK121*'Other Calc'!$D92*365*'Other Calc'!$E92/1000000, 0)</f>
        <v>0</v>
      </c>
      <c r="AL92" s="58">
        <f>IFERROR(Biomass!AL121*'Other Calc'!$D92*365*'Other Calc'!$E92/1000000, 0)</f>
        <v>0</v>
      </c>
      <c r="AM92" s="58">
        <f>IFERROR(Biomass!AM121*'Other Calc'!$D92*365*'Other Calc'!$E92/1000000, 0)</f>
        <v>0</v>
      </c>
      <c r="AN92" s="58">
        <f>IFERROR(Biomass!AN121*'Other Calc'!$D92*365*'Other Calc'!$E92/1000000, 0)</f>
        <v>0</v>
      </c>
      <c r="AO92" s="58">
        <f>IFERROR(Biomass!AO121*'Other Calc'!$D92*365*'Other Calc'!$E92/1000000, 0)</f>
        <v>0</v>
      </c>
      <c r="AP92" s="58">
        <f>IFERROR(Biomass!AP121*'Other Calc'!$D92*365*'Other Calc'!$E92/1000000, 0)</f>
        <v>0</v>
      </c>
      <c r="AQ92" s="58">
        <f>IFERROR(Biomass!AQ121*'Other Calc'!$D92*365*'Other Calc'!$E92/1000000, 0)</f>
        <v>0</v>
      </c>
      <c r="AR92" s="58">
        <f>IFERROR(Biomass!AR121*'Other Calc'!$D92*365*'Other Calc'!$E92/1000000, 0)</f>
        <v>0</v>
      </c>
      <c r="AS92" s="58">
        <f>IFERROR(Biomass!AS121*'Other Calc'!$D92*365*'Other Calc'!$E92/1000000, 0)</f>
        <v>0</v>
      </c>
    </row>
    <row r="93" spans="1:45" ht="14.4" x14ac:dyDescent="0.25">
      <c r="C93" s="33" t="s">
        <v>376</v>
      </c>
      <c r="D93" s="169">
        <v>7</v>
      </c>
      <c r="E93" s="169">
        <v>7.0999999999999994E-2</v>
      </c>
      <c r="F93" s="58">
        <f>IFERROR(Biomass!F122*'Other Calc'!$D93*365*'Other Calc'!$E93/1000000, 0)</f>
        <v>62.812025464999998</v>
      </c>
      <c r="G93" s="58">
        <f>IFERROR(Biomass!G122*'Other Calc'!$D93*365*'Other Calc'!$E93/1000000, 0)</f>
        <v>58.783201819999995</v>
      </c>
      <c r="H93" s="58">
        <f>IFERROR(Biomass!H122*'Other Calc'!$D93*365*'Other Calc'!$E93/1000000, 0)</f>
        <v>49.310414124999994</v>
      </c>
      <c r="I93" s="58">
        <f>IFERROR(Biomass!I122*'Other Calc'!$D93*365*'Other Calc'!$E93/1000000, 0)</f>
        <v>50.70813965</v>
      </c>
      <c r="J93" s="58">
        <f>IFERROR(Biomass!J122*'Other Calc'!$D93*365*'Other Calc'!$E93/1000000, 0)</f>
        <v>50.522743739999996</v>
      </c>
      <c r="K93" s="58">
        <f>IFERROR(Biomass!K122*'Other Calc'!$D93*365*'Other Calc'!$E93/1000000, 0)</f>
        <v>53.249260889999995</v>
      </c>
      <c r="L93" s="58">
        <f>IFERROR(Biomass!L122*'Other Calc'!$D93*365*'Other Calc'!$E93/1000000, 0)</f>
        <v>52.229220574999992</v>
      </c>
      <c r="M93" s="58">
        <f>IFERROR(Biomass!M122*'Other Calc'!$D93*365*'Other Calc'!$E93/1000000, 0)</f>
        <v>50.657527654999996</v>
      </c>
      <c r="N93" s="58">
        <f>IFERROR(Biomass!N122*'Other Calc'!$D93*365*'Other Calc'!$E93/1000000, 0)</f>
        <v>0</v>
      </c>
      <c r="O93" s="58">
        <f>IFERROR(Biomass!O122*'Other Calc'!$D93*365*'Other Calc'!$E93/1000000, 0)</f>
        <v>0</v>
      </c>
      <c r="P93" s="58">
        <f>IFERROR(Biomass!P122*'Other Calc'!$D93*365*'Other Calc'!$E93/1000000, 0)</f>
        <v>0</v>
      </c>
      <c r="Q93" s="58">
        <f>IFERROR(Biomass!Q122*'Other Calc'!$D93*365*'Other Calc'!$E93/1000000, 0)</f>
        <v>0</v>
      </c>
      <c r="R93" s="58">
        <f>IFERROR(Biomass!R122*'Other Calc'!$D93*365*'Other Calc'!$E93/1000000, 0)</f>
        <v>0</v>
      </c>
      <c r="S93" s="58">
        <f>IFERROR(Biomass!S122*'Other Calc'!$D93*365*'Other Calc'!$E93/1000000, 0)</f>
        <v>0</v>
      </c>
      <c r="T93" s="58">
        <f>IFERROR(Biomass!T122*'Other Calc'!$D93*365*'Other Calc'!$E93/1000000, 0)</f>
        <v>0</v>
      </c>
      <c r="U93" s="58">
        <f>IFERROR(Biomass!U122*'Other Calc'!$D93*365*'Other Calc'!$E93/1000000, 0)</f>
        <v>0</v>
      </c>
      <c r="V93" s="58">
        <f>IFERROR(Biomass!V122*'Other Calc'!$D93*365*'Other Calc'!$E93/1000000, 0)</f>
        <v>0</v>
      </c>
      <c r="W93" s="58">
        <f>IFERROR(Biomass!W122*'Other Calc'!$D93*365*'Other Calc'!$E93/1000000, 0)</f>
        <v>0</v>
      </c>
      <c r="X93" s="58">
        <f>IFERROR(Biomass!X122*'Other Calc'!$D93*365*'Other Calc'!$E93/1000000, 0)</f>
        <v>0</v>
      </c>
      <c r="Y93" s="58">
        <f>IFERROR(Biomass!Y122*'Other Calc'!$D93*365*'Other Calc'!$E93/1000000, 0)</f>
        <v>0</v>
      </c>
      <c r="Z93" s="58">
        <f>IFERROR(Biomass!Z122*'Other Calc'!$D93*365*'Other Calc'!$E93/1000000, 0)</f>
        <v>0</v>
      </c>
      <c r="AA93" s="58">
        <f>IFERROR(Biomass!AA122*'Other Calc'!$D93*365*'Other Calc'!$E93/1000000, 0)</f>
        <v>0</v>
      </c>
      <c r="AB93" s="58">
        <f>IFERROR(Biomass!AB122*'Other Calc'!$D93*365*'Other Calc'!$E93/1000000, 0)</f>
        <v>0</v>
      </c>
      <c r="AC93" s="58">
        <f>IFERROR(Biomass!AC122*'Other Calc'!$D93*365*'Other Calc'!$E93/1000000, 0)</f>
        <v>0</v>
      </c>
      <c r="AD93" s="58">
        <f>IFERROR(Biomass!AD122*'Other Calc'!$D93*365*'Other Calc'!$E93/1000000, 0)</f>
        <v>0</v>
      </c>
      <c r="AE93" s="58">
        <f>IFERROR(Biomass!AE122*'Other Calc'!$D93*365*'Other Calc'!$E93/1000000, 0)</f>
        <v>0</v>
      </c>
      <c r="AF93" s="58">
        <f>IFERROR(Biomass!AF122*'Other Calc'!$D93*365*'Other Calc'!$E93/1000000, 0)</f>
        <v>0</v>
      </c>
      <c r="AG93" s="58">
        <f>IFERROR(Biomass!AG122*'Other Calc'!$D93*365*'Other Calc'!$E93/1000000, 0)</f>
        <v>0</v>
      </c>
      <c r="AH93" s="58">
        <f>IFERROR(Biomass!AH122*'Other Calc'!$D93*365*'Other Calc'!$E93/1000000, 0)</f>
        <v>0</v>
      </c>
      <c r="AI93" s="58">
        <f>IFERROR(Biomass!AI122*'Other Calc'!$D93*365*'Other Calc'!$E93/1000000, 0)</f>
        <v>0</v>
      </c>
      <c r="AJ93" s="58">
        <f>IFERROR(Biomass!AJ122*'Other Calc'!$D93*365*'Other Calc'!$E93/1000000, 0)</f>
        <v>0</v>
      </c>
      <c r="AK93" s="58">
        <f>IFERROR(Biomass!AK122*'Other Calc'!$D93*365*'Other Calc'!$E93/1000000, 0)</f>
        <v>0</v>
      </c>
      <c r="AL93" s="58">
        <f>IFERROR(Biomass!AL122*'Other Calc'!$D93*365*'Other Calc'!$E93/1000000, 0)</f>
        <v>0</v>
      </c>
      <c r="AM93" s="58">
        <f>IFERROR(Biomass!AM122*'Other Calc'!$D93*365*'Other Calc'!$E93/1000000, 0)</f>
        <v>0</v>
      </c>
      <c r="AN93" s="58">
        <f>IFERROR(Biomass!AN122*'Other Calc'!$D93*365*'Other Calc'!$E93/1000000, 0)</f>
        <v>0</v>
      </c>
      <c r="AO93" s="58">
        <f>IFERROR(Biomass!AO122*'Other Calc'!$D93*365*'Other Calc'!$E93/1000000, 0)</f>
        <v>0</v>
      </c>
      <c r="AP93" s="58">
        <f>IFERROR(Biomass!AP122*'Other Calc'!$D93*365*'Other Calc'!$E93/1000000, 0)</f>
        <v>0</v>
      </c>
      <c r="AQ93" s="58">
        <f>IFERROR(Biomass!AQ122*'Other Calc'!$D93*365*'Other Calc'!$E93/1000000, 0)</f>
        <v>0</v>
      </c>
      <c r="AR93" s="58">
        <f>IFERROR(Biomass!AR122*'Other Calc'!$D93*365*'Other Calc'!$E93/1000000, 0)</f>
        <v>0</v>
      </c>
      <c r="AS93" s="58">
        <f>IFERROR(Biomass!AS122*'Other Calc'!$D93*365*'Other Calc'!$E93/1000000, 0)</f>
        <v>0</v>
      </c>
    </row>
    <row r="94" spans="1:45" ht="14.4" x14ac:dyDescent="0.25">
      <c r="C94" s="70" t="s">
        <v>1106</v>
      </c>
      <c r="D94" s="169">
        <v>0.2</v>
      </c>
      <c r="E94" s="169">
        <v>0.15</v>
      </c>
      <c r="F94" s="58">
        <f>IFERROR(Biomass!F124*'Other Calc'!$D94*365*'Other Calc'!$E94/1000000, 0)</f>
        <v>159.06414570000001</v>
      </c>
      <c r="G94" s="58">
        <f>IFERROR(Biomass!G124*'Other Calc'!$D94*365*'Other Calc'!$E94/1000000, 0)</f>
        <v>160.89934380000003</v>
      </c>
      <c r="H94" s="58">
        <f>IFERROR(Biomass!H124*'Other Calc'!$D94*365*'Other Calc'!$E94/1000000, 0)</f>
        <v>155.31496425</v>
      </c>
      <c r="I94" s="58">
        <f>IFERROR(Biomass!I124*'Other Calc'!$D94*365*'Other Calc'!$E94/1000000, 0)</f>
        <v>161.42595119999999</v>
      </c>
      <c r="J94" s="58">
        <f>IFERROR(Biomass!J124*'Other Calc'!$D94*365*'Other Calc'!$E94/1000000, 0)</f>
        <v>142.9540896</v>
      </c>
      <c r="K94" s="58">
        <f>IFERROR(Biomass!K124*'Other Calc'!$D94*365*'Other Calc'!$E94/1000000, 0)</f>
        <v>154.55649059999999</v>
      </c>
      <c r="L94" s="58">
        <f>IFERROR(Biomass!L124*'Other Calc'!$D94*365*'Other Calc'!$E94/1000000, 0)</f>
        <v>156.46949940000002</v>
      </c>
      <c r="M94" s="58">
        <f>IFERROR(Biomass!M124*'Other Calc'!$D94*365*'Other Calc'!$E94/1000000, 0)</f>
        <v>164.90309084999998</v>
      </c>
      <c r="N94" s="58">
        <f>IFERROR(Biomass!N124*'Other Calc'!$D94*365*'Other Calc'!$E94/1000000, 0)</f>
        <v>0</v>
      </c>
      <c r="O94" s="58">
        <f>IFERROR(Biomass!O124*'Other Calc'!$D94*365*'Other Calc'!$E94/1000000, 0)</f>
        <v>0</v>
      </c>
      <c r="P94" s="58">
        <f>IFERROR(Biomass!P124*'Other Calc'!$D94*365*'Other Calc'!$E94/1000000, 0)</f>
        <v>0</v>
      </c>
      <c r="Q94" s="58">
        <f>IFERROR(Biomass!Q124*'Other Calc'!$D94*365*'Other Calc'!$E94/1000000, 0)</f>
        <v>0</v>
      </c>
      <c r="R94" s="58">
        <f>IFERROR(Biomass!R124*'Other Calc'!$D94*365*'Other Calc'!$E94/1000000, 0)</f>
        <v>0</v>
      </c>
      <c r="S94" s="58">
        <f>IFERROR(Biomass!S124*'Other Calc'!$D94*365*'Other Calc'!$E94/1000000, 0)</f>
        <v>0</v>
      </c>
      <c r="T94" s="58">
        <f>IFERROR(Biomass!T124*'Other Calc'!$D94*365*'Other Calc'!$E94/1000000, 0)</f>
        <v>0</v>
      </c>
      <c r="U94" s="58">
        <f>IFERROR(Biomass!U124*'Other Calc'!$D94*365*'Other Calc'!$E94/1000000, 0)</f>
        <v>0</v>
      </c>
      <c r="V94" s="58">
        <f>IFERROR(Biomass!V124*'Other Calc'!$D94*365*'Other Calc'!$E94/1000000, 0)</f>
        <v>0</v>
      </c>
      <c r="W94" s="58">
        <f>IFERROR(Biomass!W124*'Other Calc'!$D94*365*'Other Calc'!$E94/1000000, 0)</f>
        <v>0</v>
      </c>
      <c r="X94" s="58">
        <f>IFERROR(Biomass!X124*'Other Calc'!$D94*365*'Other Calc'!$E94/1000000, 0)</f>
        <v>0</v>
      </c>
      <c r="Y94" s="58">
        <f>IFERROR(Biomass!Y124*'Other Calc'!$D94*365*'Other Calc'!$E94/1000000, 0)</f>
        <v>0</v>
      </c>
      <c r="Z94" s="58">
        <f>IFERROR(Biomass!Z124*'Other Calc'!$D94*365*'Other Calc'!$E94/1000000, 0)</f>
        <v>0</v>
      </c>
      <c r="AA94" s="58">
        <f>IFERROR(Biomass!AA124*'Other Calc'!$D94*365*'Other Calc'!$E94/1000000, 0)</f>
        <v>0</v>
      </c>
      <c r="AB94" s="58">
        <f>IFERROR(Biomass!AB124*'Other Calc'!$D94*365*'Other Calc'!$E94/1000000, 0)</f>
        <v>0</v>
      </c>
      <c r="AC94" s="58">
        <f>IFERROR(Biomass!AC124*'Other Calc'!$D94*365*'Other Calc'!$E94/1000000, 0)</f>
        <v>0</v>
      </c>
      <c r="AD94" s="58">
        <f>IFERROR(Biomass!AD124*'Other Calc'!$D94*365*'Other Calc'!$E94/1000000, 0)</f>
        <v>0</v>
      </c>
      <c r="AE94" s="58">
        <f>IFERROR(Biomass!AE124*'Other Calc'!$D94*365*'Other Calc'!$E94/1000000, 0)</f>
        <v>0</v>
      </c>
      <c r="AF94" s="58">
        <f>IFERROR(Biomass!AF124*'Other Calc'!$D94*365*'Other Calc'!$E94/1000000, 0)</f>
        <v>0</v>
      </c>
      <c r="AG94" s="58">
        <f>IFERROR(Biomass!AG124*'Other Calc'!$D94*365*'Other Calc'!$E94/1000000, 0)</f>
        <v>0</v>
      </c>
      <c r="AH94" s="58">
        <f>IFERROR(Biomass!AH124*'Other Calc'!$D94*365*'Other Calc'!$E94/1000000, 0)</f>
        <v>0</v>
      </c>
      <c r="AI94" s="58">
        <f>IFERROR(Biomass!AI124*'Other Calc'!$D94*365*'Other Calc'!$E94/1000000, 0)</f>
        <v>0</v>
      </c>
      <c r="AJ94" s="58">
        <f>IFERROR(Biomass!AJ124*'Other Calc'!$D94*365*'Other Calc'!$E94/1000000, 0)</f>
        <v>0</v>
      </c>
      <c r="AK94" s="58">
        <f>IFERROR(Biomass!AK124*'Other Calc'!$D94*365*'Other Calc'!$E94/1000000, 0)</f>
        <v>0</v>
      </c>
      <c r="AL94" s="58">
        <f>IFERROR(Biomass!AL124*'Other Calc'!$D94*365*'Other Calc'!$E94/1000000, 0)</f>
        <v>0</v>
      </c>
      <c r="AM94" s="58">
        <f>IFERROR(Biomass!AM124*'Other Calc'!$D94*365*'Other Calc'!$E94/1000000, 0)</f>
        <v>0</v>
      </c>
      <c r="AN94" s="58">
        <f>IFERROR(Biomass!AN124*'Other Calc'!$D94*365*'Other Calc'!$E94/1000000, 0)</f>
        <v>0</v>
      </c>
      <c r="AO94" s="58">
        <f>IFERROR(Biomass!AO124*'Other Calc'!$D94*365*'Other Calc'!$E94/1000000, 0)</f>
        <v>0</v>
      </c>
      <c r="AP94" s="58">
        <f>IFERROR(Biomass!AP124*'Other Calc'!$D94*365*'Other Calc'!$E94/1000000, 0)</f>
        <v>0</v>
      </c>
      <c r="AQ94" s="58">
        <f>IFERROR(Biomass!AQ124*'Other Calc'!$D94*365*'Other Calc'!$E94/1000000, 0)</f>
        <v>0</v>
      </c>
      <c r="AR94" s="58">
        <f>IFERROR(Biomass!AR124*'Other Calc'!$D94*365*'Other Calc'!$E94/1000000, 0)</f>
        <v>0</v>
      </c>
      <c r="AS94" s="58">
        <f>IFERROR(Biomass!AS124*'Other Calc'!$D94*365*'Other Calc'!$E94/1000000, 0)</f>
        <v>0</v>
      </c>
    </row>
    <row r="95" spans="1:45" ht="14.4" x14ac:dyDescent="0.25">
      <c r="C95" s="33" t="s">
        <v>984</v>
      </c>
      <c r="D95" s="169">
        <v>7</v>
      </c>
      <c r="E95" s="169">
        <v>7.0000000000000007E-2</v>
      </c>
      <c r="F95" s="58">
        <f>IFERROR(Biomass!F126*'Other Calc'!$D95*365*'Other Calc'!$E95/1000000, 0)</f>
        <v>1216.3921161000001</v>
      </c>
      <c r="G95" s="58">
        <f>IFERROR(Biomass!G126*'Other Calc'!$D95*365*'Other Calc'!$E95/1000000, 0)</f>
        <v>1204.7289499000001</v>
      </c>
      <c r="H95" s="58">
        <f>IFERROR(Biomass!H126*'Other Calc'!$D95*365*'Other Calc'!$E95/1000000, 0)</f>
        <v>1175.2192364500002</v>
      </c>
      <c r="I95" s="58">
        <f>IFERROR(Biomass!I126*'Other Calc'!$D95*365*'Other Calc'!$E95/1000000, 0)</f>
        <v>1196.9752658500001</v>
      </c>
      <c r="J95" s="58">
        <f>IFERROR(Biomass!J126*'Other Calc'!$D95*365*'Other Calc'!$E95/1000000, 0)</f>
        <v>1198.5410976000001</v>
      </c>
      <c r="K95" s="58">
        <f>IFERROR(Biomass!K126*'Other Calc'!$D95*365*'Other Calc'!$E95/1000000, 0)</f>
        <v>1220.8508466000001</v>
      </c>
      <c r="L95" s="58">
        <f>IFERROR(Biomass!L126*'Other Calc'!$D95*365*'Other Calc'!$E95/1000000, 0)</f>
        <v>1249.2702904499999</v>
      </c>
      <c r="M95" s="58">
        <f>IFERROR(Biomass!M126*'Other Calc'!$D95*365*'Other Calc'!$E95/1000000, 0)</f>
        <v>1177.9774611500002</v>
      </c>
      <c r="N95" s="58">
        <f>IFERROR(Biomass!N126*'Other Calc'!$D95*365*'Other Calc'!$E95/1000000, 0)</f>
        <v>0</v>
      </c>
      <c r="O95" s="58">
        <f>IFERROR(Biomass!O126*'Other Calc'!$D95*365*'Other Calc'!$E95/1000000, 0)</f>
        <v>0</v>
      </c>
      <c r="P95" s="58">
        <f>IFERROR(Biomass!P126*'Other Calc'!$D95*365*'Other Calc'!$E95/1000000, 0)</f>
        <v>0</v>
      </c>
      <c r="Q95" s="58">
        <f>IFERROR(Biomass!Q126*'Other Calc'!$D95*365*'Other Calc'!$E95/1000000, 0)</f>
        <v>0</v>
      </c>
      <c r="R95" s="58">
        <f>IFERROR(Biomass!R126*'Other Calc'!$D95*365*'Other Calc'!$E95/1000000, 0)</f>
        <v>0</v>
      </c>
      <c r="S95" s="58">
        <f>IFERROR(Biomass!S126*'Other Calc'!$D95*365*'Other Calc'!$E95/1000000, 0)</f>
        <v>0</v>
      </c>
      <c r="T95" s="58">
        <f>IFERROR(Biomass!T126*'Other Calc'!$D95*365*'Other Calc'!$E95/1000000, 0)</f>
        <v>0</v>
      </c>
      <c r="U95" s="58">
        <f>IFERROR(Biomass!U126*'Other Calc'!$D95*365*'Other Calc'!$E95/1000000, 0)</f>
        <v>0</v>
      </c>
      <c r="V95" s="58">
        <f>IFERROR(Biomass!V126*'Other Calc'!$D95*365*'Other Calc'!$E95/1000000, 0)</f>
        <v>0</v>
      </c>
      <c r="W95" s="58">
        <f>IFERROR(Biomass!W126*'Other Calc'!$D95*365*'Other Calc'!$E95/1000000, 0)</f>
        <v>0</v>
      </c>
      <c r="X95" s="58">
        <f>IFERROR(Biomass!X126*'Other Calc'!$D95*365*'Other Calc'!$E95/1000000, 0)</f>
        <v>0</v>
      </c>
      <c r="Y95" s="58">
        <f>IFERROR(Biomass!Y126*'Other Calc'!$D95*365*'Other Calc'!$E95/1000000, 0)</f>
        <v>0</v>
      </c>
      <c r="Z95" s="58">
        <f>IFERROR(Biomass!Z126*'Other Calc'!$D95*365*'Other Calc'!$E95/1000000, 0)</f>
        <v>0</v>
      </c>
      <c r="AA95" s="58">
        <f>IFERROR(Biomass!AA126*'Other Calc'!$D95*365*'Other Calc'!$E95/1000000, 0)</f>
        <v>0</v>
      </c>
      <c r="AB95" s="58">
        <f>IFERROR(Biomass!AB126*'Other Calc'!$D95*365*'Other Calc'!$E95/1000000, 0)</f>
        <v>0</v>
      </c>
      <c r="AC95" s="58">
        <f>IFERROR(Biomass!AC126*'Other Calc'!$D95*365*'Other Calc'!$E95/1000000, 0)</f>
        <v>0</v>
      </c>
      <c r="AD95" s="58">
        <f>IFERROR(Biomass!AD126*'Other Calc'!$D95*365*'Other Calc'!$E95/1000000, 0)</f>
        <v>0</v>
      </c>
      <c r="AE95" s="58">
        <f>IFERROR(Biomass!AE126*'Other Calc'!$D95*365*'Other Calc'!$E95/1000000, 0)</f>
        <v>0</v>
      </c>
      <c r="AF95" s="58">
        <f>IFERROR(Biomass!AF126*'Other Calc'!$D95*365*'Other Calc'!$E95/1000000, 0)</f>
        <v>0</v>
      </c>
      <c r="AG95" s="58">
        <f>IFERROR(Biomass!AG126*'Other Calc'!$D95*365*'Other Calc'!$E95/1000000, 0)</f>
        <v>0</v>
      </c>
      <c r="AH95" s="58">
        <f>IFERROR(Biomass!AH126*'Other Calc'!$D95*365*'Other Calc'!$E95/1000000, 0)</f>
        <v>0</v>
      </c>
      <c r="AI95" s="58">
        <f>IFERROR(Biomass!AI126*'Other Calc'!$D95*365*'Other Calc'!$E95/1000000, 0)</f>
        <v>0</v>
      </c>
      <c r="AJ95" s="58">
        <f>IFERROR(Biomass!AJ126*'Other Calc'!$D95*365*'Other Calc'!$E95/1000000, 0)</f>
        <v>0</v>
      </c>
      <c r="AK95" s="58">
        <f>IFERROR(Biomass!AK126*'Other Calc'!$D95*365*'Other Calc'!$E95/1000000, 0)</f>
        <v>0</v>
      </c>
      <c r="AL95" s="58">
        <f>IFERROR(Biomass!AL126*'Other Calc'!$D95*365*'Other Calc'!$E95/1000000, 0)</f>
        <v>0</v>
      </c>
      <c r="AM95" s="58">
        <f>IFERROR(Biomass!AM126*'Other Calc'!$D95*365*'Other Calc'!$E95/1000000, 0)</f>
        <v>0</v>
      </c>
      <c r="AN95" s="58">
        <f>IFERROR(Biomass!AN126*'Other Calc'!$D95*365*'Other Calc'!$E95/1000000, 0)</f>
        <v>0</v>
      </c>
      <c r="AO95" s="58">
        <f>IFERROR(Biomass!AO126*'Other Calc'!$D95*365*'Other Calc'!$E95/1000000, 0)</f>
        <v>0</v>
      </c>
      <c r="AP95" s="58">
        <f>IFERROR(Biomass!AP126*'Other Calc'!$D95*365*'Other Calc'!$E95/1000000, 0)</f>
        <v>0</v>
      </c>
      <c r="AQ95" s="58">
        <f>IFERROR(Biomass!AQ126*'Other Calc'!$D95*365*'Other Calc'!$E95/1000000, 0)</f>
        <v>0</v>
      </c>
      <c r="AR95" s="58">
        <f>IFERROR(Biomass!AR126*'Other Calc'!$D95*365*'Other Calc'!$E95/1000000, 0)</f>
        <v>0</v>
      </c>
      <c r="AS95" s="58">
        <f>IFERROR(Biomass!AS126*'Other Calc'!$D95*365*'Other Calc'!$E95/1000000, 0)</f>
        <v>0</v>
      </c>
    </row>
    <row r="96" spans="1:45" ht="14.4" x14ac:dyDescent="0.25">
      <c r="C96" s="33" t="s">
        <v>1107</v>
      </c>
      <c r="D96" s="169">
        <v>7</v>
      </c>
      <c r="E96" s="169">
        <v>7.0000000000000007E-2</v>
      </c>
      <c r="F96" s="58">
        <f>IFERROR(SUM(Biomass!F128:F132)*'Other Calc'!$D96*365*'Other Calc'!$E96/1000000, 0)</f>
        <v>8.6193180500000004</v>
      </c>
      <c r="G96" s="58">
        <f>IFERROR(SUM(Biomass!G128:G132)*'Other Calc'!$D96*365*'Other Calc'!$E96/1000000, 0)</f>
        <v>8.7507728</v>
      </c>
      <c r="H96" s="58">
        <f>IFERROR(SUM(Biomass!H128:H132)*'Other Calc'!$D96*365*'Other Calc'!$E96/1000000, 0)</f>
        <v>8.7631134500000005</v>
      </c>
      <c r="I96" s="58">
        <f>IFERROR(SUM(Biomass!I128:I132)*'Other Calc'!$D96*365*'Other Calc'!$E96/1000000, 0)</f>
        <v>8.9931145500000014</v>
      </c>
      <c r="J96" s="58">
        <f>IFERROR(SUM(Biomass!J128:J132)*'Other Calc'!$D96*365*'Other Calc'!$E96/1000000, 0)</f>
        <v>9.1996863000000015</v>
      </c>
      <c r="K96" s="58">
        <f>IFERROR(SUM(Biomass!K128:K132)*'Other Calc'!$D96*365*'Other Calc'!$E96/1000000, 0)</f>
        <v>9.0433713999999998</v>
      </c>
      <c r="L96" s="58">
        <f>IFERROR(SUM(Biomass!L128:L132)*'Other Calc'!$D96*365*'Other Calc'!$E96/1000000, 0)</f>
        <v>9.0405098000000006</v>
      </c>
      <c r="M96" s="58">
        <f>IFERROR(SUM(Biomass!M128:M132)*'Other Calc'!$D96*365*'Other Calc'!$E96/1000000, 0)</f>
        <v>9.4498974500000017</v>
      </c>
      <c r="N96" s="58">
        <f>IFERROR(SUM(Biomass!N128:N132)*'Other Calc'!$D96*365*'Other Calc'!$E96/1000000, 0)</f>
        <v>0</v>
      </c>
      <c r="O96" s="58">
        <f>IFERROR(SUM(Biomass!O128:O132)*'Other Calc'!$D96*365*'Other Calc'!$E96/1000000, 0)</f>
        <v>0</v>
      </c>
      <c r="P96" s="58">
        <f>IFERROR(SUM(Biomass!P128:P132)*'Other Calc'!$D96*365*'Other Calc'!$E96/1000000, 0)</f>
        <v>0</v>
      </c>
      <c r="Q96" s="58">
        <f>IFERROR(SUM(Biomass!Q128:Q132)*'Other Calc'!$D96*365*'Other Calc'!$E96/1000000, 0)</f>
        <v>0</v>
      </c>
      <c r="R96" s="58">
        <f>IFERROR(SUM(Biomass!R128:R132)*'Other Calc'!$D96*365*'Other Calc'!$E96/1000000, 0)</f>
        <v>0</v>
      </c>
      <c r="S96" s="58">
        <f>IFERROR(SUM(Biomass!S128:S132)*'Other Calc'!$D96*365*'Other Calc'!$E96/1000000, 0)</f>
        <v>0</v>
      </c>
      <c r="T96" s="58">
        <f>IFERROR(SUM(Biomass!T128:T132)*'Other Calc'!$D96*365*'Other Calc'!$E96/1000000, 0)</f>
        <v>0</v>
      </c>
      <c r="U96" s="58">
        <f>IFERROR(SUM(Biomass!U128:U132)*'Other Calc'!$D96*365*'Other Calc'!$E96/1000000, 0)</f>
        <v>0</v>
      </c>
      <c r="V96" s="58">
        <f>IFERROR(SUM(Biomass!V128:V132)*'Other Calc'!$D96*365*'Other Calc'!$E96/1000000, 0)</f>
        <v>0</v>
      </c>
      <c r="W96" s="58">
        <f>IFERROR(SUM(Biomass!W128:W132)*'Other Calc'!$D96*365*'Other Calc'!$E96/1000000, 0)</f>
        <v>0</v>
      </c>
      <c r="X96" s="58">
        <f>IFERROR(SUM(Biomass!X128:X132)*'Other Calc'!$D96*365*'Other Calc'!$E96/1000000, 0)</f>
        <v>0</v>
      </c>
      <c r="Y96" s="58">
        <f>IFERROR(SUM(Biomass!Y128:Y132)*'Other Calc'!$D96*365*'Other Calc'!$E96/1000000, 0)</f>
        <v>0</v>
      </c>
      <c r="Z96" s="58">
        <f>IFERROR(SUM(Biomass!Z128:Z132)*'Other Calc'!$D96*365*'Other Calc'!$E96/1000000, 0)</f>
        <v>0</v>
      </c>
      <c r="AA96" s="58">
        <f>IFERROR(SUM(Biomass!AA128:AA132)*'Other Calc'!$D96*365*'Other Calc'!$E96/1000000, 0)</f>
        <v>0</v>
      </c>
      <c r="AB96" s="58">
        <f>IFERROR(SUM(Biomass!AB128:AB132)*'Other Calc'!$D96*365*'Other Calc'!$E96/1000000, 0)</f>
        <v>0</v>
      </c>
      <c r="AC96" s="58">
        <f>IFERROR(SUM(Biomass!AC128:AC132)*'Other Calc'!$D96*365*'Other Calc'!$E96/1000000, 0)</f>
        <v>0</v>
      </c>
      <c r="AD96" s="58">
        <f>IFERROR(SUM(Biomass!AD128:AD132)*'Other Calc'!$D96*365*'Other Calc'!$E96/1000000, 0)</f>
        <v>0</v>
      </c>
      <c r="AE96" s="58">
        <f>IFERROR(SUM(Biomass!AE128:AE132)*'Other Calc'!$D96*365*'Other Calc'!$E96/1000000, 0)</f>
        <v>0</v>
      </c>
      <c r="AF96" s="58">
        <f>IFERROR(SUM(Biomass!AF128:AF132)*'Other Calc'!$D96*365*'Other Calc'!$E96/1000000, 0)</f>
        <v>0</v>
      </c>
      <c r="AG96" s="58">
        <f>IFERROR(SUM(Biomass!AG128:AG132)*'Other Calc'!$D96*365*'Other Calc'!$E96/1000000, 0)</f>
        <v>0</v>
      </c>
      <c r="AH96" s="58">
        <f>IFERROR(SUM(Biomass!AH128:AH132)*'Other Calc'!$D96*365*'Other Calc'!$E96/1000000, 0)</f>
        <v>0</v>
      </c>
      <c r="AI96" s="58">
        <f>IFERROR(SUM(Biomass!AI128:AI132)*'Other Calc'!$D96*365*'Other Calc'!$E96/1000000, 0)</f>
        <v>0</v>
      </c>
      <c r="AJ96" s="58">
        <f>IFERROR(SUM(Biomass!AJ128:AJ132)*'Other Calc'!$D96*365*'Other Calc'!$E96/1000000, 0)</f>
        <v>0</v>
      </c>
      <c r="AK96" s="58">
        <f>IFERROR(SUM(Biomass!AK128:AK132)*'Other Calc'!$D96*365*'Other Calc'!$E96/1000000, 0)</f>
        <v>0</v>
      </c>
      <c r="AL96" s="58">
        <f>IFERROR(SUM(Biomass!AL128:AL132)*'Other Calc'!$D96*365*'Other Calc'!$E96/1000000, 0)</f>
        <v>0</v>
      </c>
      <c r="AM96" s="58">
        <f>IFERROR(SUM(Biomass!AM128:AM132)*'Other Calc'!$D96*365*'Other Calc'!$E96/1000000, 0)</f>
        <v>0</v>
      </c>
      <c r="AN96" s="58">
        <f>IFERROR(SUM(Biomass!AN128:AN132)*'Other Calc'!$D96*365*'Other Calc'!$E96/1000000, 0)</f>
        <v>0</v>
      </c>
      <c r="AO96" s="58">
        <f>IFERROR(SUM(Biomass!AO128:AO132)*'Other Calc'!$D96*365*'Other Calc'!$E96/1000000, 0)</f>
        <v>0</v>
      </c>
      <c r="AP96" s="58">
        <f>IFERROR(SUM(Biomass!AP128:AP132)*'Other Calc'!$D96*365*'Other Calc'!$E96/1000000, 0)</f>
        <v>0</v>
      </c>
      <c r="AQ96" s="58">
        <f>IFERROR(SUM(Biomass!AQ128:AQ132)*'Other Calc'!$D96*365*'Other Calc'!$E96/1000000, 0)</f>
        <v>0</v>
      </c>
      <c r="AR96" s="58">
        <f>IFERROR(SUM(Biomass!AR128:AR132)*'Other Calc'!$D96*365*'Other Calc'!$E96/1000000, 0)</f>
        <v>0</v>
      </c>
      <c r="AS96" s="58">
        <f>IFERROR(SUM(Biomass!AS128:AS132)*'Other Calc'!$D96*365*'Other Calc'!$E96/1000000, 0)</f>
        <v>0</v>
      </c>
    </row>
    <row r="97" spans="1:45" ht="15" thickBot="1" x14ac:dyDescent="0.3">
      <c r="C97" s="99" t="s">
        <v>757</v>
      </c>
      <c r="D97" s="38"/>
      <c r="E97" s="38"/>
      <c r="F97" s="38">
        <f t="shared" ref="F97:AS97" si="15">SUM(F86:F96)</f>
        <v>3107.4946808049995</v>
      </c>
      <c r="G97" s="38">
        <f t="shared" si="15"/>
        <v>3078.9285401699999</v>
      </c>
      <c r="H97" s="38">
        <f t="shared" si="15"/>
        <v>3009.2396942450005</v>
      </c>
      <c r="I97" s="38">
        <f t="shared" si="15"/>
        <v>3048.9797923100004</v>
      </c>
      <c r="J97" s="38">
        <f t="shared" si="15"/>
        <v>3039.0942571400001</v>
      </c>
      <c r="K97" s="38">
        <f t="shared" si="15"/>
        <v>3070.8251211500001</v>
      </c>
      <c r="L97" s="38">
        <f t="shared" si="15"/>
        <v>3081.7976390949998</v>
      </c>
      <c r="M97" s="38">
        <f t="shared" si="15"/>
        <v>2993.2832827050006</v>
      </c>
      <c r="N97" s="38">
        <f t="shared" si="15"/>
        <v>0</v>
      </c>
      <c r="O97" s="38">
        <f t="shared" si="15"/>
        <v>0</v>
      </c>
      <c r="P97" s="38">
        <f t="shared" si="15"/>
        <v>0</v>
      </c>
      <c r="Q97" s="38">
        <f t="shared" si="15"/>
        <v>0</v>
      </c>
      <c r="R97" s="38">
        <f t="shared" si="15"/>
        <v>0</v>
      </c>
      <c r="S97" s="38">
        <f t="shared" si="15"/>
        <v>0</v>
      </c>
      <c r="T97" s="38">
        <f t="shared" si="15"/>
        <v>0</v>
      </c>
      <c r="U97" s="38">
        <f t="shared" si="15"/>
        <v>0</v>
      </c>
      <c r="V97" s="38">
        <f t="shared" si="15"/>
        <v>0</v>
      </c>
      <c r="W97" s="38">
        <f t="shared" si="15"/>
        <v>0</v>
      </c>
      <c r="X97" s="38">
        <f t="shared" si="15"/>
        <v>0</v>
      </c>
      <c r="Y97" s="38">
        <f t="shared" si="15"/>
        <v>0</v>
      </c>
      <c r="Z97" s="38">
        <f t="shared" si="15"/>
        <v>0</v>
      </c>
      <c r="AA97" s="38">
        <f t="shared" si="15"/>
        <v>0</v>
      </c>
      <c r="AB97" s="38">
        <f t="shared" si="15"/>
        <v>0</v>
      </c>
      <c r="AC97" s="38">
        <f t="shared" si="15"/>
        <v>0</v>
      </c>
      <c r="AD97" s="38">
        <f t="shared" si="15"/>
        <v>0</v>
      </c>
      <c r="AE97" s="38">
        <f t="shared" si="15"/>
        <v>0</v>
      </c>
      <c r="AF97" s="38">
        <f t="shared" si="15"/>
        <v>0</v>
      </c>
      <c r="AG97" s="38">
        <f t="shared" si="15"/>
        <v>0</v>
      </c>
      <c r="AH97" s="38">
        <f t="shared" si="15"/>
        <v>0</v>
      </c>
      <c r="AI97" s="38">
        <f t="shared" si="15"/>
        <v>0</v>
      </c>
      <c r="AJ97" s="38">
        <f t="shared" si="15"/>
        <v>0</v>
      </c>
      <c r="AK97" s="38">
        <f t="shared" si="15"/>
        <v>0</v>
      </c>
      <c r="AL97" s="38">
        <f t="shared" si="15"/>
        <v>0</v>
      </c>
      <c r="AM97" s="38">
        <f t="shared" si="15"/>
        <v>0</v>
      </c>
      <c r="AN97" s="38">
        <f t="shared" si="15"/>
        <v>0</v>
      </c>
      <c r="AO97" s="38">
        <f t="shared" si="15"/>
        <v>0</v>
      </c>
      <c r="AP97" s="38">
        <f t="shared" si="15"/>
        <v>0</v>
      </c>
      <c r="AQ97" s="38">
        <f t="shared" si="15"/>
        <v>0</v>
      </c>
      <c r="AR97" s="38">
        <f t="shared" si="15"/>
        <v>0</v>
      </c>
      <c r="AS97" s="38">
        <f t="shared" si="15"/>
        <v>0</v>
      </c>
    </row>
    <row r="98" spans="1:45" ht="13.8" thickTop="1" x14ac:dyDescent="0.25"/>
    <row r="100" spans="1:45" ht="16.2" thickBot="1" x14ac:dyDescent="0.3">
      <c r="A100" s="146" t="str">
        <f>"@"&amp;COUNTIF(A$1:A99,"@*")+1</f>
        <v>@11</v>
      </c>
      <c r="B100" s="54" t="s">
        <v>1108</v>
      </c>
      <c r="C100" s="54"/>
      <c r="D100" s="54"/>
      <c r="E100" s="54"/>
      <c r="F100" s="54"/>
      <c r="G100" s="54"/>
      <c r="H100" s="54"/>
      <c r="I100" s="54"/>
      <c r="J100" s="54"/>
      <c r="K100" s="54"/>
      <c r="L100" s="54"/>
      <c r="M100" s="54"/>
    </row>
    <row r="102" spans="1:45" ht="14.4" x14ac:dyDescent="0.25">
      <c r="C102" s="33" t="s">
        <v>1109</v>
      </c>
      <c r="D102" s="33" t="s">
        <v>1110</v>
      </c>
      <c r="E102" s="33"/>
      <c r="F102" s="34">
        <v>2011</v>
      </c>
      <c r="G102" s="34">
        <v>2012</v>
      </c>
      <c r="H102" s="34">
        <v>2013</v>
      </c>
      <c r="I102" s="34">
        <v>2014</v>
      </c>
      <c r="J102" s="34">
        <v>2015</v>
      </c>
      <c r="K102" s="34">
        <v>2016</v>
      </c>
      <c r="L102" s="34">
        <v>2017</v>
      </c>
      <c r="M102" s="34">
        <v>2018</v>
      </c>
      <c r="N102" s="34">
        <v>2019</v>
      </c>
      <c r="O102" s="34">
        <v>2020</v>
      </c>
      <c r="P102" s="34">
        <v>2021</v>
      </c>
      <c r="Q102" s="34">
        <v>2022</v>
      </c>
      <c r="R102" s="34">
        <v>2023</v>
      </c>
      <c r="S102" s="34">
        <v>2024</v>
      </c>
      <c r="T102" s="34">
        <v>2025</v>
      </c>
      <c r="U102" s="34">
        <v>2026</v>
      </c>
      <c r="V102" s="34">
        <v>2027</v>
      </c>
      <c r="W102" s="34">
        <v>2028</v>
      </c>
      <c r="X102" s="34">
        <v>2029</v>
      </c>
      <c r="Y102" s="34">
        <v>2030</v>
      </c>
      <c r="Z102" s="34">
        <v>2031</v>
      </c>
      <c r="AA102" s="34">
        <v>2032</v>
      </c>
      <c r="AB102" s="34">
        <v>2033</v>
      </c>
      <c r="AC102" s="34">
        <v>2034</v>
      </c>
      <c r="AD102" s="34">
        <v>2035</v>
      </c>
      <c r="AE102" s="34">
        <v>2036</v>
      </c>
      <c r="AF102" s="34">
        <v>2037</v>
      </c>
      <c r="AG102" s="34">
        <v>2038</v>
      </c>
      <c r="AH102" s="34">
        <v>2039</v>
      </c>
      <c r="AI102" s="34">
        <v>2040</v>
      </c>
      <c r="AJ102" s="34">
        <v>2041</v>
      </c>
      <c r="AK102" s="34">
        <v>2042</v>
      </c>
      <c r="AL102" s="34">
        <v>2043</v>
      </c>
      <c r="AM102" s="34">
        <v>2044</v>
      </c>
      <c r="AN102" s="34">
        <v>2045</v>
      </c>
      <c r="AO102" s="34">
        <v>2046</v>
      </c>
      <c r="AP102" s="34">
        <v>2047</v>
      </c>
      <c r="AQ102" s="34">
        <v>2048</v>
      </c>
      <c r="AR102" s="34">
        <v>2049</v>
      </c>
      <c r="AS102" s="34">
        <v>2050</v>
      </c>
    </row>
    <row r="103" spans="1:45" ht="14.4" x14ac:dyDescent="0.3">
      <c r="C103" s="33" t="s">
        <v>336</v>
      </c>
      <c r="D103" s="169">
        <v>2.97</v>
      </c>
      <c r="E103" s="35"/>
      <c r="F103" s="58">
        <f>Biomass!F85*$D103</f>
        <v>368.28000000000003</v>
      </c>
      <c r="G103" s="58">
        <f>Biomass!G85*$D103</f>
        <v>371.25</v>
      </c>
      <c r="H103" s="58">
        <f>Biomass!H85*$D103</f>
        <v>412.83000000000004</v>
      </c>
      <c r="I103" s="58">
        <f>Biomass!I85*$D103</f>
        <v>448.47</v>
      </c>
      <c r="J103" s="58">
        <f>Biomass!J85*$D103</f>
        <v>460.35</v>
      </c>
      <c r="K103" s="58">
        <f>Biomass!K85*$D103</f>
        <v>460.35</v>
      </c>
      <c r="L103" s="58">
        <f>Biomass!L85*$D103</f>
        <v>466.29</v>
      </c>
      <c r="M103" s="58">
        <f>Biomass!M85*$D103</f>
        <v>463.32000000000005</v>
      </c>
      <c r="N103" s="58">
        <f>Biomass!N85*$D103</f>
        <v>0</v>
      </c>
      <c r="O103" s="58">
        <f>Biomass!O85*$D103</f>
        <v>0</v>
      </c>
      <c r="P103" s="58">
        <f>Biomass!P85*$D103</f>
        <v>0</v>
      </c>
      <c r="Q103" s="58">
        <f>Biomass!Q85*$D103</f>
        <v>0</v>
      </c>
      <c r="R103" s="58">
        <f>Biomass!R85*$D103</f>
        <v>0</v>
      </c>
      <c r="S103" s="58">
        <f>Biomass!S85*$D103</f>
        <v>0</v>
      </c>
      <c r="T103" s="58">
        <f>Biomass!T85*$D103</f>
        <v>0</v>
      </c>
      <c r="U103" s="58">
        <f>Biomass!U85*$D103</f>
        <v>0</v>
      </c>
      <c r="V103" s="58">
        <f>Biomass!V85*$D103</f>
        <v>0</v>
      </c>
      <c r="W103" s="58">
        <f>Biomass!W85*$D103</f>
        <v>0</v>
      </c>
      <c r="X103" s="58">
        <f>Biomass!X85*$D103</f>
        <v>0</v>
      </c>
      <c r="Y103" s="58">
        <f>Biomass!Y85*$D103</f>
        <v>0</v>
      </c>
      <c r="Z103" s="58">
        <f>Biomass!Z85*$D103</f>
        <v>0</v>
      </c>
      <c r="AA103" s="58">
        <f>Biomass!AA85*$D103</f>
        <v>0</v>
      </c>
      <c r="AB103" s="58">
        <f>Biomass!AB85*$D103</f>
        <v>0</v>
      </c>
      <c r="AC103" s="58">
        <f>Biomass!AC85*$D103</f>
        <v>0</v>
      </c>
      <c r="AD103" s="58">
        <f>Biomass!AD85*$D103</f>
        <v>0</v>
      </c>
      <c r="AE103" s="58">
        <f>Biomass!AE85*$D103</f>
        <v>0</v>
      </c>
      <c r="AF103" s="58">
        <f>Biomass!AF85*$D103</f>
        <v>0</v>
      </c>
      <c r="AG103" s="58">
        <f>Biomass!AG85*$D103</f>
        <v>0</v>
      </c>
      <c r="AH103" s="58">
        <f>Biomass!AH85*$D103</f>
        <v>0</v>
      </c>
      <c r="AI103" s="58">
        <f>Biomass!AI85*$D103</f>
        <v>0</v>
      </c>
      <c r="AJ103" s="58">
        <f>Biomass!AJ85*$D103</f>
        <v>0</v>
      </c>
      <c r="AK103" s="58">
        <f>Biomass!AK85*$D103</f>
        <v>0</v>
      </c>
      <c r="AL103" s="58">
        <f>Biomass!AL85*$D103</f>
        <v>0</v>
      </c>
      <c r="AM103" s="58">
        <f>Biomass!AM85*$D103</f>
        <v>0</v>
      </c>
      <c r="AN103" s="58">
        <f>Biomass!AN85*$D103</f>
        <v>0</v>
      </c>
      <c r="AO103" s="58">
        <f>Biomass!AO85*$D103</f>
        <v>0</v>
      </c>
      <c r="AP103" s="58">
        <f>Biomass!AP85*$D103</f>
        <v>0</v>
      </c>
      <c r="AQ103" s="58">
        <f>Biomass!AQ85*$D103</f>
        <v>0</v>
      </c>
      <c r="AR103" s="58">
        <f>Biomass!AR85*$D103</f>
        <v>0</v>
      </c>
      <c r="AS103" s="58">
        <f>Biomass!AS85*$D103</f>
        <v>0</v>
      </c>
    </row>
    <row r="104" spans="1:45" ht="14.4" x14ac:dyDescent="0.3">
      <c r="C104" s="33" t="s">
        <v>338</v>
      </c>
      <c r="D104" s="169">
        <v>2.74</v>
      </c>
      <c r="E104" s="35"/>
      <c r="F104" s="58">
        <f>Biomass!F86*$D104</f>
        <v>115.08000000000001</v>
      </c>
      <c r="G104" s="58">
        <f>Biomass!G86*$D104</f>
        <v>117.82000000000001</v>
      </c>
      <c r="H104" s="58">
        <f>Biomass!H86*$D104</f>
        <v>126.04</v>
      </c>
      <c r="I104" s="58">
        <f>Biomass!I86*$D104</f>
        <v>131.52000000000001</v>
      </c>
      <c r="J104" s="58">
        <f>Biomass!J86*$D104</f>
        <v>131.52000000000001</v>
      </c>
      <c r="K104" s="58">
        <f>Biomass!K86*$D104</f>
        <v>142.48000000000002</v>
      </c>
      <c r="L104" s="58">
        <f>Biomass!L86*$D104</f>
        <v>150.70000000000002</v>
      </c>
      <c r="M104" s="58">
        <f>Biomass!M86*$D104</f>
        <v>142.48000000000002</v>
      </c>
      <c r="N104" s="58">
        <f>Biomass!N86*$D104</f>
        <v>0</v>
      </c>
      <c r="O104" s="58">
        <f>Biomass!O86*$D104</f>
        <v>0</v>
      </c>
      <c r="P104" s="58">
        <f>Biomass!P86*$D104</f>
        <v>0</v>
      </c>
      <c r="Q104" s="58">
        <f>Biomass!Q86*$D104</f>
        <v>0</v>
      </c>
      <c r="R104" s="58">
        <f>Biomass!R86*$D104</f>
        <v>0</v>
      </c>
      <c r="S104" s="58">
        <f>Biomass!S86*$D104</f>
        <v>0</v>
      </c>
      <c r="T104" s="58">
        <f>Biomass!T86*$D104</f>
        <v>0</v>
      </c>
      <c r="U104" s="58">
        <f>Biomass!U86*$D104</f>
        <v>0</v>
      </c>
      <c r="V104" s="58">
        <f>Biomass!V86*$D104</f>
        <v>0</v>
      </c>
      <c r="W104" s="58">
        <f>Biomass!W86*$D104</f>
        <v>0</v>
      </c>
      <c r="X104" s="58">
        <f>Biomass!X86*$D104</f>
        <v>0</v>
      </c>
      <c r="Y104" s="58">
        <f>Biomass!Y86*$D104</f>
        <v>0</v>
      </c>
      <c r="Z104" s="58">
        <f>Biomass!Z86*$D104</f>
        <v>0</v>
      </c>
      <c r="AA104" s="58">
        <f>Biomass!AA86*$D104</f>
        <v>0</v>
      </c>
      <c r="AB104" s="58">
        <f>Biomass!AB86*$D104</f>
        <v>0</v>
      </c>
      <c r="AC104" s="58">
        <f>Biomass!AC86*$D104</f>
        <v>0</v>
      </c>
      <c r="AD104" s="58">
        <f>Biomass!AD86*$D104</f>
        <v>0</v>
      </c>
      <c r="AE104" s="58">
        <f>Biomass!AE86*$D104</f>
        <v>0</v>
      </c>
      <c r="AF104" s="58">
        <f>Biomass!AF86*$D104</f>
        <v>0</v>
      </c>
      <c r="AG104" s="58">
        <f>Biomass!AG86*$D104</f>
        <v>0</v>
      </c>
      <c r="AH104" s="58">
        <f>Biomass!AH86*$D104</f>
        <v>0</v>
      </c>
      <c r="AI104" s="58">
        <f>Biomass!AI86*$D104</f>
        <v>0</v>
      </c>
      <c r="AJ104" s="58">
        <f>Biomass!AJ86*$D104</f>
        <v>0</v>
      </c>
      <c r="AK104" s="58">
        <f>Biomass!AK86*$D104</f>
        <v>0</v>
      </c>
      <c r="AL104" s="58">
        <f>Biomass!AL86*$D104</f>
        <v>0</v>
      </c>
      <c r="AM104" s="58">
        <f>Biomass!AM86*$D104</f>
        <v>0</v>
      </c>
      <c r="AN104" s="58">
        <f>Biomass!AN86*$D104</f>
        <v>0</v>
      </c>
      <c r="AO104" s="58">
        <f>Biomass!AO86*$D104</f>
        <v>0</v>
      </c>
      <c r="AP104" s="58">
        <f>Biomass!AP86*$D104</f>
        <v>0</v>
      </c>
      <c r="AQ104" s="58">
        <f>Biomass!AQ86*$D104</f>
        <v>0</v>
      </c>
      <c r="AR104" s="58">
        <f>Biomass!AR86*$D104</f>
        <v>0</v>
      </c>
      <c r="AS104" s="58">
        <f>Biomass!AS86*$D104</f>
        <v>0</v>
      </c>
    </row>
    <row r="105" spans="1:45" ht="14.4" x14ac:dyDescent="0.3">
      <c r="C105" s="33" t="s">
        <v>340</v>
      </c>
      <c r="D105" s="169">
        <v>1.667</v>
      </c>
      <c r="E105" s="35"/>
      <c r="F105" s="58">
        <f>Biomass!F87*$D105</f>
        <v>98.353000000000009</v>
      </c>
      <c r="G105" s="58">
        <f>Biomass!G87*$D105</f>
        <v>93.352000000000004</v>
      </c>
      <c r="H105" s="58">
        <f>Biomass!H87*$D105</f>
        <v>100.02</v>
      </c>
      <c r="I105" s="58">
        <f>Biomass!I87*$D105</f>
        <v>108.355</v>
      </c>
      <c r="J105" s="58">
        <f>Biomass!J87*$D105</f>
        <v>106.688</v>
      </c>
      <c r="K105" s="58">
        <f>Biomass!K87*$D105</f>
        <v>115.023</v>
      </c>
      <c r="L105" s="58">
        <f>Biomass!L87*$D105</f>
        <v>133.36000000000001</v>
      </c>
      <c r="M105" s="58">
        <f>Biomass!M87*$D105</f>
        <v>118.357</v>
      </c>
      <c r="N105" s="58">
        <f>Biomass!N87*$D105</f>
        <v>0</v>
      </c>
      <c r="O105" s="58">
        <f>Biomass!O87*$D105</f>
        <v>0</v>
      </c>
      <c r="P105" s="58">
        <f>Biomass!P87*$D105</f>
        <v>0</v>
      </c>
      <c r="Q105" s="58">
        <f>Biomass!Q87*$D105</f>
        <v>0</v>
      </c>
      <c r="R105" s="58">
        <f>Biomass!R87*$D105</f>
        <v>0</v>
      </c>
      <c r="S105" s="58">
        <f>Biomass!S87*$D105</f>
        <v>0</v>
      </c>
      <c r="T105" s="58">
        <f>Biomass!T87*$D105</f>
        <v>0</v>
      </c>
      <c r="U105" s="58">
        <f>Biomass!U87*$D105</f>
        <v>0</v>
      </c>
      <c r="V105" s="58">
        <f>Biomass!V87*$D105</f>
        <v>0</v>
      </c>
      <c r="W105" s="58">
        <f>Biomass!W87*$D105</f>
        <v>0</v>
      </c>
      <c r="X105" s="58">
        <f>Biomass!X87*$D105</f>
        <v>0</v>
      </c>
      <c r="Y105" s="58">
        <f>Biomass!Y87*$D105</f>
        <v>0</v>
      </c>
      <c r="Z105" s="58">
        <f>Biomass!Z87*$D105</f>
        <v>0</v>
      </c>
      <c r="AA105" s="58">
        <f>Biomass!AA87*$D105</f>
        <v>0</v>
      </c>
      <c r="AB105" s="58">
        <f>Biomass!AB87*$D105</f>
        <v>0</v>
      </c>
      <c r="AC105" s="58">
        <f>Biomass!AC87*$D105</f>
        <v>0</v>
      </c>
      <c r="AD105" s="58">
        <f>Biomass!AD87*$D105</f>
        <v>0</v>
      </c>
      <c r="AE105" s="58">
        <f>Biomass!AE87*$D105</f>
        <v>0</v>
      </c>
      <c r="AF105" s="58">
        <f>Biomass!AF87*$D105</f>
        <v>0</v>
      </c>
      <c r="AG105" s="58">
        <f>Biomass!AG87*$D105</f>
        <v>0</v>
      </c>
      <c r="AH105" s="58">
        <f>Biomass!AH87*$D105</f>
        <v>0</v>
      </c>
      <c r="AI105" s="58">
        <f>Biomass!AI87*$D105</f>
        <v>0</v>
      </c>
      <c r="AJ105" s="58">
        <f>Biomass!AJ87*$D105</f>
        <v>0</v>
      </c>
      <c r="AK105" s="58">
        <f>Biomass!AK87*$D105</f>
        <v>0</v>
      </c>
      <c r="AL105" s="58">
        <f>Biomass!AL87*$D105</f>
        <v>0</v>
      </c>
      <c r="AM105" s="58">
        <f>Biomass!AM87*$D105</f>
        <v>0</v>
      </c>
      <c r="AN105" s="58">
        <f>Biomass!AN87*$D105</f>
        <v>0</v>
      </c>
      <c r="AO105" s="58">
        <f>Biomass!AO87*$D105</f>
        <v>0</v>
      </c>
      <c r="AP105" s="58">
        <f>Biomass!AP87*$D105</f>
        <v>0</v>
      </c>
      <c r="AQ105" s="58">
        <f>Biomass!AQ87*$D105</f>
        <v>0</v>
      </c>
      <c r="AR105" s="58">
        <f>Biomass!AR87*$D105</f>
        <v>0</v>
      </c>
      <c r="AS105" s="58">
        <f>Biomass!AS87*$D105</f>
        <v>0</v>
      </c>
    </row>
    <row r="106" spans="1:45" ht="14.4" x14ac:dyDescent="0.3">
      <c r="C106" s="33" t="s">
        <v>342</v>
      </c>
      <c r="D106" s="169">
        <v>2.5</v>
      </c>
      <c r="E106" s="35"/>
      <c r="F106" s="58">
        <f>Biomass!F88*$D106</f>
        <v>1260</v>
      </c>
      <c r="G106" s="58">
        <f>Biomass!G88*$D106</f>
        <v>1177.5</v>
      </c>
      <c r="H106" s="58">
        <f>Biomass!H88*$D106</f>
        <v>1340</v>
      </c>
      <c r="I106" s="58">
        <f>Biomass!I88*$D106</f>
        <v>985</v>
      </c>
      <c r="J106" s="58">
        <f>Biomass!J88*$D106</f>
        <v>945</v>
      </c>
      <c r="K106" s="58">
        <f>Biomass!K88*$D106</f>
        <v>885</v>
      </c>
      <c r="L106" s="58">
        <f>Biomass!L88*$D106</f>
        <v>562.5</v>
      </c>
      <c r="M106" s="58">
        <f>Biomass!M88*$D106</f>
        <v>607.5</v>
      </c>
      <c r="N106" s="58">
        <f>Biomass!N88*$D106</f>
        <v>0</v>
      </c>
      <c r="O106" s="58">
        <f>Biomass!O88*$D106</f>
        <v>0</v>
      </c>
      <c r="P106" s="58">
        <f>Biomass!P88*$D106</f>
        <v>0</v>
      </c>
      <c r="Q106" s="58">
        <f>Biomass!Q88*$D106</f>
        <v>0</v>
      </c>
      <c r="R106" s="58">
        <f>Biomass!R88*$D106</f>
        <v>0</v>
      </c>
      <c r="S106" s="58">
        <f>Biomass!S88*$D106</f>
        <v>0</v>
      </c>
      <c r="T106" s="58">
        <f>Biomass!T88*$D106</f>
        <v>0</v>
      </c>
      <c r="U106" s="58">
        <f>Biomass!U88*$D106</f>
        <v>0</v>
      </c>
      <c r="V106" s="58">
        <f>Biomass!V88*$D106</f>
        <v>0</v>
      </c>
      <c r="W106" s="58">
        <f>Biomass!W88*$D106</f>
        <v>0</v>
      </c>
      <c r="X106" s="58">
        <f>Biomass!X88*$D106</f>
        <v>0</v>
      </c>
      <c r="Y106" s="58">
        <f>Biomass!Y88*$D106</f>
        <v>0</v>
      </c>
      <c r="Z106" s="58">
        <f>Biomass!Z88*$D106</f>
        <v>0</v>
      </c>
      <c r="AA106" s="58">
        <f>Biomass!AA88*$D106</f>
        <v>0</v>
      </c>
      <c r="AB106" s="58">
        <f>Biomass!AB88*$D106</f>
        <v>0</v>
      </c>
      <c r="AC106" s="58">
        <f>Biomass!AC88*$D106</f>
        <v>0</v>
      </c>
      <c r="AD106" s="58">
        <f>Biomass!AD88*$D106</f>
        <v>0</v>
      </c>
      <c r="AE106" s="58">
        <f>Biomass!AE88*$D106</f>
        <v>0</v>
      </c>
      <c r="AF106" s="58">
        <f>Biomass!AF88*$D106</f>
        <v>0</v>
      </c>
      <c r="AG106" s="58">
        <f>Biomass!AG88*$D106</f>
        <v>0</v>
      </c>
      <c r="AH106" s="58">
        <f>Biomass!AH88*$D106</f>
        <v>0</v>
      </c>
      <c r="AI106" s="58">
        <f>Biomass!AI88*$D106</f>
        <v>0</v>
      </c>
      <c r="AJ106" s="58">
        <f>Biomass!AJ88*$D106</f>
        <v>0</v>
      </c>
      <c r="AK106" s="58">
        <f>Biomass!AK88*$D106</f>
        <v>0</v>
      </c>
      <c r="AL106" s="58">
        <f>Biomass!AL88*$D106</f>
        <v>0</v>
      </c>
      <c r="AM106" s="58">
        <f>Biomass!AM88*$D106</f>
        <v>0</v>
      </c>
      <c r="AN106" s="58">
        <f>Biomass!AN88*$D106</f>
        <v>0</v>
      </c>
      <c r="AO106" s="58">
        <f>Biomass!AO88*$D106</f>
        <v>0</v>
      </c>
      <c r="AP106" s="58">
        <f>Biomass!AP88*$D106</f>
        <v>0</v>
      </c>
      <c r="AQ106" s="58">
        <f>Biomass!AQ88*$D106</f>
        <v>0</v>
      </c>
      <c r="AR106" s="58">
        <f>Biomass!AR88*$D106</f>
        <v>0</v>
      </c>
      <c r="AS106" s="58">
        <f>Biomass!AS88*$D106</f>
        <v>0</v>
      </c>
    </row>
    <row r="107" spans="1:45" ht="15" thickBot="1" x14ac:dyDescent="0.3">
      <c r="C107" s="38" t="s">
        <v>757</v>
      </c>
      <c r="D107" s="38"/>
      <c r="E107" s="38"/>
      <c r="F107" s="38">
        <f>SUM(F103:F106)</f>
        <v>1841.713</v>
      </c>
      <c r="G107" s="38">
        <f t="shared" ref="G107:AS107" si="16">SUM(G103:G106)</f>
        <v>1759.922</v>
      </c>
      <c r="H107" s="38">
        <f t="shared" si="16"/>
        <v>1978.8899999999999</v>
      </c>
      <c r="I107" s="38">
        <f t="shared" si="16"/>
        <v>1673.345</v>
      </c>
      <c r="J107" s="38">
        <f t="shared" si="16"/>
        <v>1643.558</v>
      </c>
      <c r="K107" s="38">
        <f t="shared" si="16"/>
        <v>1602.8530000000001</v>
      </c>
      <c r="L107" s="38">
        <f t="shared" si="16"/>
        <v>1312.85</v>
      </c>
      <c r="M107" s="38">
        <f t="shared" si="16"/>
        <v>1331.6570000000002</v>
      </c>
      <c r="N107" s="38">
        <f t="shared" si="16"/>
        <v>0</v>
      </c>
      <c r="O107" s="38">
        <f t="shared" si="16"/>
        <v>0</v>
      </c>
      <c r="P107" s="38">
        <f t="shared" si="16"/>
        <v>0</v>
      </c>
      <c r="Q107" s="38">
        <f t="shared" si="16"/>
        <v>0</v>
      </c>
      <c r="R107" s="38">
        <f t="shared" si="16"/>
        <v>0</v>
      </c>
      <c r="S107" s="38">
        <f t="shared" si="16"/>
        <v>0</v>
      </c>
      <c r="T107" s="38">
        <f t="shared" si="16"/>
        <v>0</v>
      </c>
      <c r="U107" s="38">
        <f t="shared" si="16"/>
        <v>0</v>
      </c>
      <c r="V107" s="38">
        <f t="shared" si="16"/>
        <v>0</v>
      </c>
      <c r="W107" s="38">
        <f t="shared" si="16"/>
        <v>0</v>
      </c>
      <c r="X107" s="38">
        <f t="shared" si="16"/>
        <v>0</v>
      </c>
      <c r="Y107" s="38">
        <f t="shared" si="16"/>
        <v>0</v>
      </c>
      <c r="Z107" s="38">
        <f t="shared" si="16"/>
        <v>0</v>
      </c>
      <c r="AA107" s="38">
        <f t="shared" si="16"/>
        <v>0</v>
      </c>
      <c r="AB107" s="38">
        <f t="shared" si="16"/>
        <v>0</v>
      </c>
      <c r="AC107" s="38">
        <f t="shared" si="16"/>
        <v>0</v>
      </c>
      <c r="AD107" s="38">
        <f t="shared" si="16"/>
        <v>0</v>
      </c>
      <c r="AE107" s="38">
        <f t="shared" si="16"/>
        <v>0</v>
      </c>
      <c r="AF107" s="38">
        <f t="shared" si="16"/>
        <v>0</v>
      </c>
      <c r="AG107" s="38">
        <f t="shared" si="16"/>
        <v>0</v>
      </c>
      <c r="AH107" s="38">
        <f t="shared" si="16"/>
        <v>0</v>
      </c>
      <c r="AI107" s="38">
        <f t="shared" si="16"/>
        <v>0</v>
      </c>
      <c r="AJ107" s="38">
        <f t="shared" si="16"/>
        <v>0</v>
      </c>
      <c r="AK107" s="38">
        <f t="shared" si="16"/>
        <v>0</v>
      </c>
      <c r="AL107" s="38">
        <f t="shared" si="16"/>
        <v>0</v>
      </c>
      <c r="AM107" s="38">
        <f t="shared" si="16"/>
        <v>0</v>
      </c>
      <c r="AN107" s="38">
        <f t="shared" si="16"/>
        <v>0</v>
      </c>
      <c r="AO107" s="38">
        <f t="shared" si="16"/>
        <v>0</v>
      </c>
      <c r="AP107" s="38">
        <f t="shared" si="16"/>
        <v>0</v>
      </c>
      <c r="AQ107" s="38">
        <f t="shared" si="16"/>
        <v>0</v>
      </c>
      <c r="AR107" s="38">
        <f t="shared" si="16"/>
        <v>0</v>
      </c>
      <c r="AS107" s="38">
        <f t="shared" si="16"/>
        <v>0</v>
      </c>
    </row>
    <row r="108" spans="1:45" ht="13.8" thickTop="1" x14ac:dyDescent="0.25"/>
    <row r="112" spans="1:45" ht="13.8" x14ac:dyDescent="0.25">
      <c r="A112" s="146" t="s">
        <v>99</v>
      </c>
    </row>
  </sheetData>
  <mergeCells count="12">
    <mergeCell ref="B80:E80"/>
    <mergeCell ref="D75:E75"/>
    <mergeCell ref="D76:E76"/>
    <mergeCell ref="D77:E77"/>
    <mergeCell ref="D78:E78"/>
    <mergeCell ref="D79:E79"/>
    <mergeCell ref="D74:E74"/>
    <mergeCell ref="B48:E48"/>
    <mergeCell ref="B50:E50"/>
    <mergeCell ref="B41:E41"/>
    <mergeCell ref="B47:E47"/>
    <mergeCell ref="B49:E49"/>
  </mergeCells>
  <pageMargins left="0.78740157499999996" right="0.78740157499999996" top="0.984251969" bottom="0.984251969"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M93"/>
  <sheetViews>
    <sheetView topLeftCell="A13" zoomScaleNormal="100" workbookViewId="0">
      <selection activeCell="B5" sqref="B5"/>
    </sheetView>
  </sheetViews>
  <sheetFormatPr defaultColWidth="0" defaultRowHeight="15.6" zeroHeight="1" x14ac:dyDescent="0.3"/>
  <cols>
    <col min="1" max="12" width="9.19921875" style="14" customWidth="1"/>
    <col min="13" max="13" width="9.19921875" style="10" customWidth="1"/>
    <col min="14" max="14" width="9.19921875" style="14" customWidth="1"/>
    <col min="15" max="16384" width="0" style="14" hidden="1"/>
  </cols>
  <sheetData>
    <row r="1" spans="1:12" x14ac:dyDescent="0.3"/>
    <row r="2" spans="1:12" ht="16.2" thickBot="1" x14ac:dyDescent="0.35">
      <c r="B2" s="15" t="s">
        <v>26</v>
      </c>
      <c r="C2" s="15"/>
      <c r="D2" s="15"/>
      <c r="E2" s="15"/>
      <c r="F2" s="15"/>
      <c r="G2" s="15"/>
      <c r="H2" s="15"/>
      <c r="I2" s="15"/>
      <c r="J2" s="15"/>
      <c r="K2" s="15"/>
      <c r="L2" s="15"/>
    </row>
    <row r="3" spans="1:12" ht="16.2" thickTop="1" x14ac:dyDescent="0.3">
      <c r="B3"/>
      <c r="C3"/>
      <c r="D3"/>
      <c r="E3"/>
      <c r="F3"/>
      <c r="G3"/>
      <c r="H3"/>
      <c r="I3"/>
      <c r="J3"/>
      <c r="K3"/>
      <c r="L3"/>
    </row>
    <row r="4" spans="1:12" x14ac:dyDescent="0.3">
      <c r="B4" s="268" t="s">
        <v>1371</v>
      </c>
      <c r="C4" s="268"/>
      <c r="D4" s="268"/>
      <c r="E4" s="268"/>
      <c r="F4" s="268"/>
      <c r="G4" s="268"/>
      <c r="H4" s="268"/>
      <c r="I4" s="268"/>
      <c r="J4" s="268"/>
      <c r="K4" s="268"/>
      <c r="L4" s="268"/>
    </row>
    <row r="5" spans="1:12" x14ac:dyDescent="0.3"/>
    <row r="6" spans="1:12" ht="16.2" thickBot="1" x14ac:dyDescent="0.35">
      <c r="B6" s="1" t="s">
        <v>27</v>
      </c>
      <c r="C6" s="1"/>
      <c r="D6" s="1"/>
      <c r="E6" s="1"/>
      <c r="F6" s="1"/>
      <c r="G6" s="1"/>
      <c r="H6" s="1"/>
      <c r="I6" s="1"/>
      <c r="J6" s="1"/>
      <c r="K6" s="1"/>
      <c r="L6" s="1"/>
    </row>
    <row r="7" spans="1:12" ht="16.2" thickTop="1" x14ac:dyDescent="0.3"/>
    <row r="8" spans="1:12" ht="16.2" thickBot="1" x14ac:dyDescent="0.35">
      <c r="B8" s="15" t="s">
        <v>28</v>
      </c>
      <c r="C8" s="15"/>
    </row>
    <row r="9" spans="1:12" ht="16.2" thickTop="1" x14ac:dyDescent="0.3"/>
    <row r="10" spans="1:12" ht="16.2" thickBot="1" x14ac:dyDescent="0.35">
      <c r="B10" s="11" t="s">
        <v>29</v>
      </c>
      <c r="C10" s="11"/>
    </row>
    <row r="11" spans="1:12" x14ac:dyDescent="0.3">
      <c r="B11" s="14" t="s">
        <v>30</v>
      </c>
    </row>
    <row r="12" spans="1:12" ht="16.2" thickBot="1" x14ac:dyDescent="0.35">
      <c r="B12" s="16" t="s">
        <v>31</v>
      </c>
      <c r="C12" s="16"/>
    </row>
    <row r="13" spans="1:12" x14ac:dyDescent="0.3"/>
    <row r="14" spans="1:12" x14ac:dyDescent="0.3">
      <c r="B14" s="3" t="s">
        <v>32</v>
      </c>
      <c r="C14" s="3"/>
    </row>
    <row r="15" spans="1:12" x14ac:dyDescent="0.3"/>
    <row r="16" spans="1:12" x14ac:dyDescent="0.3">
      <c r="A16" s="10"/>
      <c r="B16" s="29" t="s">
        <v>33</v>
      </c>
      <c r="C16" s="14" t="s">
        <v>34</v>
      </c>
    </row>
    <row r="17" spans="1:3" x14ac:dyDescent="0.3">
      <c r="A17" s="10"/>
      <c r="B17" s="30" t="s">
        <v>35</v>
      </c>
      <c r="C17" s="14" t="s">
        <v>36</v>
      </c>
    </row>
    <row r="18" spans="1:3" x14ac:dyDescent="0.3"/>
    <row r="19" spans="1:3" x14ac:dyDescent="0.3">
      <c r="B19" s="4"/>
      <c r="C19" s="14" t="s">
        <v>37</v>
      </c>
    </row>
    <row r="20" spans="1:3" x14ac:dyDescent="0.3"/>
    <row r="21" spans="1:3" x14ac:dyDescent="0.3">
      <c r="B21" s="5"/>
      <c r="C21" s="14" t="s">
        <v>38</v>
      </c>
    </row>
    <row r="22" spans="1:3" x14ac:dyDescent="0.3"/>
    <row r="23" spans="1:3" x14ac:dyDescent="0.3">
      <c r="B23" s="17"/>
      <c r="C23" s="14" t="s">
        <v>39</v>
      </c>
    </row>
    <row r="24" spans="1:3" x14ac:dyDescent="0.3"/>
    <row r="25" spans="1:3" x14ac:dyDescent="0.3">
      <c r="B25" s="18"/>
      <c r="C25" s="14" t="s">
        <v>40</v>
      </c>
    </row>
    <row r="26" spans="1:3" x14ac:dyDescent="0.3"/>
    <row r="27" spans="1:3" ht="16.2" thickBot="1" x14ac:dyDescent="0.35">
      <c r="B27" s="19"/>
      <c r="C27" s="14" t="s">
        <v>41</v>
      </c>
    </row>
    <row r="28" spans="1:3" ht="16.2" thickTop="1" x14ac:dyDescent="0.3"/>
    <row r="29" spans="1:3" x14ac:dyDescent="0.3">
      <c r="B29" s="20"/>
      <c r="C29" s="14" t="s">
        <v>42</v>
      </c>
    </row>
    <row r="30" spans="1:3" x14ac:dyDescent="0.3"/>
    <row r="31" spans="1:3" x14ac:dyDescent="0.3">
      <c r="B31" s="28"/>
      <c r="C31" s="14" t="s">
        <v>43</v>
      </c>
    </row>
    <row r="32" spans="1:3" x14ac:dyDescent="0.3">
      <c r="B32" s="6"/>
      <c r="C32" s="14" t="s">
        <v>44</v>
      </c>
    </row>
    <row r="33" spans="2:12" x14ac:dyDescent="0.3"/>
    <row r="34" spans="2:12" x14ac:dyDescent="0.3">
      <c r="B34" s="7"/>
      <c r="C34" s="14" t="s">
        <v>45</v>
      </c>
    </row>
    <row r="35" spans="2:12" ht="16.2" thickBot="1" x14ac:dyDescent="0.35"/>
    <row r="36" spans="2:12" ht="16.2" thickBot="1" x14ac:dyDescent="0.35">
      <c r="B36" s="21"/>
      <c r="C36" s="14" t="s">
        <v>46</v>
      </c>
    </row>
    <row r="37" spans="2:12" x14ac:dyDescent="0.3">
      <c r="B37" s="22" t="s">
        <v>47</v>
      </c>
    </row>
    <row r="38" spans="2:12" x14ac:dyDescent="0.3"/>
    <row r="39" spans="2:12" ht="16.2" thickBot="1" x14ac:dyDescent="0.35">
      <c r="B39" s="1" t="s">
        <v>48</v>
      </c>
      <c r="C39" s="1"/>
      <c r="D39" s="1"/>
      <c r="E39" s="1"/>
      <c r="F39" s="1"/>
      <c r="G39" s="1"/>
      <c r="H39" s="1"/>
      <c r="I39" s="1"/>
      <c r="J39" s="1"/>
      <c r="K39" s="1"/>
      <c r="L39" s="1"/>
    </row>
    <row r="40" spans="2:12" ht="16.2" thickTop="1" x14ac:dyDescent="0.3"/>
    <row r="41" spans="2:12" x14ac:dyDescent="0.3">
      <c r="B41" s="142" t="s">
        <v>49</v>
      </c>
      <c r="C41" s="142"/>
    </row>
    <row r="42" spans="2:12" x14ac:dyDescent="0.3">
      <c r="B42" s="142" t="s">
        <v>50</v>
      </c>
      <c r="C42" s="142"/>
    </row>
    <row r="43" spans="2:12" x14ac:dyDescent="0.3">
      <c r="B43" s="142" t="s">
        <v>51</v>
      </c>
      <c r="C43" s="142"/>
    </row>
    <row r="44" spans="2:12" x14ac:dyDescent="0.3">
      <c r="B44" s="142" t="s">
        <v>52</v>
      </c>
      <c r="C44" s="142"/>
    </row>
    <row r="45" spans="2:12" x14ac:dyDescent="0.3">
      <c r="B45" s="142" t="s">
        <v>53</v>
      </c>
      <c r="C45" s="142"/>
    </row>
    <row r="46" spans="2:12" x14ac:dyDescent="0.3">
      <c r="B46" s="140" t="s">
        <v>54</v>
      </c>
      <c r="C46" s="140"/>
    </row>
    <row r="47" spans="2:12" x14ac:dyDescent="0.3">
      <c r="B47" s="141" t="s">
        <v>55</v>
      </c>
      <c r="C47" s="141"/>
    </row>
    <row r="48" spans="2:12" x14ac:dyDescent="0.3">
      <c r="B48" s="141" t="s">
        <v>56</v>
      </c>
      <c r="C48" s="141"/>
    </row>
    <row r="49" spans="2:3" s="14" customFormat="1" x14ac:dyDescent="0.3">
      <c r="B49" s="141" t="s">
        <v>57</v>
      </c>
      <c r="C49" s="141"/>
    </row>
    <row r="50" spans="2:3" s="14" customFormat="1" x14ac:dyDescent="0.3">
      <c r="B50" s="141" t="s">
        <v>58</v>
      </c>
      <c r="C50" s="141"/>
    </row>
    <row r="51" spans="2:3" s="14" customFormat="1" x14ac:dyDescent="0.3">
      <c r="B51" s="141" t="s">
        <v>59</v>
      </c>
      <c r="C51" s="141"/>
    </row>
    <row r="52" spans="2:3" s="14" customFormat="1" x14ac:dyDescent="0.3">
      <c r="B52" s="141" t="s">
        <v>60</v>
      </c>
      <c r="C52" s="141"/>
    </row>
    <row r="53" spans="2:3" s="14" customFormat="1" x14ac:dyDescent="0.3">
      <c r="B53" s="141" t="s">
        <v>61</v>
      </c>
      <c r="C53" s="141"/>
    </row>
    <row r="54" spans="2:3" s="14" customFormat="1" x14ac:dyDescent="0.3">
      <c r="B54" s="141" t="s">
        <v>62</v>
      </c>
      <c r="C54" s="141"/>
    </row>
    <row r="55" spans="2:3" s="14" customFormat="1" x14ac:dyDescent="0.3">
      <c r="B55" s="141" t="s">
        <v>63</v>
      </c>
      <c r="C55" s="141"/>
    </row>
    <row r="56" spans="2:3" s="14" customFormat="1" x14ac:dyDescent="0.3">
      <c r="B56" s="141" t="s">
        <v>64</v>
      </c>
      <c r="C56" s="141"/>
    </row>
    <row r="57" spans="2:3" s="14" customFormat="1" x14ac:dyDescent="0.3">
      <c r="B57" s="140" t="s">
        <v>65</v>
      </c>
      <c r="C57" s="140"/>
    </row>
    <row r="58" spans="2:3" s="14" customFormat="1" x14ac:dyDescent="0.3">
      <c r="B58" s="143" t="s">
        <v>66</v>
      </c>
      <c r="C58" s="143"/>
    </row>
    <row r="59" spans="2:3" s="14" customFormat="1" x14ac:dyDescent="0.3">
      <c r="B59" s="143" t="s">
        <v>67</v>
      </c>
      <c r="C59" s="143"/>
    </row>
    <row r="60" spans="2:3" s="14" customFormat="1" x14ac:dyDescent="0.3">
      <c r="B60" s="140" t="s">
        <v>68</v>
      </c>
      <c r="C60" s="140"/>
    </row>
    <row r="61" spans="2:3" s="14" customFormat="1" x14ac:dyDescent="0.3">
      <c r="B61" s="144" t="s">
        <v>69</v>
      </c>
      <c r="C61" s="144"/>
    </row>
    <row r="62" spans="2:3" s="14" customFormat="1" x14ac:dyDescent="0.3">
      <c r="B62" s="144" t="s">
        <v>70</v>
      </c>
      <c r="C62" s="144"/>
    </row>
    <row r="63" spans="2:3" s="14" customFormat="1" x14ac:dyDescent="0.3">
      <c r="B63" s="144" t="s">
        <v>71</v>
      </c>
      <c r="C63" s="144"/>
    </row>
    <row r="64" spans="2:3" s="14" customFormat="1" x14ac:dyDescent="0.3">
      <c r="B64" s="144" t="s">
        <v>72</v>
      </c>
      <c r="C64" s="144"/>
    </row>
    <row r="65" spans="2:3" s="14" customFormat="1" x14ac:dyDescent="0.3">
      <c r="B65" s="144" t="s">
        <v>73</v>
      </c>
      <c r="C65" s="144"/>
    </row>
    <row r="66" spans="2:3" s="14" customFormat="1" x14ac:dyDescent="0.3">
      <c r="B66" s="144" t="s">
        <v>74</v>
      </c>
      <c r="C66" s="144"/>
    </row>
    <row r="67" spans="2:3" s="14" customFormat="1" x14ac:dyDescent="0.3">
      <c r="B67" s="144" t="s">
        <v>66</v>
      </c>
      <c r="C67" s="144"/>
    </row>
    <row r="68" spans="2:3" s="14" customFormat="1" x14ac:dyDescent="0.3">
      <c r="B68" s="144" t="s">
        <v>75</v>
      </c>
      <c r="C68" s="144"/>
    </row>
    <row r="69" spans="2:3" s="14" customFormat="1" x14ac:dyDescent="0.3">
      <c r="B69" s="140" t="s">
        <v>76</v>
      </c>
      <c r="C69" s="140"/>
    </row>
    <row r="70" spans="2:3" s="14" customFormat="1" x14ac:dyDescent="0.3">
      <c r="B70" s="145" t="s">
        <v>77</v>
      </c>
      <c r="C70" s="145"/>
    </row>
    <row r="71" spans="2:3" s="14" customFormat="1" x14ac:dyDescent="0.3">
      <c r="B71" s="145" t="s">
        <v>78</v>
      </c>
      <c r="C71" s="145"/>
    </row>
    <row r="72" spans="2:3" s="14" customFormat="1" x14ac:dyDescent="0.3">
      <c r="B72" s="145" t="s">
        <v>79</v>
      </c>
      <c r="C72" s="145"/>
    </row>
    <row r="73" spans="2:3" s="14" customFormat="1" x14ac:dyDescent="0.3">
      <c r="B73" s="145" t="s">
        <v>80</v>
      </c>
      <c r="C73" s="145"/>
    </row>
    <row r="74" spans="2:3" s="14" customFormat="1" x14ac:dyDescent="0.3">
      <c r="B74" s="145" t="s">
        <v>81</v>
      </c>
      <c r="C74" s="145"/>
    </row>
    <row r="75" spans="2:3" s="14" customFormat="1" x14ac:dyDescent="0.3">
      <c r="B75" s="14" t="s">
        <v>82</v>
      </c>
    </row>
    <row r="76" spans="2:3" s="14" customFormat="1" x14ac:dyDescent="0.3">
      <c r="B76" s="14" t="s">
        <v>83</v>
      </c>
    </row>
    <row r="77" spans="2:3" s="14" customFormat="1" x14ac:dyDescent="0.3"/>
    <row r="78" spans="2:3" s="14" customFormat="1" x14ac:dyDescent="0.3"/>
    <row r="79" spans="2:3" s="14" customFormat="1" x14ac:dyDescent="0.3"/>
    <row r="80" spans="2:3" s="14" customFormat="1" x14ac:dyDescent="0.3"/>
    <row r="81" s="14" customFormat="1" x14ac:dyDescent="0.3"/>
    <row r="82" s="14" customFormat="1" x14ac:dyDescent="0.3"/>
    <row r="83" s="14" customFormat="1" x14ac:dyDescent="0.3"/>
    <row r="84" s="14" customFormat="1" x14ac:dyDescent="0.3"/>
    <row r="85" s="14" customFormat="1" x14ac:dyDescent="0.3"/>
    <row r="86" s="14" customFormat="1" x14ac:dyDescent="0.3"/>
    <row r="87" s="14" customFormat="1" x14ac:dyDescent="0.3"/>
    <row r="88" s="14" customFormat="1" x14ac:dyDescent="0.3"/>
    <row r="89" s="14" customFormat="1" x14ac:dyDescent="0.3"/>
    <row r="90" s="14" customFormat="1" x14ac:dyDescent="0.3"/>
    <row r="91" s="14" customFormat="1" x14ac:dyDescent="0.3"/>
    <row r="92" s="14" customFormat="1" x14ac:dyDescent="0.3"/>
    <row r="93" s="14" customFormat="1" x14ac:dyDescent="0.3"/>
  </sheetData>
  <mergeCells count="1">
    <mergeCell ref="B4:L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7">
    <tabColor theme="1"/>
  </sheetPr>
  <dimension ref="A1"/>
  <sheetViews>
    <sheetView workbookViewId="0">
      <selection activeCell="G18" sqref="G18:G19"/>
    </sheetView>
  </sheetViews>
  <sheetFormatPr defaultRowHeight="15.6"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8">
    <tabColor theme="6"/>
  </sheetPr>
  <dimension ref="A2:AQ35"/>
  <sheetViews>
    <sheetView topLeftCell="B22" zoomScale="80" zoomScaleNormal="80" workbookViewId="0">
      <selection activeCell="C18" sqref="C18"/>
    </sheetView>
  </sheetViews>
  <sheetFormatPr defaultColWidth="8.69921875" defaultRowHeight="15.6" x14ac:dyDescent="0.3"/>
  <cols>
    <col min="1" max="1" width="8.69921875" style="148"/>
    <col min="3" max="3" width="60.69921875" customWidth="1"/>
  </cols>
  <sheetData>
    <row r="2" spans="1:43" ht="16.2" thickBot="1" x14ac:dyDescent="0.35">
      <c r="A2" s="146" t="str">
        <f>"@"&amp;COUNTIF(A$1:A1,"@*")+1</f>
        <v>@1</v>
      </c>
      <c r="B2" s="1" t="s">
        <v>69</v>
      </c>
      <c r="C2" s="1"/>
      <c r="D2" s="1"/>
      <c r="E2" s="1"/>
      <c r="F2" s="1"/>
      <c r="G2" s="1"/>
      <c r="H2" s="1"/>
      <c r="I2" s="1"/>
      <c r="J2" s="1"/>
      <c r="K2" s="1"/>
      <c r="L2" s="1"/>
      <c r="M2" s="1"/>
    </row>
    <row r="3" spans="1:43" ht="16.2" thickTop="1" x14ac:dyDescent="0.3">
      <c r="B3" s="8" t="s">
        <v>85</v>
      </c>
      <c r="C3" s="8" t="s">
        <v>1111</v>
      </c>
    </row>
    <row r="5" spans="1:43" ht="27.75" customHeight="1" x14ac:dyDescent="0.3">
      <c r="B5" s="33" t="s">
        <v>109</v>
      </c>
      <c r="C5" s="33" t="s">
        <v>1112</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
      <c r="B7" s="33" t="s">
        <v>116</v>
      </c>
      <c r="C7" s="33" t="s">
        <v>55</v>
      </c>
      <c r="D7" s="36">
        <f t="shared" ref="D7:K7" si="0">IF(SUM(D8:D11) &gt; 0, SUM(D8:D11), "")</f>
        <v>22512.490563639742</v>
      </c>
      <c r="E7" s="36">
        <f t="shared" si="0"/>
        <v>21161.264958961812</v>
      </c>
      <c r="F7" s="36">
        <f t="shared" si="0"/>
        <v>22515.364366739872</v>
      </c>
      <c r="G7" s="36">
        <f t="shared" si="0"/>
        <v>23697.31786797888</v>
      </c>
      <c r="H7" s="36">
        <f t="shared" si="0"/>
        <v>22718.58963140348</v>
      </c>
      <c r="I7" s="36">
        <f t="shared" si="0"/>
        <v>22073.15971734075</v>
      </c>
      <c r="J7" s="36">
        <f>IF(SUM(J8:J11) &gt; 0, SUM(J8:J11), "")</f>
        <v>22698.550891599451</v>
      </c>
      <c r="K7" s="36">
        <f t="shared" si="0"/>
        <v>22323.176695478709</v>
      </c>
      <c r="L7" s="36" t="str">
        <f t="shared" ref="L7:AQ7" si="1">IF(SUM(L8:L11) &gt; 0, SUM(L8:L11),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
      <c r="B8" s="39" t="s">
        <v>117</v>
      </c>
      <c r="C8" s="37" t="s">
        <v>118</v>
      </c>
      <c r="D8" s="58">
        <f>IF(SUMIFS(Biomass!F$13:F$75,Biomass!$B$13:$B$75,'Domestic Extraction'!$B8)&gt;0, SUMIFS(Biomass!F$13:F$75,Biomass!$B$13:$B$75,'Domestic Extraction'!$B8), "")</f>
        <v>4707.1590000000006</v>
      </c>
      <c r="E8" s="58">
        <f>IF(SUMIFS(Biomass!G$13:G$75,Biomass!$B$13:$B$75,'Domestic Extraction'!$B8)&gt;0, SUMIFS(Biomass!G$13:G$75,Biomass!$B$13:$B$75,'Domestic Extraction'!$B8), "")</f>
        <v>3882.6940000000004</v>
      </c>
      <c r="F8" s="58">
        <f>IF(SUMIFS(Biomass!H$13:H$75,Biomass!$B$13:$B$75,'Domestic Extraction'!$B8)&gt;0, SUMIFS(Biomass!H$13:H$75,Biomass!$B$13:$B$75,'Domestic Extraction'!$B8), "")</f>
        <v>4500.9220000000005</v>
      </c>
      <c r="G8" s="58">
        <f>IF(SUMIFS(Biomass!I$13:I$75,Biomass!$B$13:$B$75,'Domestic Extraction'!$B8)&gt;0, SUMIFS(Biomass!I$13:I$75,Biomass!$B$13:$B$75,'Domestic Extraction'!$B8), "")</f>
        <v>4924.5420000000004</v>
      </c>
      <c r="H8" s="58">
        <f>IF(SUMIFS(Biomass!J$13:J$75,Biomass!$B$13:$B$75,'Domestic Extraction'!$B8)&gt;0, SUMIFS(Biomass!J$13:J$75,Biomass!$B$13:$B$75,'Domestic Extraction'!$B8), "")</f>
        <v>4706.6420000000016</v>
      </c>
      <c r="I8" s="58">
        <f>IF(SUMIFS(Biomass!K$13:K$75,Biomass!$B$13:$B$75,'Domestic Extraction'!$B8)&gt;0, SUMIFS(Biomass!K$13:K$75,Biomass!$B$13:$B$75,'Domestic Extraction'!$B8), "")</f>
        <v>4368.5375039013425</v>
      </c>
      <c r="J8" s="58">
        <f>IF(SUMIFS(Biomass!L$13:L$75,Biomass!$B$13:$B$75,'Domestic Extraction'!$B8)&gt;0, SUMIFS(Biomass!L$13:L$75,Biomass!$B$13:$B$75,'Domestic Extraction'!$B8), "")</f>
        <v>4638.6000000000004</v>
      </c>
      <c r="K8" s="58">
        <f>IF(SUMIFS(Biomass!M$13:M$75,Biomass!$B$13:$B$75,'Domestic Extraction'!$B8)&gt;0, SUMIFS(Biomass!M$13:M$75,Biomass!$B$13:$B$75,'Domestic Extraction'!$B8), "")</f>
        <v>4195.4000000000005</v>
      </c>
      <c r="L8" s="58" t="str">
        <f>IF(SUMIFS(Biomass!N$13:N$75,Biomass!$B$13:$B$75,'Domestic Extraction'!$B8)&gt;0, SUMIFS(Biomass!N$13:N$75,Biomass!$B$13:$B$75,'Domestic Extraction'!$B8), "")</f>
        <v/>
      </c>
      <c r="M8" s="58" t="str">
        <f>IF(SUMIFS(Biomass!O$13:O$75,Biomass!$B$13:$B$75,'Domestic Extraction'!$B8)&gt;0, SUMIFS(Biomass!O$13:O$75,Biomass!$B$13:$B$75,'Domestic Extraction'!$B8), "")</f>
        <v/>
      </c>
      <c r="N8" s="58" t="str">
        <f>IF(SUMIFS(Biomass!P$13:P$75,Biomass!$B$13:$B$75,'Domestic Extraction'!$B8)&gt;0, SUMIFS(Biomass!P$13:P$75,Biomass!$B$13:$B$75,'Domestic Extraction'!$B8), "")</f>
        <v/>
      </c>
      <c r="O8" s="58" t="str">
        <f>IF(SUMIFS(Biomass!Q$13:Q$75,Biomass!$B$13:$B$75,'Domestic Extraction'!$B8)&gt;0, SUMIFS(Biomass!Q$13:Q$75,Biomass!$B$13:$B$75,'Domestic Extraction'!$B8), "")</f>
        <v/>
      </c>
      <c r="P8" s="58" t="str">
        <f>IF(SUMIFS(Biomass!R$13:R$75,Biomass!$B$13:$B$75,'Domestic Extraction'!$B8)&gt;0, SUMIFS(Biomass!R$13:R$75,Biomass!$B$13:$B$75,'Domestic Extraction'!$B8), "")</f>
        <v/>
      </c>
      <c r="Q8" s="58" t="str">
        <f>IF(SUMIFS(Biomass!S$13:S$75,Biomass!$B$13:$B$75,'Domestic Extraction'!$B8)&gt;0, SUMIFS(Biomass!S$13:S$75,Biomass!$B$13:$B$75,'Domestic Extraction'!$B8), "")</f>
        <v/>
      </c>
      <c r="R8" s="58" t="str">
        <f>IF(SUMIFS(Biomass!T$13:T$75,Biomass!$B$13:$B$75,'Domestic Extraction'!$B8)&gt;0, SUMIFS(Biomass!T$13:T$75,Biomass!$B$13:$B$75,'Domestic Extraction'!$B8), "")</f>
        <v/>
      </c>
      <c r="S8" s="58" t="str">
        <f>IF(SUMIFS(Biomass!U$13:U$75,Biomass!$B$13:$B$75,'Domestic Extraction'!$B8)&gt;0, SUMIFS(Biomass!U$13:U$75,Biomass!$B$13:$B$75,'Domestic Extraction'!$B8), "")</f>
        <v/>
      </c>
      <c r="T8" s="58" t="str">
        <f>IF(SUMIFS(Biomass!V$13:V$75,Biomass!$B$13:$B$75,'Domestic Extraction'!$B8)&gt;0, SUMIFS(Biomass!V$13:V$75,Biomass!$B$13:$B$75,'Domestic Extraction'!$B8), "")</f>
        <v/>
      </c>
      <c r="U8" s="58" t="str">
        <f>IF(SUMIFS(Biomass!W$13:W$75,Biomass!$B$13:$B$75,'Domestic Extraction'!$B8)&gt;0, SUMIFS(Biomass!W$13:W$75,Biomass!$B$13:$B$75,'Domestic Extraction'!$B8), "")</f>
        <v/>
      </c>
      <c r="V8" s="58" t="str">
        <f>IF(SUMIFS(Biomass!X$13:X$75,Biomass!$B$13:$B$75,'Domestic Extraction'!$B8)&gt;0, SUMIFS(Biomass!X$13:X$75,Biomass!$B$13:$B$75,'Domestic Extraction'!$B8), "")</f>
        <v/>
      </c>
      <c r="W8" s="58" t="str">
        <f>IF(SUMIFS(Biomass!Y$13:Y$75,Biomass!$B$13:$B$75,'Domestic Extraction'!$B8)&gt;0, SUMIFS(Biomass!Y$13:Y$75,Biomass!$B$13:$B$75,'Domestic Extraction'!$B8), "")</f>
        <v/>
      </c>
      <c r="X8" s="58" t="str">
        <f>IF(SUMIFS(Biomass!Z$13:Z$75,Biomass!$B$13:$B$75,'Domestic Extraction'!$B8)&gt;0, SUMIFS(Biomass!Z$13:Z$75,Biomass!$B$13:$B$75,'Domestic Extraction'!$B8), "")</f>
        <v/>
      </c>
      <c r="Y8" s="58" t="str">
        <f>IF(SUMIFS(Biomass!AA$13:AA$75,Biomass!$B$13:$B$75,'Domestic Extraction'!$B8)&gt;0, SUMIFS(Biomass!AA$13:AA$75,Biomass!$B$13:$B$75,'Domestic Extraction'!$B8), "")</f>
        <v/>
      </c>
      <c r="Z8" s="58" t="str">
        <f>IF(SUMIFS(Biomass!AB$13:AB$75,Biomass!$B$13:$B$75,'Domestic Extraction'!$B8)&gt;0, SUMIFS(Biomass!AB$13:AB$75,Biomass!$B$13:$B$75,'Domestic Extraction'!$B8), "")</f>
        <v/>
      </c>
      <c r="AA8" s="58" t="str">
        <f>IF(SUMIFS(Biomass!AC$13:AC$75,Biomass!$B$13:$B$75,'Domestic Extraction'!$B8)&gt;0, SUMIFS(Biomass!AC$13:AC$75,Biomass!$B$13:$B$75,'Domestic Extraction'!$B8), "")</f>
        <v/>
      </c>
      <c r="AB8" s="58" t="str">
        <f>IF(SUMIFS(Biomass!AD$13:AD$75,Biomass!$B$13:$B$75,'Domestic Extraction'!$B8)&gt;0, SUMIFS(Biomass!AD$13:AD$75,Biomass!$B$13:$B$75,'Domestic Extraction'!$B8), "")</f>
        <v/>
      </c>
      <c r="AC8" s="58" t="str">
        <f>IF(SUMIFS(Biomass!AE$13:AE$75,Biomass!$B$13:$B$75,'Domestic Extraction'!$B8)&gt;0, SUMIFS(Biomass!AE$13:AE$75,Biomass!$B$13:$B$75,'Domestic Extraction'!$B8), "")</f>
        <v/>
      </c>
      <c r="AD8" s="58" t="str">
        <f>IF(SUMIFS(Biomass!AF$13:AF$75,Biomass!$B$13:$B$75,'Domestic Extraction'!$B8)&gt;0, SUMIFS(Biomass!AF$13:AF$75,Biomass!$B$13:$B$75,'Domestic Extraction'!$B8), "")</f>
        <v/>
      </c>
      <c r="AE8" s="58" t="str">
        <f>IF(SUMIFS(Biomass!AG$13:AG$75,Biomass!$B$13:$B$75,'Domestic Extraction'!$B8)&gt;0, SUMIFS(Biomass!AG$13:AG$75,Biomass!$B$13:$B$75,'Domestic Extraction'!$B8), "")</f>
        <v/>
      </c>
      <c r="AF8" s="58" t="str">
        <f>IF(SUMIFS(Biomass!AH$13:AH$75,Biomass!$B$13:$B$75,'Domestic Extraction'!$B8)&gt;0, SUMIFS(Biomass!AH$13:AH$75,Biomass!$B$13:$B$75,'Domestic Extraction'!$B8), "")</f>
        <v/>
      </c>
      <c r="AG8" s="58" t="str">
        <f>IF(SUMIFS(Biomass!AI$13:AI$75,Biomass!$B$13:$B$75,'Domestic Extraction'!$B8)&gt;0, SUMIFS(Biomass!AI$13:AI$75,Biomass!$B$13:$B$75,'Domestic Extraction'!$B8), "")</f>
        <v/>
      </c>
      <c r="AH8" s="58" t="str">
        <f>IF(SUMIFS(Biomass!AJ$13:AJ$75,Biomass!$B$13:$B$75,'Domestic Extraction'!$B8)&gt;0, SUMIFS(Biomass!AJ$13:AJ$75,Biomass!$B$13:$B$75,'Domestic Extraction'!$B8), "")</f>
        <v/>
      </c>
      <c r="AI8" s="58" t="str">
        <f>IF(SUMIFS(Biomass!AK$13:AK$75,Biomass!$B$13:$B$75,'Domestic Extraction'!$B8)&gt;0, SUMIFS(Biomass!AK$13:AK$75,Biomass!$B$13:$B$75,'Domestic Extraction'!$B8), "")</f>
        <v/>
      </c>
      <c r="AJ8" s="58" t="str">
        <f>IF(SUMIFS(Biomass!AL$13:AL$75,Biomass!$B$13:$B$75,'Domestic Extraction'!$B8)&gt;0, SUMIFS(Biomass!AL$13:AL$75,Biomass!$B$13:$B$75,'Domestic Extraction'!$B8), "")</f>
        <v/>
      </c>
      <c r="AK8" s="58" t="str">
        <f>IF(SUMIFS(Biomass!AM$13:AM$75,Biomass!$B$13:$B$75,'Domestic Extraction'!$B8)&gt;0, SUMIFS(Biomass!AM$13:AM$75,Biomass!$B$13:$B$75,'Domestic Extraction'!$B8), "")</f>
        <v/>
      </c>
      <c r="AL8" s="58" t="str">
        <f>IF(SUMIFS(Biomass!AN$13:AN$75,Biomass!$B$13:$B$75,'Domestic Extraction'!$B8)&gt;0, SUMIFS(Biomass!AN$13:AN$75,Biomass!$B$13:$B$75,'Domestic Extraction'!$B8), "")</f>
        <v/>
      </c>
      <c r="AM8" s="58" t="str">
        <f>IF(SUMIFS(Biomass!AO$13:AO$75,Biomass!$B$13:$B$75,'Domestic Extraction'!$B8)&gt;0, SUMIFS(Biomass!AO$13:AO$75,Biomass!$B$13:$B$75,'Domestic Extraction'!$B8), "")</f>
        <v/>
      </c>
      <c r="AN8" s="58" t="str">
        <f>IF(SUMIFS(Biomass!AP$13:AP$75,Biomass!$B$13:$B$75,'Domestic Extraction'!$B8)&gt;0, SUMIFS(Biomass!AP$13:AP$75,Biomass!$B$13:$B$75,'Domestic Extraction'!$B8), "")</f>
        <v/>
      </c>
      <c r="AO8" s="58" t="str">
        <f>IF(SUMIFS(Biomass!AQ$13:AQ$75,Biomass!$B$13:$B$75,'Domestic Extraction'!$B8)&gt;0, SUMIFS(Biomass!AQ$13:AQ$75,Biomass!$B$13:$B$75,'Domestic Extraction'!$B8), "")</f>
        <v/>
      </c>
      <c r="AP8" s="58" t="str">
        <f>IF(SUMIFS(Biomass!AR$13:AR$75,Biomass!$B$13:$B$75,'Domestic Extraction'!$B8)&gt;0, SUMIFS(Biomass!AR$13:AR$75,Biomass!$B$13:$B$75,'Domestic Extraction'!$B8), "")</f>
        <v/>
      </c>
      <c r="AQ8" s="58" t="str">
        <f>IF(SUMIFS(Biomass!AS$13:AS$75,Biomass!$B$13:$B$75,'Domestic Extraction'!$B8)&gt;0, SUMIFS(Biomass!AS$13:AS$75,Biomass!$B$13:$B$75,'Domestic Extraction'!$B8), "")</f>
        <v/>
      </c>
    </row>
    <row r="9" spans="1:43" x14ac:dyDescent="0.3">
      <c r="B9" s="39" t="s">
        <v>120</v>
      </c>
      <c r="C9" s="37" t="s">
        <v>121</v>
      </c>
      <c r="D9" s="58">
        <f>IF(SUMIFS(Biomass!F$13:F$75,Biomass!$B$13:$B$75,'Domestic Extraction'!$B9)&gt;0, SUMIFS(Biomass!F$13:F$75,Biomass!$B$13:$B$75,'Domestic Extraction'!$B9), "")</f>
        <v>11063.629563639739</v>
      </c>
      <c r="E9" s="58">
        <f>IF(SUMIFS(Biomass!G$13:G$75,Biomass!$B$13:$B$75,'Domestic Extraction'!$B9)&gt;0, SUMIFS(Biomass!G$13:G$75,Biomass!$B$13:$B$75,'Domestic Extraction'!$B9), "")</f>
        <v>10612.14111796181</v>
      </c>
      <c r="F9" s="58">
        <f>IF(SUMIFS(Biomass!H$13:H$75,Biomass!$B$13:$B$75,'Domestic Extraction'!$B9)&gt;0, SUMIFS(Biomass!H$13:H$75,Biomass!$B$13:$B$75,'Domestic Extraction'!$B9), "")</f>
        <v>10701.155483739871</v>
      </c>
      <c r="G9" s="58">
        <f>IF(SUMIFS(Biomass!I$13:I$75,Biomass!$B$13:$B$75,'Domestic Extraction'!$B9)&gt;0, SUMIFS(Biomass!I$13:I$75,Biomass!$B$13:$B$75,'Domestic Extraction'!$B9), "")</f>
        <v>10996.583146978879</v>
      </c>
      <c r="H9" s="58">
        <f>IF(SUMIFS(Biomass!J$13:J$75,Biomass!$B$13:$B$75,'Domestic Extraction'!$B9)&gt;0, SUMIFS(Biomass!J$13:J$75,Biomass!$B$13:$B$75,'Domestic Extraction'!$B9), "")</f>
        <v>10865.08248440348</v>
      </c>
      <c r="I9" s="58">
        <f>IF(SUMIFS(Biomass!K$13:K$75,Biomass!$B$13:$B$75,'Domestic Extraction'!$B9)&gt;0, SUMIFS(Biomass!K$13:K$75,Biomass!$B$13:$B$75,'Domestic Extraction'!$B9), "")</f>
        <v>10588.883929439407</v>
      </c>
      <c r="J9" s="58">
        <f>IF(SUMIFS(Biomass!L$13:L$75,Biomass!$B$13:$B$75,'Domestic Extraction'!$B9)&gt;0, SUMIFS(Biomass!L$13:L$75,Biomass!$B$13:$B$75,'Domestic Extraction'!$B9), "")</f>
        <v>10767.584408599449</v>
      </c>
      <c r="K9" s="58">
        <f>IF(SUMIFS(Biomass!M$13:M$75,Biomass!$B$13:$B$75,'Domestic Extraction'!$B9)&gt;0, SUMIFS(Biomass!M$13:M$75,Biomass!$B$13:$B$75,'Domestic Extraction'!$B9), "")</f>
        <v>10325.920365478709</v>
      </c>
      <c r="L9" s="58" t="str">
        <f>IF(SUMIFS(Biomass!N$13:N$75,Biomass!$B$13:$B$75,'Domestic Extraction'!$B9)&gt;0, SUMIFS(Biomass!N$13:N$75,Biomass!$B$13:$B$75,'Domestic Extraction'!$B9), "")</f>
        <v/>
      </c>
      <c r="M9" s="58" t="str">
        <f>IF(SUMIFS(Biomass!O$13:O$75,Biomass!$B$13:$B$75,'Domestic Extraction'!$B9)&gt;0, SUMIFS(Biomass!O$13:O$75,Biomass!$B$13:$B$75,'Domestic Extraction'!$B9), "")</f>
        <v/>
      </c>
      <c r="N9" s="58" t="str">
        <f>IF(SUMIFS(Biomass!P$13:P$75,Biomass!$B$13:$B$75,'Domestic Extraction'!$B9)&gt;0, SUMIFS(Biomass!P$13:P$75,Biomass!$B$13:$B$75,'Domestic Extraction'!$B9), "")</f>
        <v/>
      </c>
      <c r="O9" s="58" t="str">
        <f>IF(SUMIFS(Biomass!Q$13:Q$75,Biomass!$B$13:$B$75,'Domestic Extraction'!$B9)&gt;0, SUMIFS(Biomass!Q$13:Q$75,Biomass!$B$13:$B$75,'Domestic Extraction'!$B9), "")</f>
        <v/>
      </c>
      <c r="P9" s="58" t="str">
        <f>IF(SUMIFS(Biomass!R$13:R$75,Biomass!$B$13:$B$75,'Domestic Extraction'!$B9)&gt;0, SUMIFS(Biomass!R$13:R$75,Biomass!$B$13:$B$75,'Domestic Extraction'!$B9), "")</f>
        <v/>
      </c>
      <c r="Q9" s="58" t="str">
        <f>IF(SUMIFS(Biomass!S$13:S$75,Biomass!$B$13:$B$75,'Domestic Extraction'!$B9)&gt;0, SUMIFS(Biomass!S$13:S$75,Biomass!$B$13:$B$75,'Domestic Extraction'!$B9), "")</f>
        <v/>
      </c>
      <c r="R9" s="58" t="str">
        <f>IF(SUMIFS(Biomass!T$13:T$75,Biomass!$B$13:$B$75,'Domestic Extraction'!$B9)&gt;0, SUMIFS(Biomass!T$13:T$75,Biomass!$B$13:$B$75,'Domestic Extraction'!$B9), "")</f>
        <v/>
      </c>
      <c r="S9" s="58" t="str">
        <f>IF(SUMIFS(Biomass!U$13:U$75,Biomass!$B$13:$B$75,'Domestic Extraction'!$B9)&gt;0, SUMIFS(Biomass!U$13:U$75,Biomass!$B$13:$B$75,'Domestic Extraction'!$B9), "")</f>
        <v/>
      </c>
      <c r="T9" s="58" t="str">
        <f>IF(SUMIFS(Biomass!V$13:V$75,Biomass!$B$13:$B$75,'Domestic Extraction'!$B9)&gt;0, SUMIFS(Biomass!V$13:V$75,Biomass!$B$13:$B$75,'Domestic Extraction'!$B9), "")</f>
        <v/>
      </c>
      <c r="U9" s="58" t="str">
        <f>IF(SUMIFS(Biomass!W$13:W$75,Biomass!$B$13:$B$75,'Domestic Extraction'!$B9)&gt;0, SUMIFS(Biomass!W$13:W$75,Biomass!$B$13:$B$75,'Domestic Extraction'!$B9), "")</f>
        <v/>
      </c>
      <c r="V9" s="58" t="str">
        <f>IF(SUMIFS(Biomass!X$13:X$75,Biomass!$B$13:$B$75,'Domestic Extraction'!$B9)&gt;0, SUMIFS(Biomass!X$13:X$75,Biomass!$B$13:$B$75,'Domestic Extraction'!$B9), "")</f>
        <v/>
      </c>
      <c r="W9" s="58" t="str">
        <f>IF(SUMIFS(Biomass!Y$13:Y$75,Biomass!$B$13:$B$75,'Domestic Extraction'!$B9)&gt;0, SUMIFS(Biomass!Y$13:Y$75,Biomass!$B$13:$B$75,'Domestic Extraction'!$B9), "")</f>
        <v/>
      </c>
      <c r="X9" s="58" t="str">
        <f>IF(SUMIFS(Biomass!Z$13:Z$75,Biomass!$B$13:$B$75,'Domestic Extraction'!$B9)&gt;0, SUMIFS(Biomass!Z$13:Z$75,Biomass!$B$13:$B$75,'Domestic Extraction'!$B9), "")</f>
        <v/>
      </c>
      <c r="Y9" s="58" t="str">
        <f>IF(SUMIFS(Biomass!AA$13:AA$75,Biomass!$B$13:$B$75,'Domestic Extraction'!$B9)&gt;0, SUMIFS(Biomass!AA$13:AA$75,Biomass!$B$13:$B$75,'Domestic Extraction'!$B9), "")</f>
        <v/>
      </c>
      <c r="Z9" s="58" t="str">
        <f>IF(SUMIFS(Biomass!AB$13:AB$75,Biomass!$B$13:$B$75,'Domestic Extraction'!$B9)&gt;0, SUMIFS(Biomass!AB$13:AB$75,Biomass!$B$13:$B$75,'Domestic Extraction'!$B9), "")</f>
        <v/>
      </c>
      <c r="AA9" s="58" t="str">
        <f>IF(SUMIFS(Biomass!AC$13:AC$75,Biomass!$B$13:$B$75,'Domestic Extraction'!$B9)&gt;0, SUMIFS(Biomass!AC$13:AC$75,Biomass!$B$13:$B$75,'Domestic Extraction'!$B9), "")</f>
        <v/>
      </c>
      <c r="AB9" s="58" t="str">
        <f>IF(SUMIFS(Biomass!AD$13:AD$75,Biomass!$B$13:$B$75,'Domestic Extraction'!$B9)&gt;0, SUMIFS(Biomass!AD$13:AD$75,Biomass!$B$13:$B$75,'Domestic Extraction'!$B9), "")</f>
        <v/>
      </c>
      <c r="AC9" s="58" t="str">
        <f>IF(SUMIFS(Biomass!AE$13:AE$75,Biomass!$B$13:$B$75,'Domestic Extraction'!$B9)&gt;0, SUMIFS(Biomass!AE$13:AE$75,Biomass!$B$13:$B$75,'Domestic Extraction'!$B9), "")</f>
        <v/>
      </c>
      <c r="AD9" s="58" t="str">
        <f>IF(SUMIFS(Biomass!AF$13:AF$75,Biomass!$B$13:$B$75,'Domestic Extraction'!$B9)&gt;0, SUMIFS(Biomass!AF$13:AF$75,Biomass!$B$13:$B$75,'Domestic Extraction'!$B9), "")</f>
        <v/>
      </c>
      <c r="AE9" s="58" t="str">
        <f>IF(SUMIFS(Biomass!AG$13:AG$75,Biomass!$B$13:$B$75,'Domestic Extraction'!$B9)&gt;0, SUMIFS(Biomass!AG$13:AG$75,Biomass!$B$13:$B$75,'Domestic Extraction'!$B9), "")</f>
        <v/>
      </c>
      <c r="AF9" s="58" t="str">
        <f>IF(SUMIFS(Biomass!AH$13:AH$75,Biomass!$B$13:$B$75,'Domestic Extraction'!$B9)&gt;0, SUMIFS(Biomass!AH$13:AH$75,Biomass!$B$13:$B$75,'Domestic Extraction'!$B9), "")</f>
        <v/>
      </c>
      <c r="AG9" s="58" t="str">
        <f>IF(SUMIFS(Biomass!AI$13:AI$75,Biomass!$B$13:$B$75,'Domestic Extraction'!$B9)&gt;0, SUMIFS(Biomass!AI$13:AI$75,Biomass!$B$13:$B$75,'Domestic Extraction'!$B9), "")</f>
        <v/>
      </c>
      <c r="AH9" s="58" t="str">
        <f>IF(SUMIFS(Biomass!AJ$13:AJ$75,Biomass!$B$13:$B$75,'Domestic Extraction'!$B9)&gt;0, SUMIFS(Biomass!AJ$13:AJ$75,Biomass!$B$13:$B$75,'Domestic Extraction'!$B9), "")</f>
        <v/>
      </c>
      <c r="AI9" s="58" t="str">
        <f>IF(SUMIFS(Biomass!AK$13:AK$75,Biomass!$B$13:$B$75,'Domestic Extraction'!$B9)&gt;0, SUMIFS(Biomass!AK$13:AK$75,Biomass!$B$13:$B$75,'Domestic Extraction'!$B9), "")</f>
        <v/>
      </c>
      <c r="AJ9" s="58" t="str">
        <f>IF(SUMIFS(Biomass!AL$13:AL$75,Biomass!$B$13:$B$75,'Domestic Extraction'!$B9)&gt;0, SUMIFS(Biomass!AL$13:AL$75,Biomass!$B$13:$B$75,'Domestic Extraction'!$B9), "")</f>
        <v/>
      </c>
      <c r="AK9" s="58" t="str">
        <f>IF(SUMIFS(Biomass!AM$13:AM$75,Biomass!$B$13:$B$75,'Domestic Extraction'!$B9)&gt;0, SUMIFS(Biomass!AM$13:AM$75,Biomass!$B$13:$B$75,'Domestic Extraction'!$B9), "")</f>
        <v/>
      </c>
      <c r="AL9" s="58" t="str">
        <f>IF(SUMIFS(Biomass!AN$13:AN$75,Biomass!$B$13:$B$75,'Domestic Extraction'!$B9)&gt;0, SUMIFS(Biomass!AN$13:AN$75,Biomass!$B$13:$B$75,'Domestic Extraction'!$B9), "")</f>
        <v/>
      </c>
      <c r="AM9" s="58" t="str">
        <f>IF(SUMIFS(Biomass!AO$13:AO$75,Biomass!$B$13:$B$75,'Domestic Extraction'!$B9)&gt;0, SUMIFS(Biomass!AO$13:AO$75,Biomass!$B$13:$B$75,'Domestic Extraction'!$B9), "")</f>
        <v/>
      </c>
      <c r="AN9" s="58" t="str">
        <f>IF(SUMIFS(Biomass!AP$13:AP$75,Biomass!$B$13:$B$75,'Domestic Extraction'!$B9)&gt;0, SUMIFS(Biomass!AP$13:AP$75,Biomass!$B$13:$B$75,'Domestic Extraction'!$B9), "")</f>
        <v/>
      </c>
      <c r="AO9" s="58" t="str">
        <f>IF(SUMIFS(Biomass!AQ$13:AQ$75,Biomass!$B$13:$B$75,'Domestic Extraction'!$B9)&gt;0, SUMIFS(Biomass!AQ$13:AQ$75,Biomass!$B$13:$B$75,'Domestic Extraction'!$B9), "")</f>
        <v/>
      </c>
      <c r="AP9" s="58" t="str">
        <f>IF(SUMIFS(Biomass!AR$13:AR$75,Biomass!$B$13:$B$75,'Domestic Extraction'!$B9)&gt;0, SUMIFS(Biomass!AR$13:AR$75,Biomass!$B$13:$B$75,'Domestic Extraction'!$B9), "")</f>
        <v/>
      </c>
      <c r="AQ9" s="58" t="str">
        <f>IF(SUMIFS(Biomass!AS$13:AS$75,Biomass!$B$13:$B$75,'Domestic Extraction'!$B9)&gt;0, SUMIFS(Biomass!AS$13:AS$75,Biomass!$B$13:$B$75,'Domestic Extraction'!$B9), "")</f>
        <v/>
      </c>
    </row>
    <row r="10" spans="1:43" x14ac:dyDescent="0.3">
      <c r="B10" s="39" t="s">
        <v>122</v>
      </c>
      <c r="C10" s="37" t="s">
        <v>123</v>
      </c>
      <c r="D10" s="58">
        <f>IF(SUMIFS(Biomass!F$13:F$75,Biomass!$B$13:$B$75,'Domestic Extraction'!$B10)&gt;0, SUMIFS(Biomass!F$13:F$75,Biomass!$B$13:$B$75,'Domestic Extraction'!$B10), "")</f>
        <v>6502</v>
      </c>
      <c r="E10" s="58">
        <f>IF(SUMIFS(Biomass!G$13:G$75,Biomass!$B$13:$B$75,'Domestic Extraction'!$B10)&gt;0, SUMIFS(Biomass!G$13:G$75,Biomass!$B$13:$B$75,'Domestic Extraction'!$B10), "")</f>
        <v>6430</v>
      </c>
      <c r="F10" s="58">
        <f>IF(SUMIFS(Biomass!H$13:H$75,Biomass!$B$13:$B$75,'Domestic Extraction'!$B10)&gt;0, SUMIFS(Biomass!H$13:H$75,Biomass!$B$13:$B$75,'Domestic Extraction'!$B10), "")</f>
        <v>7065</v>
      </c>
      <c r="G10" s="58">
        <f>IF(SUMIFS(Biomass!I$13:I$75,Biomass!$B$13:$B$75,'Domestic Extraction'!$B10)&gt;0, SUMIFS(Biomass!I$13:I$75,Biomass!$B$13:$B$75,'Domestic Extraction'!$B10), "")</f>
        <v>7483</v>
      </c>
      <c r="H10" s="58">
        <f>IF(SUMIFS(Biomass!J$13:J$75,Biomass!$B$13:$B$75,'Domestic Extraction'!$B10)&gt;0, SUMIFS(Biomass!J$13:J$75,Biomass!$B$13:$B$75,'Domestic Extraction'!$B10), "")</f>
        <v>6890</v>
      </c>
      <c r="I10" s="58">
        <f>IF(SUMIFS(Biomass!K$13:K$75,Biomass!$B$13:$B$75,'Domestic Extraction'!$B10)&gt;0, SUMIFS(Biomass!K$13:K$75,Biomass!$B$13:$B$75,'Domestic Extraction'!$B10), "")</f>
        <v>6835</v>
      </c>
      <c r="J10" s="58">
        <f>IF(SUMIFS(Biomass!L$13:L$75,Biomass!$B$13:$B$75,'Domestic Extraction'!$B10)&gt;0, SUMIFS(Biomass!L$13:L$75,Biomass!$B$13:$B$75,'Domestic Extraction'!$B10), "")</f>
        <v>7020</v>
      </c>
      <c r="K10" s="58">
        <f>IF(SUMIFS(Biomass!M$13:M$75,Biomass!$B$13:$B$75,'Domestic Extraction'!$B10)&gt;0, SUMIFS(Biomass!M$13:M$75,Biomass!$B$13:$B$75,'Domestic Extraction'!$B10), "")</f>
        <v>7527</v>
      </c>
      <c r="L10" s="58" t="str">
        <f>IF(SUMIFS(Biomass!N$13:N$75,Biomass!$B$13:$B$75,'Domestic Extraction'!$B10)&gt;0, SUMIFS(Biomass!N$13:N$75,Biomass!$B$13:$B$75,'Domestic Extraction'!$B10), "")</f>
        <v/>
      </c>
      <c r="M10" s="58" t="str">
        <f>IF(SUMIFS(Biomass!O$13:O$75,Biomass!$B$13:$B$75,'Domestic Extraction'!$B10)&gt;0, SUMIFS(Biomass!O$13:O$75,Biomass!$B$13:$B$75,'Domestic Extraction'!$B10), "")</f>
        <v/>
      </c>
      <c r="N10" s="58" t="str">
        <f>IF(SUMIFS(Biomass!P$13:P$75,Biomass!$B$13:$B$75,'Domestic Extraction'!$B10)&gt;0, SUMIFS(Biomass!P$13:P$75,Biomass!$B$13:$B$75,'Domestic Extraction'!$B10), "")</f>
        <v/>
      </c>
      <c r="O10" s="58" t="str">
        <f>IF(SUMIFS(Biomass!Q$13:Q$75,Biomass!$B$13:$B$75,'Domestic Extraction'!$B10)&gt;0, SUMIFS(Biomass!Q$13:Q$75,Biomass!$B$13:$B$75,'Domestic Extraction'!$B10), "")</f>
        <v/>
      </c>
      <c r="P10" s="58" t="str">
        <f>IF(SUMIFS(Biomass!R$13:R$75,Biomass!$B$13:$B$75,'Domestic Extraction'!$B10)&gt;0, SUMIFS(Biomass!R$13:R$75,Biomass!$B$13:$B$75,'Domestic Extraction'!$B10), "")</f>
        <v/>
      </c>
      <c r="Q10" s="58" t="str">
        <f>IF(SUMIFS(Biomass!S$13:S$75,Biomass!$B$13:$B$75,'Domestic Extraction'!$B10)&gt;0, SUMIFS(Biomass!S$13:S$75,Biomass!$B$13:$B$75,'Domestic Extraction'!$B10), "")</f>
        <v/>
      </c>
      <c r="R10" s="58" t="str">
        <f>IF(SUMIFS(Biomass!T$13:T$75,Biomass!$B$13:$B$75,'Domestic Extraction'!$B10)&gt;0, SUMIFS(Biomass!T$13:T$75,Biomass!$B$13:$B$75,'Domestic Extraction'!$B10), "")</f>
        <v/>
      </c>
      <c r="S10" s="58" t="str">
        <f>IF(SUMIFS(Biomass!U$13:U$75,Biomass!$B$13:$B$75,'Domestic Extraction'!$B10)&gt;0, SUMIFS(Biomass!U$13:U$75,Biomass!$B$13:$B$75,'Domestic Extraction'!$B10), "")</f>
        <v/>
      </c>
      <c r="T10" s="58" t="str">
        <f>IF(SUMIFS(Biomass!V$13:V$75,Biomass!$B$13:$B$75,'Domestic Extraction'!$B10)&gt;0, SUMIFS(Biomass!V$13:V$75,Biomass!$B$13:$B$75,'Domestic Extraction'!$B10), "")</f>
        <v/>
      </c>
      <c r="U10" s="58" t="str">
        <f>IF(SUMIFS(Biomass!W$13:W$75,Biomass!$B$13:$B$75,'Domestic Extraction'!$B10)&gt;0, SUMIFS(Biomass!W$13:W$75,Biomass!$B$13:$B$75,'Domestic Extraction'!$B10), "")</f>
        <v/>
      </c>
      <c r="V10" s="58" t="str">
        <f>IF(SUMIFS(Biomass!X$13:X$75,Biomass!$B$13:$B$75,'Domestic Extraction'!$B10)&gt;0, SUMIFS(Biomass!X$13:X$75,Biomass!$B$13:$B$75,'Domestic Extraction'!$B10), "")</f>
        <v/>
      </c>
      <c r="W10" s="58" t="str">
        <f>IF(SUMIFS(Biomass!Y$13:Y$75,Biomass!$B$13:$B$75,'Domestic Extraction'!$B10)&gt;0, SUMIFS(Biomass!Y$13:Y$75,Biomass!$B$13:$B$75,'Domestic Extraction'!$B10), "")</f>
        <v/>
      </c>
      <c r="X10" s="58" t="str">
        <f>IF(SUMIFS(Biomass!Z$13:Z$75,Biomass!$B$13:$B$75,'Domestic Extraction'!$B10)&gt;0, SUMIFS(Biomass!Z$13:Z$75,Biomass!$B$13:$B$75,'Domestic Extraction'!$B10), "")</f>
        <v/>
      </c>
      <c r="Y10" s="58" t="str">
        <f>IF(SUMIFS(Biomass!AA$13:AA$75,Biomass!$B$13:$B$75,'Domestic Extraction'!$B10)&gt;0, SUMIFS(Biomass!AA$13:AA$75,Biomass!$B$13:$B$75,'Domestic Extraction'!$B10), "")</f>
        <v/>
      </c>
      <c r="Z10" s="58" t="str">
        <f>IF(SUMIFS(Biomass!AB$13:AB$75,Biomass!$B$13:$B$75,'Domestic Extraction'!$B10)&gt;0, SUMIFS(Biomass!AB$13:AB$75,Biomass!$B$13:$B$75,'Domestic Extraction'!$B10), "")</f>
        <v/>
      </c>
      <c r="AA10" s="58" t="str">
        <f>IF(SUMIFS(Biomass!AC$13:AC$75,Biomass!$B$13:$B$75,'Domestic Extraction'!$B10)&gt;0, SUMIFS(Biomass!AC$13:AC$75,Biomass!$B$13:$B$75,'Domestic Extraction'!$B10), "")</f>
        <v/>
      </c>
      <c r="AB10" s="58" t="str">
        <f>IF(SUMIFS(Biomass!AD$13:AD$75,Biomass!$B$13:$B$75,'Domestic Extraction'!$B10)&gt;0, SUMIFS(Biomass!AD$13:AD$75,Biomass!$B$13:$B$75,'Domestic Extraction'!$B10), "")</f>
        <v/>
      </c>
      <c r="AC10" s="58" t="str">
        <f>IF(SUMIFS(Biomass!AE$13:AE$75,Biomass!$B$13:$B$75,'Domestic Extraction'!$B10)&gt;0, SUMIFS(Biomass!AE$13:AE$75,Biomass!$B$13:$B$75,'Domestic Extraction'!$B10), "")</f>
        <v/>
      </c>
      <c r="AD10" s="58" t="str">
        <f>IF(SUMIFS(Biomass!AF$13:AF$75,Biomass!$B$13:$B$75,'Domestic Extraction'!$B10)&gt;0, SUMIFS(Biomass!AF$13:AF$75,Biomass!$B$13:$B$75,'Domestic Extraction'!$B10), "")</f>
        <v/>
      </c>
      <c r="AE10" s="58" t="str">
        <f>IF(SUMIFS(Biomass!AG$13:AG$75,Biomass!$B$13:$B$75,'Domestic Extraction'!$B10)&gt;0, SUMIFS(Biomass!AG$13:AG$75,Biomass!$B$13:$B$75,'Domestic Extraction'!$B10), "")</f>
        <v/>
      </c>
      <c r="AF10" s="58" t="str">
        <f>IF(SUMIFS(Biomass!AH$13:AH$75,Biomass!$B$13:$B$75,'Domestic Extraction'!$B10)&gt;0, SUMIFS(Biomass!AH$13:AH$75,Biomass!$B$13:$B$75,'Domestic Extraction'!$B10), "")</f>
        <v/>
      </c>
      <c r="AG10" s="58" t="str">
        <f>IF(SUMIFS(Biomass!AI$13:AI$75,Biomass!$B$13:$B$75,'Domestic Extraction'!$B10)&gt;0, SUMIFS(Biomass!AI$13:AI$75,Biomass!$B$13:$B$75,'Domestic Extraction'!$B10), "")</f>
        <v/>
      </c>
      <c r="AH10" s="58" t="str">
        <f>IF(SUMIFS(Biomass!AJ$13:AJ$75,Biomass!$B$13:$B$75,'Domestic Extraction'!$B10)&gt;0, SUMIFS(Biomass!AJ$13:AJ$75,Biomass!$B$13:$B$75,'Domestic Extraction'!$B10), "")</f>
        <v/>
      </c>
      <c r="AI10" s="58" t="str">
        <f>IF(SUMIFS(Biomass!AK$13:AK$75,Biomass!$B$13:$B$75,'Domestic Extraction'!$B10)&gt;0, SUMIFS(Biomass!AK$13:AK$75,Biomass!$B$13:$B$75,'Domestic Extraction'!$B10), "")</f>
        <v/>
      </c>
      <c r="AJ10" s="58" t="str">
        <f>IF(SUMIFS(Biomass!AL$13:AL$75,Biomass!$B$13:$B$75,'Domestic Extraction'!$B10)&gt;0, SUMIFS(Biomass!AL$13:AL$75,Biomass!$B$13:$B$75,'Domestic Extraction'!$B10), "")</f>
        <v/>
      </c>
      <c r="AK10" s="58" t="str">
        <f>IF(SUMIFS(Biomass!AM$13:AM$75,Biomass!$B$13:$B$75,'Domestic Extraction'!$B10)&gt;0, SUMIFS(Biomass!AM$13:AM$75,Biomass!$B$13:$B$75,'Domestic Extraction'!$B10), "")</f>
        <v/>
      </c>
      <c r="AL10" s="58" t="str">
        <f>IF(SUMIFS(Biomass!AN$13:AN$75,Biomass!$B$13:$B$75,'Domestic Extraction'!$B10)&gt;0, SUMIFS(Biomass!AN$13:AN$75,Biomass!$B$13:$B$75,'Domestic Extraction'!$B10), "")</f>
        <v/>
      </c>
      <c r="AM10" s="58" t="str">
        <f>IF(SUMIFS(Biomass!AO$13:AO$75,Biomass!$B$13:$B$75,'Domestic Extraction'!$B10)&gt;0, SUMIFS(Biomass!AO$13:AO$75,Biomass!$B$13:$B$75,'Domestic Extraction'!$B10), "")</f>
        <v/>
      </c>
      <c r="AN10" s="58" t="str">
        <f>IF(SUMIFS(Biomass!AP$13:AP$75,Biomass!$B$13:$B$75,'Domestic Extraction'!$B10)&gt;0, SUMIFS(Biomass!AP$13:AP$75,Biomass!$B$13:$B$75,'Domestic Extraction'!$B10), "")</f>
        <v/>
      </c>
      <c r="AO10" s="58" t="str">
        <f>IF(SUMIFS(Biomass!AQ$13:AQ$75,Biomass!$B$13:$B$75,'Domestic Extraction'!$B10)&gt;0, SUMIFS(Biomass!AQ$13:AQ$75,Biomass!$B$13:$B$75,'Domestic Extraction'!$B10), "")</f>
        <v/>
      </c>
      <c r="AP10" s="58" t="str">
        <f>IF(SUMIFS(Biomass!AR$13:AR$75,Biomass!$B$13:$B$75,'Domestic Extraction'!$B10)&gt;0, SUMIFS(Biomass!AR$13:AR$75,Biomass!$B$13:$B$75,'Domestic Extraction'!$B10), "")</f>
        <v/>
      </c>
      <c r="AQ10" s="58" t="str">
        <f>IF(SUMIFS(Biomass!AS$13:AS$75,Biomass!$B$13:$B$75,'Domestic Extraction'!$B10)&gt;0, SUMIFS(Biomass!AS$13:AS$75,Biomass!$B$13:$B$75,'Domestic Extraction'!$B10), "")</f>
        <v/>
      </c>
    </row>
    <row r="11" spans="1:43" x14ac:dyDescent="0.3">
      <c r="B11" s="39" t="s">
        <v>124</v>
      </c>
      <c r="C11" s="37" t="s">
        <v>125</v>
      </c>
      <c r="D11" s="58">
        <f>IF(SUMIFS(Biomass!F$13:F$75,Biomass!$B$13:$B$75,'Domestic Extraction'!$B11)&gt;0, SUMIFS(Biomass!F$13:F$75,Biomass!$B$13:$B$75,'Domestic Extraction'!$B11), "")</f>
        <v>239.702</v>
      </c>
      <c r="E11" s="58">
        <f>IF(SUMIFS(Biomass!G$13:G$75,Biomass!$B$13:$B$75,'Domestic Extraction'!$B11)&gt;0, SUMIFS(Biomass!G$13:G$75,Biomass!$B$13:$B$75,'Domestic Extraction'!$B11), "")</f>
        <v>236.42984100000007</v>
      </c>
      <c r="F11" s="58">
        <f>IF(SUMIFS(Biomass!H$13:H$75,Biomass!$B$13:$B$75,'Domestic Extraction'!$B11)&gt;0, SUMIFS(Biomass!H$13:H$75,Biomass!$B$13:$B$75,'Domestic Extraction'!$B11), "")</f>
        <v>248.28688299999999</v>
      </c>
      <c r="G11" s="58">
        <f>IF(SUMIFS(Biomass!I$13:I$75,Biomass!$B$13:$B$75,'Domestic Extraction'!$B11)&gt;0, SUMIFS(Biomass!I$13:I$75,Biomass!$B$13:$B$75,'Domestic Extraction'!$B11), "")</f>
        <v>293.19272100000001</v>
      </c>
      <c r="H11" s="58">
        <f>IF(SUMIFS(Biomass!J$13:J$75,Biomass!$B$13:$B$75,'Domestic Extraction'!$B11)&gt;0, SUMIFS(Biomass!J$13:J$75,Biomass!$B$13:$B$75,'Domestic Extraction'!$B11), "")</f>
        <v>256.86514699999992</v>
      </c>
      <c r="I11" s="58">
        <f>IF(SUMIFS(Biomass!K$13:K$75,Biomass!$B$13:$B$75,'Domestic Extraction'!$B11)&gt;0, SUMIFS(Biomass!K$13:K$75,Biomass!$B$13:$B$75,'Domestic Extraction'!$B11), "")</f>
        <v>280.73828400000002</v>
      </c>
      <c r="J11" s="58">
        <f>IF(SUMIFS(Biomass!L$13:L$75,Biomass!$B$13:$B$75,'Domestic Extraction'!$B11)&gt;0, SUMIFS(Biomass!L$13:L$75,Biomass!$B$13:$B$75,'Domestic Extraction'!$B11), "")</f>
        <v>272.3664830000007</v>
      </c>
      <c r="K11" s="58">
        <f>IF(SUMIFS(Biomass!M$13:M$75,Biomass!$B$13:$B$75,'Domestic Extraction'!$B11)&gt;0, SUMIFS(Biomass!M$13:M$75,Biomass!$B$13:$B$75,'Domestic Extraction'!$B11), "")</f>
        <v>274.85633000000001</v>
      </c>
      <c r="L11" s="58" t="str">
        <f>IF(SUMIFS(Biomass!N$13:N$75,Biomass!$B$13:$B$75,'Domestic Extraction'!$B11)&gt;0, SUMIFS(Biomass!N$13:N$75,Biomass!$B$13:$B$75,'Domestic Extraction'!$B11), "")</f>
        <v/>
      </c>
      <c r="M11" s="58" t="str">
        <f>IF(SUMIFS(Biomass!O$13:O$75,Biomass!$B$13:$B$75,'Domestic Extraction'!$B11)&gt;0, SUMIFS(Biomass!O$13:O$75,Biomass!$B$13:$B$75,'Domestic Extraction'!$B11), "")</f>
        <v/>
      </c>
      <c r="N11" s="58" t="str">
        <f>IF(SUMIFS(Biomass!P$13:P$75,Biomass!$B$13:$B$75,'Domestic Extraction'!$B11)&gt;0, SUMIFS(Biomass!P$13:P$75,Biomass!$B$13:$B$75,'Domestic Extraction'!$B11), "")</f>
        <v/>
      </c>
      <c r="O11" s="58" t="str">
        <f>IF(SUMIFS(Biomass!Q$13:Q$75,Biomass!$B$13:$B$75,'Domestic Extraction'!$B11)&gt;0, SUMIFS(Biomass!Q$13:Q$75,Biomass!$B$13:$B$75,'Domestic Extraction'!$B11), "")</f>
        <v/>
      </c>
      <c r="P11" s="58" t="str">
        <f>IF(SUMIFS(Biomass!R$13:R$75,Biomass!$B$13:$B$75,'Domestic Extraction'!$B11)&gt;0, SUMIFS(Biomass!R$13:R$75,Biomass!$B$13:$B$75,'Domestic Extraction'!$B11), "")</f>
        <v/>
      </c>
      <c r="Q11" s="58" t="str">
        <f>IF(SUMIFS(Biomass!S$13:S$75,Biomass!$B$13:$B$75,'Domestic Extraction'!$B11)&gt;0, SUMIFS(Biomass!S$13:S$75,Biomass!$B$13:$B$75,'Domestic Extraction'!$B11), "")</f>
        <v/>
      </c>
      <c r="R11" s="58" t="str">
        <f>IF(SUMIFS(Biomass!T$13:T$75,Biomass!$B$13:$B$75,'Domestic Extraction'!$B11)&gt;0, SUMIFS(Biomass!T$13:T$75,Biomass!$B$13:$B$75,'Domestic Extraction'!$B11), "")</f>
        <v/>
      </c>
      <c r="S11" s="58" t="str">
        <f>IF(SUMIFS(Biomass!U$13:U$75,Biomass!$B$13:$B$75,'Domestic Extraction'!$B11)&gt;0, SUMIFS(Biomass!U$13:U$75,Biomass!$B$13:$B$75,'Domestic Extraction'!$B11), "")</f>
        <v/>
      </c>
      <c r="T11" s="58" t="str">
        <f>IF(SUMIFS(Biomass!V$13:V$75,Biomass!$B$13:$B$75,'Domestic Extraction'!$B11)&gt;0, SUMIFS(Biomass!V$13:V$75,Biomass!$B$13:$B$75,'Domestic Extraction'!$B11), "")</f>
        <v/>
      </c>
      <c r="U11" s="58" t="str">
        <f>IF(SUMIFS(Biomass!W$13:W$75,Biomass!$B$13:$B$75,'Domestic Extraction'!$B11)&gt;0, SUMIFS(Biomass!W$13:W$75,Biomass!$B$13:$B$75,'Domestic Extraction'!$B11), "")</f>
        <v/>
      </c>
      <c r="V11" s="58" t="str">
        <f>IF(SUMIFS(Biomass!X$13:X$75,Biomass!$B$13:$B$75,'Domestic Extraction'!$B11)&gt;0, SUMIFS(Biomass!X$13:X$75,Biomass!$B$13:$B$75,'Domestic Extraction'!$B11), "")</f>
        <v/>
      </c>
      <c r="W11" s="58" t="str">
        <f>IF(SUMIFS(Biomass!Y$13:Y$75,Biomass!$B$13:$B$75,'Domestic Extraction'!$B11)&gt;0, SUMIFS(Biomass!Y$13:Y$75,Biomass!$B$13:$B$75,'Domestic Extraction'!$B11), "")</f>
        <v/>
      </c>
      <c r="X11" s="58" t="str">
        <f>IF(SUMIFS(Biomass!Z$13:Z$75,Biomass!$B$13:$B$75,'Domestic Extraction'!$B11)&gt;0, SUMIFS(Biomass!Z$13:Z$75,Biomass!$B$13:$B$75,'Domestic Extraction'!$B11), "")</f>
        <v/>
      </c>
      <c r="Y11" s="58" t="str">
        <f>IF(SUMIFS(Biomass!AA$13:AA$75,Biomass!$B$13:$B$75,'Domestic Extraction'!$B11)&gt;0, SUMIFS(Biomass!AA$13:AA$75,Biomass!$B$13:$B$75,'Domestic Extraction'!$B11), "")</f>
        <v/>
      </c>
      <c r="Z11" s="58" t="str">
        <f>IF(SUMIFS(Biomass!AB$13:AB$75,Biomass!$B$13:$B$75,'Domestic Extraction'!$B11)&gt;0, SUMIFS(Biomass!AB$13:AB$75,Biomass!$B$13:$B$75,'Domestic Extraction'!$B11), "")</f>
        <v/>
      </c>
      <c r="AA11" s="58" t="str">
        <f>IF(SUMIFS(Biomass!AC$13:AC$75,Biomass!$B$13:$B$75,'Domestic Extraction'!$B11)&gt;0, SUMIFS(Biomass!AC$13:AC$75,Biomass!$B$13:$B$75,'Domestic Extraction'!$B11), "")</f>
        <v/>
      </c>
      <c r="AB11" s="58" t="str">
        <f>IF(SUMIFS(Biomass!AD$13:AD$75,Biomass!$B$13:$B$75,'Domestic Extraction'!$B11)&gt;0, SUMIFS(Biomass!AD$13:AD$75,Biomass!$B$13:$B$75,'Domestic Extraction'!$B11), "")</f>
        <v/>
      </c>
      <c r="AC11" s="58" t="str">
        <f>IF(SUMIFS(Biomass!AE$13:AE$75,Biomass!$B$13:$B$75,'Domestic Extraction'!$B11)&gt;0, SUMIFS(Biomass!AE$13:AE$75,Biomass!$B$13:$B$75,'Domestic Extraction'!$B11), "")</f>
        <v/>
      </c>
      <c r="AD11" s="58" t="str">
        <f>IF(SUMIFS(Biomass!AF$13:AF$75,Biomass!$B$13:$B$75,'Domestic Extraction'!$B11)&gt;0, SUMIFS(Biomass!AF$13:AF$75,Biomass!$B$13:$B$75,'Domestic Extraction'!$B11), "")</f>
        <v/>
      </c>
      <c r="AE11" s="58" t="str">
        <f>IF(SUMIFS(Biomass!AG$13:AG$75,Biomass!$B$13:$B$75,'Domestic Extraction'!$B11)&gt;0, SUMIFS(Biomass!AG$13:AG$75,Biomass!$B$13:$B$75,'Domestic Extraction'!$B11), "")</f>
        <v/>
      </c>
      <c r="AF11" s="58" t="str">
        <f>IF(SUMIFS(Biomass!AH$13:AH$75,Biomass!$B$13:$B$75,'Domestic Extraction'!$B11)&gt;0, SUMIFS(Biomass!AH$13:AH$75,Biomass!$B$13:$B$75,'Domestic Extraction'!$B11), "")</f>
        <v/>
      </c>
      <c r="AG11" s="58" t="str">
        <f>IF(SUMIFS(Biomass!AI$13:AI$75,Biomass!$B$13:$B$75,'Domestic Extraction'!$B11)&gt;0, SUMIFS(Biomass!AI$13:AI$75,Biomass!$B$13:$B$75,'Domestic Extraction'!$B11), "")</f>
        <v/>
      </c>
      <c r="AH11" s="58" t="str">
        <f>IF(SUMIFS(Biomass!AJ$13:AJ$75,Biomass!$B$13:$B$75,'Domestic Extraction'!$B11)&gt;0, SUMIFS(Biomass!AJ$13:AJ$75,Biomass!$B$13:$B$75,'Domestic Extraction'!$B11), "")</f>
        <v/>
      </c>
      <c r="AI11" s="58" t="str">
        <f>IF(SUMIFS(Biomass!AK$13:AK$75,Biomass!$B$13:$B$75,'Domestic Extraction'!$B11)&gt;0, SUMIFS(Biomass!AK$13:AK$75,Biomass!$B$13:$B$75,'Domestic Extraction'!$B11), "")</f>
        <v/>
      </c>
      <c r="AJ11" s="58" t="str">
        <f>IF(SUMIFS(Biomass!AL$13:AL$75,Biomass!$B$13:$B$75,'Domestic Extraction'!$B11)&gt;0, SUMIFS(Biomass!AL$13:AL$75,Biomass!$B$13:$B$75,'Domestic Extraction'!$B11), "")</f>
        <v/>
      </c>
      <c r="AK11" s="58" t="str">
        <f>IF(SUMIFS(Biomass!AM$13:AM$75,Biomass!$B$13:$B$75,'Domestic Extraction'!$B11)&gt;0, SUMIFS(Biomass!AM$13:AM$75,Biomass!$B$13:$B$75,'Domestic Extraction'!$B11), "")</f>
        <v/>
      </c>
      <c r="AL11" s="58" t="str">
        <f>IF(SUMIFS(Biomass!AN$13:AN$75,Biomass!$B$13:$B$75,'Domestic Extraction'!$B11)&gt;0, SUMIFS(Biomass!AN$13:AN$75,Biomass!$B$13:$B$75,'Domestic Extraction'!$B11), "")</f>
        <v/>
      </c>
      <c r="AM11" s="58" t="str">
        <f>IF(SUMIFS(Biomass!AO$13:AO$75,Biomass!$B$13:$B$75,'Domestic Extraction'!$B11)&gt;0, SUMIFS(Biomass!AO$13:AO$75,Biomass!$B$13:$B$75,'Domestic Extraction'!$B11), "")</f>
        <v/>
      </c>
      <c r="AN11" s="58" t="str">
        <f>IF(SUMIFS(Biomass!AP$13:AP$75,Biomass!$B$13:$B$75,'Domestic Extraction'!$B11)&gt;0, SUMIFS(Biomass!AP$13:AP$75,Biomass!$B$13:$B$75,'Domestic Extraction'!$B11), "")</f>
        <v/>
      </c>
      <c r="AO11" s="58" t="str">
        <f>IF(SUMIFS(Biomass!AQ$13:AQ$75,Biomass!$B$13:$B$75,'Domestic Extraction'!$B11)&gt;0, SUMIFS(Biomass!AQ$13:AQ$75,Biomass!$B$13:$B$75,'Domestic Extraction'!$B11), "")</f>
        <v/>
      </c>
      <c r="AP11" s="58" t="str">
        <f>IF(SUMIFS(Biomass!AR$13:AR$75,Biomass!$B$13:$B$75,'Domestic Extraction'!$B11)&gt;0, SUMIFS(Biomass!AR$13:AR$75,Biomass!$B$13:$B$75,'Domestic Extraction'!$B11), "")</f>
        <v/>
      </c>
      <c r="AQ11" s="58" t="str">
        <f>IF(SUMIFS(Biomass!AS$13:AS$75,Biomass!$B$13:$B$75,'Domestic Extraction'!$B11)&gt;0, SUMIFS(Biomass!AS$13:AS$75,Biomass!$B$13:$B$75,'Domestic Extraction'!$B11), "")</f>
        <v/>
      </c>
    </row>
    <row r="12" spans="1:43" x14ac:dyDescent="0.3">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row>
    <row r="13" spans="1:43" x14ac:dyDescent="0.3">
      <c r="B13" s="33" t="s">
        <v>130</v>
      </c>
      <c r="C13" s="33" t="s">
        <v>131</v>
      </c>
      <c r="D13" s="36">
        <f>IF(D$7&lt;&gt;"", IF(SUM(D14:D15)&gt;0, SUM(D14:D15), 0), "")</f>
        <v>0</v>
      </c>
      <c r="E13" s="36">
        <f t="shared" ref="E13:K13" si="2">IF(E$7&lt;&gt;"", IF(SUM(E14:E15)&gt;0, SUM(E14:E15), 0), "")</f>
        <v>0</v>
      </c>
      <c r="F13" s="36">
        <f t="shared" si="2"/>
        <v>0</v>
      </c>
      <c r="G13" s="36">
        <f t="shared" si="2"/>
        <v>0</v>
      </c>
      <c r="H13" s="36">
        <f t="shared" si="2"/>
        <v>0</v>
      </c>
      <c r="I13" s="36">
        <f t="shared" si="2"/>
        <v>0</v>
      </c>
      <c r="J13" s="36">
        <f t="shared" si="2"/>
        <v>0</v>
      </c>
      <c r="K13" s="36">
        <f t="shared" si="2"/>
        <v>0</v>
      </c>
      <c r="L13" s="36" t="str">
        <f t="shared" ref="L13:AQ13" si="3">IF(L$7&lt;&gt;"", IF(SUM(L14:L15)&gt;0, SUM(L14:L15), 0), "")</f>
        <v/>
      </c>
      <c r="M13" s="36" t="str">
        <f t="shared" si="3"/>
        <v/>
      </c>
      <c r="N13" s="36" t="str">
        <f t="shared" si="3"/>
        <v/>
      </c>
      <c r="O13" s="36" t="str">
        <f t="shared" si="3"/>
        <v/>
      </c>
      <c r="P13" s="36" t="str">
        <f t="shared" si="3"/>
        <v/>
      </c>
      <c r="Q13" s="36" t="str">
        <f t="shared" si="3"/>
        <v/>
      </c>
      <c r="R13" s="36" t="str">
        <f t="shared" si="3"/>
        <v/>
      </c>
      <c r="S13" s="36" t="str">
        <f t="shared" si="3"/>
        <v/>
      </c>
      <c r="T13" s="36" t="str">
        <f t="shared" si="3"/>
        <v/>
      </c>
      <c r="U13" s="36" t="str">
        <f t="shared" si="3"/>
        <v/>
      </c>
      <c r="V13" s="36" t="str">
        <f t="shared" si="3"/>
        <v/>
      </c>
      <c r="W13" s="36" t="str">
        <f t="shared" si="3"/>
        <v/>
      </c>
      <c r="X13" s="36" t="str">
        <f t="shared" si="3"/>
        <v/>
      </c>
      <c r="Y13" s="36" t="str">
        <f t="shared" si="3"/>
        <v/>
      </c>
      <c r="Z13" s="36" t="str">
        <f t="shared" si="3"/>
        <v/>
      </c>
      <c r="AA13" s="36" t="str">
        <f t="shared" si="3"/>
        <v/>
      </c>
      <c r="AB13" s="36" t="str">
        <f t="shared" si="3"/>
        <v/>
      </c>
      <c r="AC13" s="36" t="str">
        <f t="shared" si="3"/>
        <v/>
      </c>
      <c r="AD13" s="36" t="str">
        <f t="shared" si="3"/>
        <v/>
      </c>
      <c r="AE13" s="36" t="str">
        <f t="shared" si="3"/>
        <v/>
      </c>
      <c r="AF13" s="36" t="str">
        <f t="shared" si="3"/>
        <v/>
      </c>
      <c r="AG13" s="36" t="str">
        <f t="shared" si="3"/>
        <v/>
      </c>
      <c r="AH13" s="36" t="str">
        <f t="shared" si="3"/>
        <v/>
      </c>
      <c r="AI13" s="36" t="str">
        <f t="shared" si="3"/>
        <v/>
      </c>
      <c r="AJ13" s="36" t="str">
        <f t="shared" si="3"/>
        <v/>
      </c>
      <c r="AK13" s="36" t="str">
        <f t="shared" si="3"/>
        <v/>
      </c>
      <c r="AL13" s="36" t="str">
        <f t="shared" si="3"/>
        <v/>
      </c>
      <c r="AM13" s="36" t="str">
        <f t="shared" si="3"/>
        <v/>
      </c>
      <c r="AN13" s="36" t="str">
        <f t="shared" si="3"/>
        <v/>
      </c>
      <c r="AO13" s="36" t="str">
        <f t="shared" si="3"/>
        <v/>
      </c>
      <c r="AP13" s="36" t="str">
        <f t="shared" si="3"/>
        <v/>
      </c>
      <c r="AQ13" s="36" t="str">
        <f t="shared" si="3"/>
        <v/>
      </c>
    </row>
    <row r="14" spans="1:43" x14ac:dyDescent="0.3">
      <c r="B14" s="39" t="s">
        <v>132</v>
      </c>
      <c r="C14" s="37" t="s">
        <v>133</v>
      </c>
      <c r="D14" s="58">
        <f>IF(D$7&lt;&gt;"", IF(SUMIFS(Minerals!E$12:E$28,Minerals!$B$12:$B$28,$B14)&gt;0, SUMIFS(Minerals!E$12:E$28,Minerals!$B$12:$B$28,$B14), 0), "")</f>
        <v>0</v>
      </c>
      <c r="E14" s="58">
        <f>IF(E$7&lt;&gt;"", IF(SUMIFS(Minerals!F$12:F$28,Minerals!$B$12:$B$28,$B14)&gt;0, SUMIFS(Minerals!F$12:F$28,Minerals!$B$12:$B$28,$B14), 0), "")</f>
        <v>0</v>
      </c>
      <c r="F14" s="58">
        <f>IF(F$7&lt;&gt;"", IF(SUMIFS(Minerals!G$12:G$28,Minerals!$B$12:$B$28,$B14)&gt;0, SUMIFS(Minerals!G$12:G$28,Minerals!$B$12:$B$28,$B14), 0), "")</f>
        <v>0</v>
      </c>
      <c r="G14" s="58">
        <f>IF(G$7&lt;&gt;"", IF(SUMIFS(Minerals!H$12:H$28,Minerals!$B$12:$B$28,$B14)&gt;0, SUMIFS(Minerals!H$12:H$28,Minerals!$B$12:$B$28,$B14), 0), "")</f>
        <v>0</v>
      </c>
      <c r="H14" s="58">
        <f>IF(H$7&lt;&gt;"", IF(SUMIFS(Minerals!I$12:I$28,Minerals!$B$12:$B$28,$B14)&gt;0, SUMIFS(Minerals!I$12:I$28,Minerals!$B$12:$B$28,$B14), 0), "")</f>
        <v>0</v>
      </c>
      <c r="I14" s="58">
        <f>IF(I$7&lt;&gt;"", IF(SUMIFS(Minerals!J$12:J$28,Minerals!$B$12:$B$28,$B14)&gt;0, SUMIFS(Minerals!J$12:J$28,Minerals!$B$12:$B$28,$B14), 0), "")</f>
        <v>0</v>
      </c>
      <c r="J14" s="58">
        <f>IF(J$7&lt;&gt;"", IF(SUMIFS(Minerals!K$12:K$28,Minerals!$B$12:$B$28,$B14)&gt;0, SUMIFS(Minerals!K$12:K$28,Minerals!$B$12:$B$28,$B14), 0), "")</f>
        <v>0</v>
      </c>
      <c r="K14" s="58">
        <f>IF(K$7&lt;&gt;"", IF(SUMIFS(Minerals!L$12:L$28,Minerals!$B$12:$B$28,$B14)&gt;0, SUMIFS(Minerals!L$12:L$28,Minerals!$B$12:$B$28,$B14), 0), "")</f>
        <v>0</v>
      </c>
      <c r="L14" s="58" t="str">
        <f>IF(L$7&lt;&gt;"", IF(SUMIFS(Minerals!M$12:M$28,Minerals!$B$12:$B$28,$B14)&gt;0, SUMIFS(Minerals!M$12:M$28,Minerals!$B$12:$B$28,$B14), 0), "")</f>
        <v/>
      </c>
      <c r="M14" s="58" t="str">
        <f>IF(M$7&lt;&gt;"", IF(SUMIFS(Minerals!N$12:N$28,Minerals!$B$12:$B$28,$B14)&gt;0, SUMIFS(Minerals!N$12:N$28,Minerals!$B$12:$B$28,$B14), 0), "")</f>
        <v/>
      </c>
      <c r="N14" s="58" t="str">
        <f>IF(N$7&lt;&gt;"", IF(SUMIFS(Minerals!O$12:O$28,Minerals!$B$12:$B$28,$B14)&gt;0, SUMIFS(Minerals!O$12:O$28,Minerals!$B$12:$B$28,$B14), 0), "")</f>
        <v/>
      </c>
      <c r="O14" s="58" t="str">
        <f>IF(O$7&lt;&gt;"", IF(SUMIFS(Minerals!P$12:P$28,Minerals!$B$12:$B$28,$B14)&gt;0, SUMIFS(Minerals!P$12:P$28,Minerals!$B$12:$B$28,$B14), 0), "")</f>
        <v/>
      </c>
      <c r="P14" s="58" t="str">
        <f>IF(P$7&lt;&gt;"", IF(SUMIFS(Minerals!Q$12:Q$28,Minerals!$B$12:$B$28,$B14)&gt;0, SUMIFS(Minerals!Q$12:Q$28,Minerals!$B$12:$B$28,$B14), 0), "")</f>
        <v/>
      </c>
      <c r="Q14" s="58" t="str">
        <f>IF(Q$7&lt;&gt;"", IF(SUMIFS(Minerals!R$12:R$28,Minerals!$B$12:$B$28,$B14)&gt;0, SUMIFS(Minerals!R$12:R$28,Minerals!$B$12:$B$28,$B14), 0), "")</f>
        <v/>
      </c>
      <c r="R14" s="58" t="str">
        <f>IF(R$7&lt;&gt;"", IF(SUMIFS(Minerals!S$12:S$28,Minerals!$B$12:$B$28,$B14)&gt;0, SUMIFS(Minerals!S$12:S$28,Minerals!$B$12:$B$28,$B14), 0), "")</f>
        <v/>
      </c>
      <c r="S14" s="58" t="str">
        <f>IF(S$7&lt;&gt;"", IF(SUMIFS(Minerals!T$12:T$28,Minerals!$B$12:$B$28,$B14)&gt;0, SUMIFS(Minerals!T$12:T$28,Minerals!$B$12:$B$28,$B14), 0), "")</f>
        <v/>
      </c>
      <c r="T14" s="58" t="str">
        <f>IF(T$7&lt;&gt;"", IF(SUMIFS(Minerals!U$12:U$28,Minerals!$B$12:$B$28,$B14)&gt;0, SUMIFS(Minerals!U$12:U$28,Minerals!$B$12:$B$28,$B14), 0), "")</f>
        <v/>
      </c>
      <c r="U14" s="58" t="str">
        <f>IF(U$7&lt;&gt;"", IF(SUMIFS(Minerals!V$12:V$28,Minerals!$B$12:$B$28,$B14)&gt;0, SUMIFS(Minerals!V$12:V$28,Minerals!$B$12:$B$28,$B14), 0), "")</f>
        <v/>
      </c>
      <c r="V14" s="58" t="str">
        <f>IF(V$7&lt;&gt;"", IF(SUMIFS(Minerals!W$12:W$28,Minerals!$B$12:$B$28,$B14)&gt;0, SUMIFS(Minerals!W$12:W$28,Minerals!$B$12:$B$28,$B14), 0), "")</f>
        <v/>
      </c>
      <c r="W14" s="58" t="str">
        <f>IF(W$7&lt;&gt;"", IF(SUMIFS(Minerals!X$12:X$28,Minerals!$B$12:$B$28,$B14)&gt;0, SUMIFS(Minerals!X$12:X$28,Minerals!$B$12:$B$28,$B14), 0), "")</f>
        <v/>
      </c>
      <c r="X14" s="58" t="str">
        <f>IF(X$7&lt;&gt;"", IF(SUMIFS(Minerals!Y$12:Y$28,Minerals!$B$12:$B$28,$B14)&gt;0, SUMIFS(Minerals!Y$12:Y$28,Minerals!$B$12:$B$28,$B14), 0), "")</f>
        <v/>
      </c>
      <c r="Y14" s="58" t="str">
        <f>IF(Y$7&lt;&gt;"", IF(SUMIFS(Minerals!Z$12:Z$28,Minerals!$B$12:$B$28,$B14)&gt;0, SUMIFS(Minerals!Z$12:Z$28,Minerals!$B$12:$B$28,$B14), 0), "")</f>
        <v/>
      </c>
      <c r="Z14" s="58" t="str">
        <f>IF(Z$7&lt;&gt;"", IF(SUMIFS(Minerals!AA$12:AA$28,Minerals!$B$12:$B$28,$B14)&gt;0, SUMIFS(Minerals!AA$12:AA$28,Minerals!$B$12:$B$28,$B14), 0), "")</f>
        <v/>
      </c>
      <c r="AA14" s="58" t="str">
        <f>IF(AA$7&lt;&gt;"", IF(SUMIFS(Minerals!AB$12:AB$28,Minerals!$B$12:$B$28,$B14)&gt;0, SUMIFS(Minerals!AB$12:AB$28,Minerals!$B$12:$B$28,$B14), 0), "")</f>
        <v/>
      </c>
      <c r="AB14" s="58" t="str">
        <f>IF(AB$7&lt;&gt;"", IF(SUMIFS(Minerals!AC$12:AC$28,Minerals!$B$12:$B$28,$B14)&gt;0, SUMIFS(Minerals!AC$12:AC$28,Minerals!$B$12:$B$28,$B14), 0), "")</f>
        <v/>
      </c>
      <c r="AC14" s="58" t="str">
        <f>IF(AC$7&lt;&gt;"", IF(SUMIFS(Minerals!AD$12:AD$28,Minerals!$B$12:$B$28,$B14)&gt;0, SUMIFS(Minerals!AD$12:AD$28,Minerals!$B$12:$B$28,$B14), 0), "")</f>
        <v/>
      </c>
      <c r="AD14" s="58" t="str">
        <f>IF(AD$7&lt;&gt;"", IF(SUMIFS(Minerals!AE$12:AE$28,Minerals!$B$12:$B$28,$B14)&gt;0, SUMIFS(Minerals!AE$12:AE$28,Minerals!$B$12:$B$28,$B14), 0), "")</f>
        <v/>
      </c>
      <c r="AE14" s="58" t="str">
        <f>IF(AE$7&lt;&gt;"", IF(SUMIFS(Minerals!AF$12:AF$28,Minerals!$B$12:$B$28,$B14)&gt;0, SUMIFS(Minerals!AF$12:AF$28,Minerals!$B$12:$B$28,$B14), 0), "")</f>
        <v/>
      </c>
      <c r="AF14" s="58" t="str">
        <f>IF(AF$7&lt;&gt;"", IF(SUMIFS(Minerals!AG$12:AG$28,Minerals!$B$12:$B$28,$B14)&gt;0, SUMIFS(Minerals!AG$12:AG$28,Minerals!$B$12:$B$28,$B14), 0), "")</f>
        <v/>
      </c>
      <c r="AG14" s="58" t="str">
        <f>IF(AG$7&lt;&gt;"", IF(SUMIFS(Minerals!AH$12:AH$28,Minerals!$B$12:$B$28,$B14)&gt;0, SUMIFS(Minerals!AH$12:AH$28,Minerals!$B$12:$B$28,$B14), 0), "")</f>
        <v/>
      </c>
      <c r="AH14" s="58" t="str">
        <f>IF(AH$7&lt;&gt;"", IF(SUMIFS(Minerals!AI$12:AI$28,Minerals!$B$12:$B$28,$B14)&gt;0, SUMIFS(Minerals!AI$12:AI$28,Minerals!$B$12:$B$28,$B14), 0), "")</f>
        <v/>
      </c>
      <c r="AI14" s="58" t="str">
        <f>IF(AI$7&lt;&gt;"", IF(SUMIFS(Minerals!AJ$12:AJ$28,Minerals!$B$12:$B$28,$B14)&gt;0, SUMIFS(Minerals!AJ$12:AJ$28,Minerals!$B$12:$B$28,$B14), 0), "")</f>
        <v/>
      </c>
      <c r="AJ14" s="58" t="str">
        <f>IF(AJ$7&lt;&gt;"", IF(SUMIFS(Minerals!AK$12:AK$28,Minerals!$B$12:$B$28,$B14)&gt;0, SUMIFS(Minerals!AK$12:AK$28,Minerals!$B$12:$B$28,$B14), 0), "")</f>
        <v/>
      </c>
      <c r="AK14" s="58" t="str">
        <f>IF(AK$7&lt;&gt;"", IF(SUMIFS(Minerals!AL$12:AL$28,Minerals!$B$12:$B$28,$B14)&gt;0, SUMIFS(Minerals!AL$12:AL$28,Minerals!$B$12:$B$28,$B14), 0), "")</f>
        <v/>
      </c>
      <c r="AL14" s="58" t="str">
        <f>IF(AL$7&lt;&gt;"", IF(SUMIFS(Minerals!AM$12:AM$28,Minerals!$B$12:$B$28,$B14)&gt;0, SUMIFS(Minerals!AM$12:AM$28,Minerals!$B$12:$B$28,$B14), 0), "")</f>
        <v/>
      </c>
      <c r="AM14" s="58" t="str">
        <f>IF(AM$7&lt;&gt;"", IF(SUMIFS(Minerals!AN$12:AN$28,Minerals!$B$12:$B$28,$B14)&gt;0, SUMIFS(Minerals!AN$12:AN$28,Minerals!$B$12:$B$28,$B14), 0), "")</f>
        <v/>
      </c>
      <c r="AN14" s="58" t="str">
        <f>IF(AN$7&lt;&gt;"", IF(SUMIFS(Minerals!AO$12:AO$28,Minerals!$B$12:$B$28,$B14)&gt;0, SUMIFS(Minerals!AO$12:AO$28,Minerals!$B$12:$B$28,$B14), 0), "")</f>
        <v/>
      </c>
      <c r="AO14" s="58" t="str">
        <f>IF(AO$7&lt;&gt;"", IF(SUMIFS(Minerals!AP$12:AP$28,Minerals!$B$12:$B$28,$B14)&gt;0, SUMIFS(Minerals!AP$12:AP$28,Minerals!$B$12:$B$28,$B14), 0), "")</f>
        <v/>
      </c>
      <c r="AP14" s="58" t="str">
        <f>IF(AP$7&lt;&gt;"", IF(SUMIFS(Minerals!AQ$12:AQ$28,Minerals!$B$12:$B$28,$B14)&gt;0, SUMIFS(Minerals!AQ$12:AQ$28,Minerals!$B$12:$B$28,$B14), 0), "")</f>
        <v/>
      </c>
      <c r="AQ14" s="58" t="str">
        <f>IF(AQ$7&lt;&gt;"", IF(SUMIFS(Minerals!AR$12:AR$28,Minerals!$B$12:$B$28,$B14)&gt;0, SUMIFS(Minerals!AR$12:AR$28,Minerals!$B$12:$B$28,$B14), 0), "")</f>
        <v/>
      </c>
    </row>
    <row r="15" spans="1:43" x14ac:dyDescent="0.3">
      <c r="B15" s="39" t="s">
        <v>134</v>
      </c>
      <c r="C15" s="37" t="s">
        <v>135</v>
      </c>
      <c r="D15" s="58">
        <f>IF(D$7&lt;&gt;"", IF(SUMIFS(Minerals!E$12:E$28,Minerals!$B$12:$B$28,$B15)&gt;0, SUMIFS(Minerals!E$12:E$28,Minerals!$B$12:$B$28,$B15), 0), "")</f>
        <v>0</v>
      </c>
      <c r="E15" s="58">
        <f>IF(E$7&lt;&gt;"", IF(SUMIFS(Minerals!F$12:F$28,Minerals!$B$12:$B$28,$B15)&gt;0, SUMIFS(Minerals!F$12:F$28,Minerals!$B$12:$B$28,$B15), 0), "")</f>
        <v>0</v>
      </c>
      <c r="F15" s="58">
        <f>IF(F$7&lt;&gt;"", IF(SUMIFS(Minerals!G$12:G$28,Minerals!$B$12:$B$28,$B15)&gt;0, SUMIFS(Minerals!G$12:G$28,Minerals!$B$12:$B$28,$B15), 0), "")</f>
        <v>0</v>
      </c>
      <c r="G15" s="58">
        <f>IF(G$7&lt;&gt;"", IF(SUMIFS(Minerals!H$12:H$28,Minerals!$B$12:$B$28,$B15)&gt;0, SUMIFS(Minerals!H$12:H$28,Minerals!$B$12:$B$28,$B15), 0), "")</f>
        <v>0</v>
      </c>
      <c r="H15" s="58">
        <f>IF(H$7&lt;&gt;"", IF(SUMIFS(Minerals!I$12:I$28,Minerals!$B$12:$B$28,$B15)&gt;0, SUMIFS(Minerals!I$12:I$28,Minerals!$B$12:$B$28,$B15), 0), "")</f>
        <v>0</v>
      </c>
      <c r="I15" s="58">
        <f>IF(I$7&lt;&gt;"", IF(SUMIFS(Minerals!J$12:J$28,Minerals!$B$12:$B$28,$B15)&gt;0, SUMIFS(Minerals!J$12:J$28,Minerals!$B$12:$B$28,$B15), 0), "")</f>
        <v>0</v>
      </c>
      <c r="J15" s="58">
        <f>IF(J$7&lt;&gt;"", IF(SUMIFS(Minerals!K$12:K$28,Minerals!$B$12:$B$28,$B15)&gt;0, SUMIFS(Minerals!K$12:K$28,Minerals!$B$12:$B$28,$B15), 0), "")</f>
        <v>0</v>
      </c>
      <c r="K15" s="58">
        <f>IF(K$7&lt;&gt;"", IF(SUMIFS(Minerals!L$12:L$28,Minerals!$B$12:$B$28,$B15)&gt;0, SUMIFS(Minerals!L$12:L$28,Minerals!$B$12:$B$28,$B15), 0), "")</f>
        <v>0</v>
      </c>
      <c r="L15" s="58" t="str">
        <f>IF(L$7&lt;&gt;"", IF(SUMIFS(Minerals!M$12:M$28,Minerals!$B$12:$B$28,$B15)&gt;0, SUMIFS(Minerals!M$12:M$28,Minerals!$B$12:$B$28,$B15), 0), "")</f>
        <v/>
      </c>
      <c r="M15" s="58" t="str">
        <f>IF(M$7&lt;&gt;"", IF(SUMIFS(Minerals!N$12:N$28,Minerals!$B$12:$B$28,$B15)&gt;0, SUMIFS(Minerals!N$12:N$28,Minerals!$B$12:$B$28,$B15), 0), "")</f>
        <v/>
      </c>
      <c r="N15" s="58" t="str">
        <f>IF(N$7&lt;&gt;"", IF(SUMIFS(Minerals!O$12:O$28,Minerals!$B$12:$B$28,$B15)&gt;0, SUMIFS(Minerals!O$12:O$28,Minerals!$B$12:$B$28,$B15), 0), "")</f>
        <v/>
      </c>
      <c r="O15" s="58" t="str">
        <f>IF(O$7&lt;&gt;"", IF(SUMIFS(Minerals!P$12:P$28,Minerals!$B$12:$B$28,$B15)&gt;0, SUMIFS(Minerals!P$12:P$28,Minerals!$B$12:$B$28,$B15), 0), "")</f>
        <v/>
      </c>
      <c r="P15" s="58" t="str">
        <f>IF(P$7&lt;&gt;"", IF(SUMIFS(Minerals!Q$12:Q$28,Minerals!$B$12:$B$28,$B15)&gt;0, SUMIFS(Minerals!Q$12:Q$28,Minerals!$B$12:$B$28,$B15), 0), "")</f>
        <v/>
      </c>
      <c r="Q15" s="58" t="str">
        <f>IF(Q$7&lt;&gt;"", IF(SUMIFS(Minerals!R$12:R$28,Minerals!$B$12:$B$28,$B15)&gt;0, SUMIFS(Minerals!R$12:R$28,Minerals!$B$12:$B$28,$B15), 0), "")</f>
        <v/>
      </c>
      <c r="R15" s="58" t="str">
        <f>IF(R$7&lt;&gt;"", IF(SUMIFS(Minerals!S$12:S$28,Minerals!$B$12:$B$28,$B15)&gt;0, SUMIFS(Minerals!S$12:S$28,Minerals!$B$12:$B$28,$B15), 0), "")</f>
        <v/>
      </c>
      <c r="S15" s="58" t="str">
        <f>IF(S$7&lt;&gt;"", IF(SUMIFS(Minerals!T$12:T$28,Minerals!$B$12:$B$28,$B15)&gt;0, SUMIFS(Minerals!T$12:T$28,Minerals!$B$12:$B$28,$B15), 0), "")</f>
        <v/>
      </c>
      <c r="T15" s="58" t="str">
        <f>IF(T$7&lt;&gt;"", IF(SUMIFS(Minerals!U$12:U$28,Minerals!$B$12:$B$28,$B15)&gt;0, SUMIFS(Minerals!U$12:U$28,Minerals!$B$12:$B$28,$B15), 0), "")</f>
        <v/>
      </c>
      <c r="U15" s="58" t="str">
        <f>IF(U$7&lt;&gt;"", IF(SUMIFS(Minerals!V$12:V$28,Minerals!$B$12:$B$28,$B15)&gt;0, SUMIFS(Minerals!V$12:V$28,Minerals!$B$12:$B$28,$B15), 0), "")</f>
        <v/>
      </c>
      <c r="V15" s="58" t="str">
        <f>IF(V$7&lt;&gt;"", IF(SUMIFS(Minerals!W$12:W$28,Minerals!$B$12:$B$28,$B15)&gt;0, SUMIFS(Minerals!W$12:W$28,Minerals!$B$12:$B$28,$B15), 0), "")</f>
        <v/>
      </c>
      <c r="W15" s="58" t="str">
        <f>IF(W$7&lt;&gt;"", IF(SUMIFS(Minerals!X$12:X$28,Minerals!$B$12:$B$28,$B15)&gt;0, SUMIFS(Minerals!X$12:X$28,Minerals!$B$12:$B$28,$B15), 0), "")</f>
        <v/>
      </c>
      <c r="X15" s="58" t="str">
        <f>IF(X$7&lt;&gt;"", IF(SUMIFS(Minerals!Y$12:Y$28,Minerals!$B$12:$B$28,$B15)&gt;0, SUMIFS(Minerals!Y$12:Y$28,Minerals!$B$12:$B$28,$B15), 0), "")</f>
        <v/>
      </c>
      <c r="Y15" s="58" t="str">
        <f>IF(Y$7&lt;&gt;"", IF(SUMIFS(Minerals!Z$12:Z$28,Minerals!$B$12:$B$28,$B15)&gt;0, SUMIFS(Minerals!Z$12:Z$28,Minerals!$B$12:$B$28,$B15), 0), "")</f>
        <v/>
      </c>
      <c r="Z15" s="58" t="str">
        <f>IF(Z$7&lt;&gt;"", IF(SUMIFS(Minerals!AA$12:AA$28,Minerals!$B$12:$B$28,$B15)&gt;0, SUMIFS(Minerals!AA$12:AA$28,Minerals!$B$12:$B$28,$B15), 0), "")</f>
        <v/>
      </c>
      <c r="AA15" s="58" t="str">
        <f>IF(AA$7&lt;&gt;"", IF(SUMIFS(Minerals!AB$12:AB$28,Minerals!$B$12:$B$28,$B15)&gt;0, SUMIFS(Minerals!AB$12:AB$28,Minerals!$B$12:$B$28,$B15), 0), "")</f>
        <v/>
      </c>
      <c r="AB15" s="58" t="str">
        <f>IF(AB$7&lt;&gt;"", IF(SUMIFS(Minerals!AC$12:AC$28,Minerals!$B$12:$B$28,$B15)&gt;0, SUMIFS(Minerals!AC$12:AC$28,Minerals!$B$12:$B$28,$B15), 0), "")</f>
        <v/>
      </c>
      <c r="AC15" s="58" t="str">
        <f>IF(AC$7&lt;&gt;"", IF(SUMIFS(Minerals!AD$12:AD$28,Minerals!$B$12:$B$28,$B15)&gt;0, SUMIFS(Minerals!AD$12:AD$28,Minerals!$B$12:$B$28,$B15), 0), "")</f>
        <v/>
      </c>
      <c r="AD15" s="58" t="str">
        <f>IF(AD$7&lt;&gt;"", IF(SUMIFS(Minerals!AE$12:AE$28,Minerals!$B$12:$B$28,$B15)&gt;0, SUMIFS(Minerals!AE$12:AE$28,Minerals!$B$12:$B$28,$B15), 0), "")</f>
        <v/>
      </c>
      <c r="AE15" s="58" t="str">
        <f>IF(AE$7&lt;&gt;"", IF(SUMIFS(Minerals!AF$12:AF$28,Minerals!$B$12:$B$28,$B15)&gt;0, SUMIFS(Minerals!AF$12:AF$28,Minerals!$B$12:$B$28,$B15), 0), "")</f>
        <v/>
      </c>
      <c r="AF15" s="58" t="str">
        <f>IF(AF$7&lt;&gt;"", IF(SUMIFS(Minerals!AG$12:AG$28,Minerals!$B$12:$B$28,$B15)&gt;0, SUMIFS(Minerals!AG$12:AG$28,Minerals!$B$12:$B$28,$B15), 0), "")</f>
        <v/>
      </c>
      <c r="AG15" s="58" t="str">
        <f>IF(AG$7&lt;&gt;"", IF(SUMIFS(Minerals!AH$12:AH$28,Minerals!$B$12:$B$28,$B15)&gt;0, SUMIFS(Minerals!AH$12:AH$28,Minerals!$B$12:$B$28,$B15), 0), "")</f>
        <v/>
      </c>
      <c r="AH15" s="58" t="str">
        <f>IF(AH$7&lt;&gt;"", IF(SUMIFS(Minerals!AI$12:AI$28,Minerals!$B$12:$B$28,$B15)&gt;0, SUMIFS(Minerals!AI$12:AI$28,Minerals!$B$12:$B$28,$B15), 0), "")</f>
        <v/>
      </c>
      <c r="AI15" s="58" t="str">
        <f>IF(AI$7&lt;&gt;"", IF(SUMIFS(Minerals!AJ$12:AJ$28,Minerals!$B$12:$B$28,$B15)&gt;0, SUMIFS(Minerals!AJ$12:AJ$28,Minerals!$B$12:$B$28,$B15), 0), "")</f>
        <v/>
      </c>
      <c r="AJ15" s="58" t="str">
        <f>IF(AJ$7&lt;&gt;"", IF(SUMIFS(Minerals!AK$12:AK$28,Minerals!$B$12:$B$28,$B15)&gt;0, SUMIFS(Minerals!AK$12:AK$28,Minerals!$B$12:$B$28,$B15), 0), "")</f>
        <v/>
      </c>
      <c r="AK15" s="58" t="str">
        <f>IF(AK$7&lt;&gt;"", IF(SUMIFS(Minerals!AL$12:AL$28,Minerals!$B$12:$B$28,$B15)&gt;0, SUMIFS(Minerals!AL$12:AL$28,Minerals!$B$12:$B$28,$B15), 0), "")</f>
        <v/>
      </c>
      <c r="AL15" s="58" t="str">
        <f>IF(AL$7&lt;&gt;"", IF(SUMIFS(Minerals!AM$12:AM$28,Minerals!$B$12:$B$28,$B15)&gt;0, SUMIFS(Minerals!AM$12:AM$28,Minerals!$B$12:$B$28,$B15), 0), "")</f>
        <v/>
      </c>
      <c r="AM15" s="58" t="str">
        <f>IF(AM$7&lt;&gt;"", IF(SUMIFS(Minerals!AN$12:AN$28,Minerals!$B$12:$B$28,$B15)&gt;0, SUMIFS(Minerals!AN$12:AN$28,Minerals!$B$12:$B$28,$B15), 0), "")</f>
        <v/>
      </c>
      <c r="AN15" s="58" t="str">
        <f>IF(AN$7&lt;&gt;"", IF(SUMIFS(Minerals!AO$12:AO$28,Minerals!$B$12:$B$28,$B15)&gt;0, SUMIFS(Minerals!AO$12:AO$28,Minerals!$B$12:$B$28,$B15), 0), "")</f>
        <v/>
      </c>
      <c r="AO15" s="58" t="str">
        <f>IF(AO$7&lt;&gt;"", IF(SUMIFS(Minerals!AP$12:AP$28,Minerals!$B$12:$B$28,$B15)&gt;0, SUMIFS(Minerals!AP$12:AP$28,Minerals!$B$12:$B$28,$B15), 0), "")</f>
        <v/>
      </c>
      <c r="AP15" s="58" t="str">
        <f>IF(AP$7&lt;&gt;"", IF(SUMIFS(Minerals!AQ$12:AQ$28,Minerals!$B$12:$B$28,$B15)&gt;0, SUMIFS(Minerals!AQ$12:AQ$28,Minerals!$B$12:$B$28,$B15), 0), "")</f>
        <v/>
      </c>
      <c r="AQ15" s="58" t="str">
        <f>IF(AQ$7&lt;&gt;"", IF(SUMIFS(Minerals!AR$12:AR$28,Minerals!$B$12:$B$28,$B15)&gt;0, SUMIFS(Minerals!AR$12:AR$28,Minerals!$B$12:$B$28,$B15), 0), "")</f>
        <v/>
      </c>
    </row>
    <row r="16" spans="1:43" x14ac:dyDescent="0.3">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row>
    <row r="17" spans="2:43" x14ac:dyDescent="0.3">
      <c r="B17" s="33" t="s">
        <v>138</v>
      </c>
      <c r="C17" s="33" t="s">
        <v>139</v>
      </c>
      <c r="D17" s="36">
        <f t="shared" ref="D17:K17" si="4">IF(SUM(D18:D26) &gt; 0, SUM(D18:D26), "")</f>
        <v>28683</v>
      </c>
      <c r="E17" s="36">
        <f t="shared" si="4"/>
        <v>26313</v>
      </c>
      <c r="F17" s="36">
        <f t="shared" si="4"/>
        <v>23432</v>
      </c>
      <c r="G17" s="36">
        <f t="shared" si="4"/>
        <v>26157</v>
      </c>
      <c r="H17" s="36">
        <f t="shared" si="4"/>
        <v>28328</v>
      </c>
      <c r="I17" s="36">
        <f t="shared" si="4"/>
        <v>30173</v>
      </c>
      <c r="J17" s="36">
        <f t="shared" si="4"/>
        <v>29097</v>
      </c>
      <c r="K17" s="36">
        <f t="shared" si="4"/>
        <v>28587</v>
      </c>
      <c r="L17" s="36" t="str">
        <f t="shared" ref="L17:AQ17" si="5">IF(SUM(L18:L26) &gt; 0, SUM(L18:L26), "")</f>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c r="AQ17" s="36" t="str">
        <f t="shared" si="5"/>
        <v/>
      </c>
    </row>
    <row r="18" spans="2:43" ht="28.8" x14ac:dyDescent="0.3">
      <c r="B18" s="39" t="s">
        <v>140</v>
      </c>
      <c r="C18" s="37" t="s">
        <v>141</v>
      </c>
      <c r="D18" s="58">
        <f>IF(D$7&lt;&gt;"", IF(SUMIFS(Minerals!E$12:E$28,Minerals!$B$12:$B$28,$B18)&gt;0, SUMIFS(Minerals!E$12:E$28,Minerals!$B$12:$B$28,$B18), 0), "")</f>
        <v>21023</v>
      </c>
      <c r="E18" s="58">
        <f>IF(E$7&lt;&gt;"", IF(SUMIFS(Minerals!F$12:F$28,Minerals!$B$12:$B$28,$B18)&gt;0, SUMIFS(Minerals!F$12:F$28,Minerals!$B$12:$B$28,$B18), 0), "")</f>
        <v>18947</v>
      </c>
      <c r="F18" s="58">
        <f>IF(F$7&lt;&gt;"", IF(SUMIFS(Minerals!G$12:G$28,Minerals!$B$12:$B$28,$B18)&gt;0, SUMIFS(Minerals!G$12:G$28,Minerals!$B$12:$B$28,$B18), 0), "")</f>
        <v>17214</v>
      </c>
      <c r="G18" s="58">
        <f>IF(G$7&lt;&gt;"", IF(SUMIFS(Minerals!H$12:H$28,Minerals!$B$12:$B$28,$B18)&gt;0, SUMIFS(Minerals!H$12:H$28,Minerals!$B$12:$B$28,$B18), 0), "")</f>
        <v>19705</v>
      </c>
      <c r="H18" s="58">
        <f>IF(H$7&lt;&gt;"", IF(SUMIFS(Minerals!I$12:I$28,Minerals!$B$12:$B$28,$B18)&gt;0, SUMIFS(Minerals!I$12:I$28,Minerals!$B$12:$B$28,$B18), 0), "")</f>
        <v>21247.338502523493</v>
      </c>
      <c r="I18" s="58">
        <f>IF(I$7&lt;&gt;"", IF(SUMIFS(Minerals!J$12:J$28,Minerals!$B$12:$B$28,$B18)&gt;0, SUMIFS(Minerals!J$12:J$28,Minerals!$B$12:$B$28,$B18), 0), "")</f>
        <v>22443.458518165487</v>
      </c>
      <c r="J18" s="58">
        <f>IF(J$7&lt;&gt;"", IF(SUMIFS(Minerals!K$12:K$28,Minerals!$B$12:$B$28,$B18)&gt;0, SUMIFS(Minerals!K$12:K$28,Minerals!$B$12:$B$28,$B18), 0), "")</f>
        <v>21789.491879605528</v>
      </c>
      <c r="K18" s="58">
        <f>IF(K$7&lt;&gt;"", IF(SUMIFS(Minerals!L$12:L$28,Minerals!$B$12:$B$28,$B18)&gt;0, SUMIFS(Minerals!L$12:L$28,Minerals!$B$12:$B$28,$B18), 0), "")</f>
        <v>20982.369261037991</v>
      </c>
      <c r="L18" s="58" t="str">
        <f>IF(L$7&lt;&gt;"", IF(SUMIFS(Minerals!M$12:M$28,Minerals!$B$12:$B$28,$B18)&gt;0, SUMIFS(Minerals!M$12:M$28,Minerals!$B$12:$B$28,$B18), 0), "")</f>
        <v/>
      </c>
      <c r="M18" s="58" t="str">
        <f>IF(M$7&lt;&gt;"", IF(SUMIFS(Minerals!N$12:N$28,Minerals!$B$12:$B$28,$B18)&gt;0, SUMIFS(Minerals!N$12:N$28,Minerals!$B$12:$B$28,$B18), 0), "")</f>
        <v/>
      </c>
      <c r="N18" s="58" t="str">
        <f>IF(N$7&lt;&gt;"", IF(SUMIFS(Minerals!O$12:O$28,Minerals!$B$12:$B$28,$B18)&gt;0, SUMIFS(Minerals!O$12:O$28,Minerals!$B$12:$B$28,$B18), 0), "")</f>
        <v/>
      </c>
      <c r="O18" s="58" t="str">
        <f>IF(O$7&lt;&gt;"", IF(SUMIFS(Minerals!P$12:P$28,Minerals!$B$12:$B$28,$B18)&gt;0, SUMIFS(Minerals!P$12:P$28,Minerals!$B$12:$B$28,$B18), 0), "")</f>
        <v/>
      </c>
      <c r="P18" s="58" t="str">
        <f>IF(P$7&lt;&gt;"", IF(SUMIFS(Minerals!Q$12:Q$28,Minerals!$B$12:$B$28,$B18)&gt;0, SUMIFS(Minerals!Q$12:Q$28,Minerals!$B$12:$B$28,$B18), 0), "")</f>
        <v/>
      </c>
      <c r="Q18" s="58" t="str">
        <f>IF(Q$7&lt;&gt;"", IF(SUMIFS(Minerals!R$12:R$28,Minerals!$B$12:$B$28,$B18)&gt;0, SUMIFS(Minerals!R$12:R$28,Minerals!$B$12:$B$28,$B18), 0), "")</f>
        <v/>
      </c>
      <c r="R18" s="58" t="str">
        <f>IF(R$7&lt;&gt;"", IF(SUMIFS(Minerals!S$12:S$28,Minerals!$B$12:$B$28,$B18)&gt;0, SUMIFS(Minerals!S$12:S$28,Minerals!$B$12:$B$28,$B18), 0), "")</f>
        <v/>
      </c>
      <c r="S18" s="58" t="str">
        <f>IF(S$7&lt;&gt;"", IF(SUMIFS(Minerals!T$12:T$28,Minerals!$B$12:$B$28,$B18)&gt;0, SUMIFS(Minerals!T$12:T$28,Minerals!$B$12:$B$28,$B18), 0), "")</f>
        <v/>
      </c>
      <c r="T18" s="58" t="str">
        <f>IF(T$7&lt;&gt;"", IF(SUMIFS(Minerals!U$12:U$28,Minerals!$B$12:$B$28,$B18)&gt;0, SUMIFS(Minerals!U$12:U$28,Minerals!$B$12:$B$28,$B18), 0), "")</f>
        <v/>
      </c>
      <c r="U18" s="58" t="str">
        <f>IF(U$7&lt;&gt;"", IF(SUMIFS(Minerals!V$12:V$28,Minerals!$B$12:$B$28,$B18)&gt;0, SUMIFS(Minerals!V$12:V$28,Minerals!$B$12:$B$28,$B18), 0), "")</f>
        <v/>
      </c>
      <c r="V18" s="58" t="str">
        <f>IF(V$7&lt;&gt;"", IF(SUMIFS(Minerals!W$12:W$28,Minerals!$B$12:$B$28,$B18)&gt;0, SUMIFS(Minerals!W$12:W$28,Minerals!$B$12:$B$28,$B18), 0), "")</f>
        <v/>
      </c>
      <c r="W18" s="58" t="str">
        <f>IF(W$7&lt;&gt;"", IF(SUMIFS(Minerals!X$12:X$28,Minerals!$B$12:$B$28,$B18)&gt;0, SUMIFS(Minerals!X$12:X$28,Minerals!$B$12:$B$28,$B18), 0), "")</f>
        <v/>
      </c>
      <c r="X18" s="58" t="str">
        <f>IF(X$7&lt;&gt;"", IF(SUMIFS(Minerals!Y$12:Y$28,Minerals!$B$12:$B$28,$B18)&gt;0, SUMIFS(Minerals!Y$12:Y$28,Minerals!$B$12:$B$28,$B18), 0), "")</f>
        <v/>
      </c>
      <c r="Y18" s="58" t="str">
        <f>IF(Y$7&lt;&gt;"", IF(SUMIFS(Minerals!Z$12:Z$28,Minerals!$B$12:$B$28,$B18)&gt;0, SUMIFS(Minerals!Z$12:Z$28,Minerals!$B$12:$B$28,$B18), 0), "")</f>
        <v/>
      </c>
      <c r="Z18" s="58" t="str">
        <f>IF(Z$7&lt;&gt;"", IF(SUMIFS(Minerals!AA$12:AA$28,Minerals!$B$12:$B$28,$B18)&gt;0, SUMIFS(Minerals!AA$12:AA$28,Minerals!$B$12:$B$28,$B18), 0), "")</f>
        <v/>
      </c>
      <c r="AA18" s="58" t="str">
        <f>IF(AA$7&lt;&gt;"", IF(SUMIFS(Minerals!AB$12:AB$28,Minerals!$B$12:$B$28,$B18)&gt;0, SUMIFS(Minerals!AB$12:AB$28,Minerals!$B$12:$B$28,$B18), 0), "")</f>
        <v/>
      </c>
      <c r="AB18" s="58" t="str">
        <f>IF(AB$7&lt;&gt;"", IF(SUMIFS(Minerals!AC$12:AC$28,Minerals!$B$12:$B$28,$B18)&gt;0, SUMIFS(Minerals!AC$12:AC$28,Minerals!$B$12:$B$28,$B18), 0), "")</f>
        <v/>
      </c>
      <c r="AC18" s="58" t="str">
        <f>IF(AC$7&lt;&gt;"", IF(SUMIFS(Minerals!AD$12:AD$28,Minerals!$B$12:$B$28,$B18)&gt;0, SUMIFS(Minerals!AD$12:AD$28,Minerals!$B$12:$B$28,$B18), 0), "")</f>
        <v/>
      </c>
      <c r="AD18" s="58" t="str">
        <f>IF(AD$7&lt;&gt;"", IF(SUMIFS(Minerals!AE$12:AE$28,Minerals!$B$12:$B$28,$B18)&gt;0, SUMIFS(Minerals!AE$12:AE$28,Minerals!$B$12:$B$28,$B18), 0), "")</f>
        <v/>
      </c>
      <c r="AE18" s="58" t="str">
        <f>IF(AE$7&lt;&gt;"", IF(SUMIFS(Minerals!AF$12:AF$28,Minerals!$B$12:$B$28,$B18)&gt;0, SUMIFS(Minerals!AF$12:AF$28,Minerals!$B$12:$B$28,$B18), 0), "")</f>
        <v/>
      </c>
      <c r="AF18" s="58" t="str">
        <f>IF(AF$7&lt;&gt;"", IF(SUMIFS(Minerals!AG$12:AG$28,Minerals!$B$12:$B$28,$B18)&gt;0, SUMIFS(Minerals!AG$12:AG$28,Minerals!$B$12:$B$28,$B18), 0), "")</f>
        <v/>
      </c>
      <c r="AG18" s="58" t="str">
        <f>IF(AG$7&lt;&gt;"", IF(SUMIFS(Minerals!AH$12:AH$28,Minerals!$B$12:$B$28,$B18)&gt;0, SUMIFS(Minerals!AH$12:AH$28,Minerals!$B$12:$B$28,$B18), 0), "")</f>
        <v/>
      </c>
      <c r="AH18" s="58" t="str">
        <f>IF(AH$7&lt;&gt;"", IF(SUMIFS(Minerals!AI$12:AI$28,Minerals!$B$12:$B$28,$B18)&gt;0, SUMIFS(Minerals!AI$12:AI$28,Minerals!$B$12:$B$28,$B18), 0), "")</f>
        <v/>
      </c>
      <c r="AI18" s="58" t="str">
        <f>IF(AI$7&lt;&gt;"", IF(SUMIFS(Minerals!AJ$12:AJ$28,Minerals!$B$12:$B$28,$B18)&gt;0, SUMIFS(Minerals!AJ$12:AJ$28,Minerals!$B$12:$B$28,$B18), 0), "")</f>
        <v/>
      </c>
      <c r="AJ18" s="58" t="str">
        <f>IF(AJ$7&lt;&gt;"", IF(SUMIFS(Minerals!AK$12:AK$28,Minerals!$B$12:$B$28,$B18)&gt;0, SUMIFS(Minerals!AK$12:AK$28,Minerals!$B$12:$B$28,$B18), 0), "")</f>
        <v/>
      </c>
      <c r="AK18" s="58" t="str">
        <f>IF(AK$7&lt;&gt;"", IF(SUMIFS(Minerals!AL$12:AL$28,Minerals!$B$12:$B$28,$B18)&gt;0, SUMIFS(Minerals!AL$12:AL$28,Minerals!$B$12:$B$28,$B18), 0), "")</f>
        <v/>
      </c>
      <c r="AL18" s="58" t="str">
        <f>IF(AL$7&lt;&gt;"", IF(SUMIFS(Minerals!AM$12:AM$28,Minerals!$B$12:$B$28,$B18)&gt;0, SUMIFS(Minerals!AM$12:AM$28,Minerals!$B$12:$B$28,$B18), 0), "")</f>
        <v/>
      </c>
      <c r="AM18" s="58" t="str">
        <f>IF(AM$7&lt;&gt;"", IF(SUMIFS(Minerals!AN$12:AN$28,Minerals!$B$12:$B$28,$B18)&gt;0, SUMIFS(Minerals!AN$12:AN$28,Minerals!$B$12:$B$28,$B18), 0), "")</f>
        <v/>
      </c>
      <c r="AN18" s="58" t="str">
        <f>IF(AN$7&lt;&gt;"", IF(SUMIFS(Minerals!AO$12:AO$28,Minerals!$B$12:$B$28,$B18)&gt;0, SUMIFS(Minerals!AO$12:AO$28,Minerals!$B$12:$B$28,$B18), 0), "")</f>
        <v/>
      </c>
      <c r="AO18" s="58" t="str">
        <f>IF(AO$7&lt;&gt;"", IF(SUMIFS(Minerals!AP$12:AP$28,Minerals!$B$12:$B$28,$B18)&gt;0, SUMIFS(Minerals!AP$12:AP$28,Minerals!$B$12:$B$28,$B18), 0), "")</f>
        <v/>
      </c>
      <c r="AP18" s="58" t="str">
        <f>IF(AP$7&lt;&gt;"", IF(SUMIFS(Minerals!AQ$12:AQ$28,Minerals!$B$12:$B$28,$B18)&gt;0, SUMIFS(Minerals!AQ$12:AQ$28,Minerals!$B$12:$B$28,$B18), 0), "")</f>
        <v/>
      </c>
      <c r="AQ18" s="58" t="str">
        <f>IF(AQ$7&lt;&gt;"", IF(SUMIFS(Minerals!AR$12:AR$28,Minerals!$B$12:$B$28,$B18)&gt;0, SUMIFS(Minerals!AR$12:AR$28,Minerals!$B$12:$B$28,$B18), 0), "")</f>
        <v/>
      </c>
    </row>
    <row r="19" spans="2:43" x14ac:dyDescent="0.3">
      <c r="B19" s="39" t="s">
        <v>142</v>
      </c>
      <c r="C19" s="37" t="s">
        <v>143</v>
      </c>
      <c r="D19" s="58">
        <f>IF(D$7&lt;&gt;"", IF(SUMIFS(Minerals!E$12:E$28,Minerals!$B$12:$B$28,$B19)&gt;0, SUMIFS(Minerals!E$12:E$28,Minerals!$B$12:$B$28,$B19), 0), "")</f>
        <v>1251</v>
      </c>
      <c r="E19" s="58">
        <f>IF(E$7&lt;&gt;"", IF(SUMIFS(Minerals!F$12:F$28,Minerals!$B$12:$B$28,$B19)&gt;0, SUMIFS(Minerals!F$12:F$28,Minerals!$B$12:$B$28,$B19), 0), "")</f>
        <v>1120</v>
      </c>
      <c r="F19" s="58">
        <f>IF(F$7&lt;&gt;"", IF(SUMIFS(Minerals!G$12:G$28,Minerals!$B$12:$B$28,$B19)&gt;0, SUMIFS(Minerals!G$12:G$28,Minerals!$B$12:$B$28,$B19), 0), "")</f>
        <v>1269</v>
      </c>
      <c r="G19" s="58">
        <f>IF(G$7&lt;&gt;"", IF(SUMIFS(Minerals!H$12:H$28,Minerals!$B$12:$B$28,$B19)&gt;0, SUMIFS(Minerals!H$12:H$28,Minerals!$B$12:$B$28,$B19), 0), "")</f>
        <v>1302</v>
      </c>
      <c r="H19" s="58">
        <f>IF(H$7&lt;&gt;"", IF(SUMIFS(Minerals!I$12:I$28,Minerals!$B$12:$B$28,$B19)&gt;0, SUMIFS(Minerals!I$12:I$28,Minerals!$B$12:$B$28,$B19), 0), "")</f>
        <v>1365.6614974765064</v>
      </c>
      <c r="I19" s="58">
        <f>IF(I$7&lt;&gt;"", IF(SUMIFS(Minerals!J$12:J$28,Minerals!$B$12:$B$28,$B19)&gt;0, SUMIFS(Minerals!J$12:J$28,Minerals!$B$12:$B$28,$B19), 0), "")</f>
        <v>1442.5414818345125</v>
      </c>
      <c r="J19" s="58">
        <f>IF(J$7&lt;&gt;"", IF(SUMIFS(Minerals!K$12:K$28,Minerals!$B$12:$B$28,$B19)&gt;0, SUMIFS(Minerals!K$12:K$28,Minerals!$B$12:$B$28,$B19), 0), "")</f>
        <v>1400.5081203944717</v>
      </c>
      <c r="K19" s="58">
        <f>IF(K$7&lt;&gt;"", IF(SUMIFS(Minerals!L$12:L$28,Minerals!$B$12:$B$28,$B19)&gt;0, SUMIFS(Minerals!L$12:L$28,Minerals!$B$12:$B$28,$B19), 0), "")</f>
        <v>1348.6307389620072</v>
      </c>
      <c r="L19" s="58" t="str">
        <f>IF(L$7&lt;&gt;"", IF(SUMIFS(Minerals!M$12:M$28,Minerals!$B$12:$B$28,$B19)&gt;0, SUMIFS(Minerals!M$12:M$28,Minerals!$B$12:$B$28,$B19), 0), "")</f>
        <v/>
      </c>
      <c r="M19" s="58" t="str">
        <f>IF(M$7&lt;&gt;"", IF(SUMIFS(Minerals!N$12:N$28,Minerals!$B$12:$B$28,$B19)&gt;0, SUMIFS(Minerals!N$12:N$28,Minerals!$B$12:$B$28,$B19), 0), "")</f>
        <v/>
      </c>
      <c r="N19" s="58" t="str">
        <f>IF(N$7&lt;&gt;"", IF(SUMIFS(Minerals!O$12:O$28,Minerals!$B$12:$B$28,$B19)&gt;0, SUMIFS(Minerals!O$12:O$28,Minerals!$B$12:$B$28,$B19), 0), "")</f>
        <v/>
      </c>
      <c r="O19" s="58" t="str">
        <f>IF(O$7&lt;&gt;"", IF(SUMIFS(Minerals!P$12:P$28,Minerals!$B$12:$B$28,$B19)&gt;0, SUMIFS(Minerals!P$12:P$28,Minerals!$B$12:$B$28,$B19), 0), "")</f>
        <v/>
      </c>
      <c r="P19" s="58" t="str">
        <f>IF(P$7&lt;&gt;"", IF(SUMIFS(Minerals!Q$12:Q$28,Minerals!$B$12:$B$28,$B19)&gt;0, SUMIFS(Minerals!Q$12:Q$28,Minerals!$B$12:$B$28,$B19), 0), "")</f>
        <v/>
      </c>
      <c r="Q19" s="58" t="str">
        <f>IF(Q$7&lt;&gt;"", IF(SUMIFS(Minerals!R$12:R$28,Minerals!$B$12:$B$28,$B19)&gt;0, SUMIFS(Minerals!R$12:R$28,Minerals!$B$12:$B$28,$B19), 0), "")</f>
        <v/>
      </c>
      <c r="R19" s="58" t="str">
        <f>IF(R$7&lt;&gt;"", IF(SUMIFS(Minerals!S$12:S$28,Minerals!$B$12:$B$28,$B19)&gt;0, SUMIFS(Minerals!S$12:S$28,Minerals!$B$12:$B$28,$B19), 0), "")</f>
        <v/>
      </c>
      <c r="S19" s="58" t="str">
        <f>IF(S$7&lt;&gt;"", IF(SUMIFS(Minerals!T$12:T$28,Minerals!$B$12:$B$28,$B19)&gt;0, SUMIFS(Minerals!T$12:T$28,Minerals!$B$12:$B$28,$B19), 0), "")</f>
        <v/>
      </c>
      <c r="T19" s="58" t="str">
        <f>IF(T$7&lt;&gt;"", IF(SUMIFS(Minerals!U$12:U$28,Minerals!$B$12:$B$28,$B19)&gt;0, SUMIFS(Minerals!U$12:U$28,Minerals!$B$12:$B$28,$B19), 0), "")</f>
        <v/>
      </c>
      <c r="U19" s="58" t="str">
        <f>IF(U$7&lt;&gt;"", IF(SUMIFS(Minerals!V$12:V$28,Minerals!$B$12:$B$28,$B19)&gt;0, SUMIFS(Minerals!V$12:V$28,Minerals!$B$12:$B$28,$B19), 0), "")</f>
        <v/>
      </c>
      <c r="V19" s="58" t="str">
        <f>IF(V$7&lt;&gt;"", IF(SUMIFS(Minerals!W$12:W$28,Minerals!$B$12:$B$28,$B19)&gt;0, SUMIFS(Minerals!W$12:W$28,Minerals!$B$12:$B$28,$B19), 0), "")</f>
        <v/>
      </c>
      <c r="W19" s="58" t="str">
        <f>IF(W$7&lt;&gt;"", IF(SUMIFS(Minerals!X$12:X$28,Minerals!$B$12:$B$28,$B19)&gt;0, SUMIFS(Minerals!X$12:X$28,Minerals!$B$12:$B$28,$B19), 0), "")</f>
        <v/>
      </c>
      <c r="X19" s="58" t="str">
        <f>IF(X$7&lt;&gt;"", IF(SUMIFS(Minerals!Y$12:Y$28,Minerals!$B$12:$B$28,$B19)&gt;0, SUMIFS(Minerals!Y$12:Y$28,Minerals!$B$12:$B$28,$B19), 0), "")</f>
        <v/>
      </c>
      <c r="Y19" s="58" t="str">
        <f>IF(Y$7&lt;&gt;"", IF(SUMIFS(Minerals!Z$12:Z$28,Minerals!$B$12:$B$28,$B19)&gt;0, SUMIFS(Minerals!Z$12:Z$28,Minerals!$B$12:$B$28,$B19), 0), "")</f>
        <v/>
      </c>
      <c r="Z19" s="58" t="str">
        <f>IF(Z$7&lt;&gt;"", IF(SUMIFS(Minerals!AA$12:AA$28,Minerals!$B$12:$B$28,$B19)&gt;0, SUMIFS(Minerals!AA$12:AA$28,Minerals!$B$12:$B$28,$B19), 0), "")</f>
        <v/>
      </c>
      <c r="AA19" s="58" t="str">
        <f>IF(AA$7&lt;&gt;"", IF(SUMIFS(Minerals!AB$12:AB$28,Minerals!$B$12:$B$28,$B19)&gt;0, SUMIFS(Minerals!AB$12:AB$28,Minerals!$B$12:$B$28,$B19), 0), "")</f>
        <v/>
      </c>
      <c r="AB19" s="58" t="str">
        <f>IF(AB$7&lt;&gt;"", IF(SUMIFS(Minerals!AC$12:AC$28,Minerals!$B$12:$B$28,$B19)&gt;0, SUMIFS(Minerals!AC$12:AC$28,Minerals!$B$12:$B$28,$B19), 0), "")</f>
        <v/>
      </c>
      <c r="AC19" s="58" t="str">
        <f>IF(AC$7&lt;&gt;"", IF(SUMIFS(Minerals!AD$12:AD$28,Minerals!$B$12:$B$28,$B19)&gt;0, SUMIFS(Minerals!AD$12:AD$28,Minerals!$B$12:$B$28,$B19), 0), "")</f>
        <v/>
      </c>
      <c r="AD19" s="58" t="str">
        <f>IF(AD$7&lt;&gt;"", IF(SUMIFS(Minerals!AE$12:AE$28,Minerals!$B$12:$B$28,$B19)&gt;0, SUMIFS(Minerals!AE$12:AE$28,Minerals!$B$12:$B$28,$B19), 0), "")</f>
        <v/>
      </c>
      <c r="AE19" s="58" t="str">
        <f>IF(AE$7&lt;&gt;"", IF(SUMIFS(Minerals!AF$12:AF$28,Minerals!$B$12:$B$28,$B19)&gt;0, SUMIFS(Minerals!AF$12:AF$28,Minerals!$B$12:$B$28,$B19), 0), "")</f>
        <v/>
      </c>
      <c r="AF19" s="58" t="str">
        <f>IF(AF$7&lt;&gt;"", IF(SUMIFS(Minerals!AG$12:AG$28,Minerals!$B$12:$B$28,$B19)&gt;0, SUMIFS(Minerals!AG$12:AG$28,Minerals!$B$12:$B$28,$B19), 0), "")</f>
        <v/>
      </c>
      <c r="AG19" s="58" t="str">
        <f>IF(AG$7&lt;&gt;"", IF(SUMIFS(Minerals!AH$12:AH$28,Minerals!$B$12:$B$28,$B19)&gt;0, SUMIFS(Minerals!AH$12:AH$28,Minerals!$B$12:$B$28,$B19), 0), "")</f>
        <v/>
      </c>
      <c r="AH19" s="58" t="str">
        <f>IF(AH$7&lt;&gt;"", IF(SUMIFS(Minerals!AI$12:AI$28,Minerals!$B$12:$B$28,$B19)&gt;0, SUMIFS(Minerals!AI$12:AI$28,Minerals!$B$12:$B$28,$B19), 0), "")</f>
        <v/>
      </c>
      <c r="AI19" s="58" t="str">
        <f>IF(AI$7&lt;&gt;"", IF(SUMIFS(Minerals!AJ$12:AJ$28,Minerals!$B$12:$B$28,$B19)&gt;0, SUMIFS(Minerals!AJ$12:AJ$28,Minerals!$B$12:$B$28,$B19), 0), "")</f>
        <v/>
      </c>
      <c r="AJ19" s="58" t="str">
        <f>IF(AJ$7&lt;&gt;"", IF(SUMIFS(Minerals!AK$12:AK$28,Minerals!$B$12:$B$28,$B19)&gt;0, SUMIFS(Minerals!AK$12:AK$28,Minerals!$B$12:$B$28,$B19), 0), "")</f>
        <v/>
      </c>
      <c r="AK19" s="58" t="str">
        <f>IF(AK$7&lt;&gt;"", IF(SUMIFS(Minerals!AL$12:AL$28,Minerals!$B$12:$B$28,$B19)&gt;0, SUMIFS(Minerals!AL$12:AL$28,Minerals!$B$12:$B$28,$B19), 0), "")</f>
        <v/>
      </c>
      <c r="AL19" s="58" t="str">
        <f>IF(AL$7&lt;&gt;"", IF(SUMIFS(Minerals!AM$12:AM$28,Minerals!$B$12:$B$28,$B19)&gt;0, SUMIFS(Minerals!AM$12:AM$28,Minerals!$B$12:$B$28,$B19), 0), "")</f>
        <v/>
      </c>
      <c r="AM19" s="58" t="str">
        <f>IF(AM$7&lt;&gt;"", IF(SUMIFS(Minerals!AN$12:AN$28,Minerals!$B$12:$B$28,$B19)&gt;0, SUMIFS(Minerals!AN$12:AN$28,Minerals!$B$12:$B$28,$B19), 0), "")</f>
        <v/>
      </c>
      <c r="AN19" s="58" t="str">
        <f>IF(AN$7&lt;&gt;"", IF(SUMIFS(Minerals!AO$12:AO$28,Minerals!$B$12:$B$28,$B19)&gt;0, SUMIFS(Minerals!AO$12:AO$28,Minerals!$B$12:$B$28,$B19), 0), "")</f>
        <v/>
      </c>
      <c r="AO19" s="58" t="str">
        <f>IF(AO$7&lt;&gt;"", IF(SUMIFS(Minerals!AP$12:AP$28,Minerals!$B$12:$B$28,$B19)&gt;0, SUMIFS(Minerals!AP$12:AP$28,Minerals!$B$12:$B$28,$B19), 0), "")</f>
        <v/>
      </c>
      <c r="AP19" s="58" t="str">
        <f>IF(AP$7&lt;&gt;"", IF(SUMIFS(Minerals!AQ$12:AQ$28,Minerals!$B$12:$B$28,$B19)&gt;0, SUMIFS(Minerals!AQ$12:AQ$28,Minerals!$B$12:$B$28,$B19), 0), "")</f>
        <v/>
      </c>
      <c r="AQ19" s="58" t="str">
        <f>IF(AQ$7&lt;&gt;"", IF(SUMIFS(Minerals!AR$12:AR$28,Minerals!$B$12:$B$28,$B19)&gt;0, SUMIFS(Minerals!AR$12:AR$28,Minerals!$B$12:$B$28,$B19), 0), "")</f>
        <v/>
      </c>
    </row>
    <row r="20" spans="2:43" x14ac:dyDescent="0.3">
      <c r="B20" s="39" t="s">
        <v>144</v>
      </c>
      <c r="C20" s="37" t="s">
        <v>145</v>
      </c>
      <c r="D20" s="58">
        <f>IF(D$7&lt;&gt;"", IF(SUMIFS(Minerals!E$12:E$28,Minerals!$B$12:$B$28,$B20)&gt;0, SUMIFS(Minerals!E$12:E$28,Minerals!$B$12:$B$28,$B20), 0), "")</f>
        <v>0</v>
      </c>
      <c r="E20" s="58">
        <f>IF(E$7&lt;&gt;"", IF(SUMIFS(Minerals!F$12:F$28,Minerals!$B$12:$B$28,$B20)&gt;0, SUMIFS(Minerals!F$12:F$28,Minerals!$B$12:$B$28,$B20), 0), "")</f>
        <v>0</v>
      </c>
      <c r="F20" s="58">
        <f>IF(F$7&lt;&gt;"", IF(SUMIFS(Minerals!G$12:G$28,Minerals!$B$12:$B$28,$B20)&gt;0, SUMIFS(Minerals!G$12:G$28,Minerals!$B$12:$B$28,$B20), 0), "")</f>
        <v>0</v>
      </c>
      <c r="G20" s="58">
        <f>IF(G$7&lt;&gt;"", IF(SUMIFS(Minerals!H$12:H$28,Minerals!$B$12:$B$28,$B20)&gt;0, SUMIFS(Minerals!H$12:H$28,Minerals!$B$12:$B$28,$B20), 0), "")</f>
        <v>0</v>
      </c>
      <c r="H20" s="58">
        <f>IF(H$7&lt;&gt;"", IF(SUMIFS(Minerals!I$12:I$28,Minerals!$B$12:$B$28,$B20)&gt;0, SUMIFS(Minerals!I$12:I$28,Minerals!$B$12:$B$28,$B20), 0), "")</f>
        <v>0</v>
      </c>
      <c r="I20" s="58">
        <f>IF(I$7&lt;&gt;"", IF(SUMIFS(Minerals!J$12:J$28,Minerals!$B$12:$B$28,$B20)&gt;0, SUMIFS(Minerals!J$12:J$28,Minerals!$B$12:$B$28,$B20), 0), "")</f>
        <v>0</v>
      </c>
      <c r="J20" s="58">
        <f>IF(J$7&lt;&gt;"", IF(SUMIFS(Minerals!K$12:K$28,Minerals!$B$12:$B$28,$B20)&gt;0, SUMIFS(Minerals!K$12:K$28,Minerals!$B$12:$B$28,$B20), 0), "")</f>
        <v>0</v>
      </c>
      <c r="K20" s="58">
        <f>IF(K$7&lt;&gt;"", IF(SUMIFS(Minerals!L$12:L$28,Minerals!$B$12:$B$28,$B20)&gt;0, SUMIFS(Minerals!L$12:L$28,Minerals!$B$12:$B$28,$B20), 0), "")</f>
        <v>0</v>
      </c>
      <c r="L20" s="58" t="str">
        <f>IF(L$7&lt;&gt;"", IF(SUMIFS(Minerals!M$12:M$28,Minerals!$B$12:$B$28,$B20)&gt;0, SUMIFS(Minerals!M$12:M$28,Minerals!$B$12:$B$28,$B20), 0), "")</f>
        <v/>
      </c>
      <c r="M20" s="58" t="str">
        <f>IF(M$7&lt;&gt;"", IF(SUMIFS(Minerals!N$12:N$28,Minerals!$B$12:$B$28,$B20)&gt;0, SUMIFS(Minerals!N$12:N$28,Minerals!$B$12:$B$28,$B20), 0), "")</f>
        <v/>
      </c>
      <c r="N20" s="58" t="str">
        <f>IF(N$7&lt;&gt;"", IF(SUMIFS(Minerals!O$12:O$28,Minerals!$B$12:$B$28,$B20)&gt;0, SUMIFS(Minerals!O$12:O$28,Minerals!$B$12:$B$28,$B20), 0), "")</f>
        <v/>
      </c>
      <c r="O20" s="58" t="str">
        <f>IF(O$7&lt;&gt;"", IF(SUMIFS(Minerals!P$12:P$28,Minerals!$B$12:$B$28,$B20)&gt;0, SUMIFS(Minerals!P$12:P$28,Minerals!$B$12:$B$28,$B20), 0), "")</f>
        <v/>
      </c>
      <c r="P20" s="58" t="str">
        <f>IF(P$7&lt;&gt;"", IF(SUMIFS(Minerals!Q$12:Q$28,Minerals!$B$12:$B$28,$B20)&gt;0, SUMIFS(Minerals!Q$12:Q$28,Minerals!$B$12:$B$28,$B20), 0), "")</f>
        <v/>
      </c>
      <c r="Q20" s="58" t="str">
        <f>IF(Q$7&lt;&gt;"", IF(SUMIFS(Minerals!R$12:R$28,Minerals!$B$12:$B$28,$B20)&gt;0, SUMIFS(Minerals!R$12:R$28,Minerals!$B$12:$B$28,$B20), 0), "")</f>
        <v/>
      </c>
      <c r="R20" s="58" t="str">
        <f>IF(R$7&lt;&gt;"", IF(SUMIFS(Minerals!S$12:S$28,Minerals!$B$12:$B$28,$B20)&gt;0, SUMIFS(Minerals!S$12:S$28,Minerals!$B$12:$B$28,$B20), 0), "")</f>
        <v/>
      </c>
      <c r="S20" s="58" t="str">
        <f>IF(S$7&lt;&gt;"", IF(SUMIFS(Minerals!T$12:T$28,Minerals!$B$12:$B$28,$B20)&gt;0, SUMIFS(Minerals!T$12:T$28,Minerals!$B$12:$B$28,$B20), 0), "")</f>
        <v/>
      </c>
      <c r="T20" s="58" t="str">
        <f>IF(T$7&lt;&gt;"", IF(SUMIFS(Minerals!U$12:U$28,Minerals!$B$12:$B$28,$B20)&gt;0, SUMIFS(Minerals!U$12:U$28,Minerals!$B$12:$B$28,$B20), 0), "")</f>
        <v/>
      </c>
      <c r="U20" s="58" t="str">
        <f>IF(U$7&lt;&gt;"", IF(SUMIFS(Minerals!V$12:V$28,Minerals!$B$12:$B$28,$B20)&gt;0, SUMIFS(Minerals!V$12:V$28,Minerals!$B$12:$B$28,$B20), 0), "")</f>
        <v/>
      </c>
      <c r="V20" s="58" t="str">
        <f>IF(V$7&lt;&gt;"", IF(SUMIFS(Minerals!W$12:W$28,Minerals!$B$12:$B$28,$B20)&gt;0, SUMIFS(Minerals!W$12:W$28,Minerals!$B$12:$B$28,$B20), 0), "")</f>
        <v/>
      </c>
      <c r="W20" s="58" t="str">
        <f>IF(W$7&lt;&gt;"", IF(SUMIFS(Minerals!X$12:X$28,Minerals!$B$12:$B$28,$B20)&gt;0, SUMIFS(Minerals!X$12:X$28,Minerals!$B$12:$B$28,$B20), 0), "")</f>
        <v/>
      </c>
      <c r="X20" s="58" t="str">
        <f>IF(X$7&lt;&gt;"", IF(SUMIFS(Minerals!Y$12:Y$28,Minerals!$B$12:$B$28,$B20)&gt;0, SUMIFS(Minerals!Y$12:Y$28,Minerals!$B$12:$B$28,$B20), 0), "")</f>
        <v/>
      </c>
      <c r="Y20" s="58" t="str">
        <f>IF(Y$7&lt;&gt;"", IF(SUMIFS(Minerals!Z$12:Z$28,Minerals!$B$12:$B$28,$B20)&gt;0, SUMIFS(Minerals!Z$12:Z$28,Minerals!$B$12:$B$28,$B20), 0), "")</f>
        <v/>
      </c>
      <c r="Z20" s="58" t="str">
        <f>IF(Z$7&lt;&gt;"", IF(SUMIFS(Minerals!AA$12:AA$28,Minerals!$B$12:$B$28,$B20)&gt;0, SUMIFS(Minerals!AA$12:AA$28,Minerals!$B$12:$B$28,$B20), 0), "")</f>
        <v/>
      </c>
      <c r="AA20" s="58" t="str">
        <f>IF(AA$7&lt;&gt;"", IF(SUMIFS(Minerals!AB$12:AB$28,Minerals!$B$12:$B$28,$B20)&gt;0, SUMIFS(Minerals!AB$12:AB$28,Minerals!$B$12:$B$28,$B20), 0), "")</f>
        <v/>
      </c>
      <c r="AB20" s="58" t="str">
        <f>IF(AB$7&lt;&gt;"", IF(SUMIFS(Minerals!AC$12:AC$28,Minerals!$B$12:$B$28,$B20)&gt;0, SUMIFS(Minerals!AC$12:AC$28,Minerals!$B$12:$B$28,$B20), 0), "")</f>
        <v/>
      </c>
      <c r="AC20" s="58" t="str">
        <f>IF(AC$7&lt;&gt;"", IF(SUMIFS(Minerals!AD$12:AD$28,Minerals!$B$12:$B$28,$B20)&gt;0, SUMIFS(Minerals!AD$12:AD$28,Minerals!$B$12:$B$28,$B20), 0), "")</f>
        <v/>
      </c>
      <c r="AD20" s="58" t="str">
        <f>IF(AD$7&lt;&gt;"", IF(SUMIFS(Minerals!AE$12:AE$28,Minerals!$B$12:$B$28,$B20)&gt;0, SUMIFS(Minerals!AE$12:AE$28,Minerals!$B$12:$B$28,$B20), 0), "")</f>
        <v/>
      </c>
      <c r="AE20" s="58" t="str">
        <f>IF(AE$7&lt;&gt;"", IF(SUMIFS(Minerals!AF$12:AF$28,Minerals!$B$12:$B$28,$B20)&gt;0, SUMIFS(Minerals!AF$12:AF$28,Minerals!$B$12:$B$28,$B20), 0), "")</f>
        <v/>
      </c>
      <c r="AF20" s="58" t="str">
        <f>IF(AF$7&lt;&gt;"", IF(SUMIFS(Minerals!AG$12:AG$28,Minerals!$B$12:$B$28,$B20)&gt;0, SUMIFS(Minerals!AG$12:AG$28,Minerals!$B$12:$B$28,$B20), 0), "")</f>
        <v/>
      </c>
      <c r="AG20" s="58" t="str">
        <f>IF(AG$7&lt;&gt;"", IF(SUMIFS(Minerals!AH$12:AH$28,Minerals!$B$12:$B$28,$B20)&gt;0, SUMIFS(Minerals!AH$12:AH$28,Minerals!$B$12:$B$28,$B20), 0), "")</f>
        <v/>
      </c>
      <c r="AH20" s="58" t="str">
        <f>IF(AH$7&lt;&gt;"", IF(SUMIFS(Minerals!AI$12:AI$28,Minerals!$B$12:$B$28,$B20)&gt;0, SUMIFS(Minerals!AI$12:AI$28,Minerals!$B$12:$B$28,$B20), 0), "")</f>
        <v/>
      </c>
      <c r="AI20" s="58" t="str">
        <f>IF(AI$7&lt;&gt;"", IF(SUMIFS(Minerals!AJ$12:AJ$28,Minerals!$B$12:$B$28,$B20)&gt;0, SUMIFS(Minerals!AJ$12:AJ$28,Minerals!$B$12:$B$28,$B20), 0), "")</f>
        <v/>
      </c>
      <c r="AJ20" s="58" t="str">
        <f>IF(AJ$7&lt;&gt;"", IF(SUMIFS(Minerals!AK$12:AK$28,Minerals!$B$12:$B$28,$B20)&gt;0, SUMIFS(Minerals!AK$12:AK$28,Minerals!$B$12:$B$28,$B20), 0), "")</f>
        <v/>
      </c>
      <c r="AK20" s="58" t="str">
        <f>IF(AK$7&lt;&gt;"", IF(SUMIFS(Minerals!AL$12:AL$28,Minerals!$B$12:$B$28,$B20)&gt;0, SUMIFS(Minerals!AL$12:AL$28,Minerals!$B$12:$B$28,$B20), 0), "")</f>
        <v/>
      </c>
      <c r="AL20" s="58" t="str">
        <f>IF(AL$7&lt;&gt;"", IF(SUMIFS(Minerals!AM$12:AM$28,Minerals!$B$12:$B$28,$B20)&gt;0, SUMIFS(Minerals!AM$12:AM$28,Minerals!$B$12:$B$28,$B20), 0), "")</f>
        <v/>
      </c>
      <c r="AM20" s="58" t="str">
        <f>IF(AM$7&lt;&gt;"", IF(SUMIFS(Minerals!AN$12:AN$28,Minerals!$B$12:$B$28,$B20)&gt;0, SUMIFS(Minerals!AN$12:AN$28,Minerals!$B$12:$B$28,$B20), 0), "")</f>
        <v/>
      </c>
      <c r="AN20" s="58" t="str">
        <f>IF(AN$7&lt;&gt;"", IF(SUMIFS(Minerals!AO$12:AO$28,Minerals!$B$12:$B$28,$B20)&gt;0, SUMIFS(Minerals!AO$12:AO$28,Minerals!$B$12:$B$28,$B20), 0), "")</f>
        <v/>
      </c>
      <c r="AO20" s="58" t="str">
        <f>IF(AO$7&lt;&gt;"", IF(SUMIFS(Minerals!AP$12:AP$28,Minerals!$B$12:$B$28,$B20)&gt;0, SUMIFS(Minerals!AP$12:AP$28,Minerals!$B$12:$B$28,$B20), 0), "")</f>
        <v/>
      </c>
      <c r="AP20" s="58" t="str">
        <f>IF(AP$7&lt;&gt;"", IF(SUMIFS(Minerals!AQ$12:AQ$28,Minerals!$B$12:$B$28,$B20)&gt;0, SUMIFS(Minerals!AQ$12:AQ$28,Minerals!$B$12:$B$28,$B20), 0), "")</f>
        <v/>
      </c>
      <c r="AQ20" s="58" t="str">
        <f>IF(AQ$7&lt;&gt;"", IF(SUMIFS(Minerals!AR$12:AR$28,Minerals!$B$12:$B$28,$B20)&gt;0, SUMIFS(Minerals!AR$12:AR$28,Minerals!$B$12:$B$28,$B20), 0), "")</f>
        <v/>
      </c>
    </row>
    <row r="21" spans="2:43" x14ac:dyDescent="0.3">
      <c r="B21" s="39" t="s">
        <v>146</v>
      </c>
      <c r="C21" s="37" t="s">
        <v>147</v>
      </c>
      <c r="D21" s="58">
        <f>IF(D$7&lt;&gt;"", IF(SUMIFS(Minerals!E$12:E$28,Minerals!$B$12:$B$28,$B21)&gt;0, SUMIFS(Minerals!E$12:E$28,Minerals!$B$12:$B$28,$B21), 0), "")</f>
        <v>0</v>
      </c>
      <c r="E21" s="58">
        <f>IF(E$7&lt;&gt;"", IF(SUMIFS(Minerals!F$12:F$28,Minerals!$B$12:$B$28,$B21)&gt;0, SUMIFS(Minerals!F$12:F$28,Minerals!$B$12:$B$28,$B21), 0), "")</f>
        <v>0</v>
      </c>
      <c r="F21" s="58">
        <f>IF(F$7&lt;&gt;"", IF(SUMIFS(Minerals!G$12:G$28,Minerals!$B$12:$B$28,$B21)&gt;0, SUMIFS(Minerals!G$12:G$28,Minerals!$B$12:$B$28,$B21), 0), "")</f>
        <v>0</v>
      </c>
      <c r="G21" s="58">
        <f>IF(G$7&lt;&gt;"", IF(SUMIFS(Minerals!H$12:H$28,Minerals!$B$12:$B$28,$B21)&gt;0, SUMIFS(Minerals!H$12:H$28,Minerals!$B$12:$B$28,$B21), 0), "")</f>
        <v>0</v>
      </c>
      <c r="H21" s="58">
        <f>IF(H$7&lt;&gt;"", IF(SUMIFS(Minerals!I$12:I$28,Minerals!$B$12:$B$28,$B21)&gt;0, SUMIFS(Minerals!I$12:I$28,Minerals!$B$12:$B$28,$B21), 0), "")</f>
        <v>0</v>
      </c>
      <c r="I21" s="58">
        <f>IF(I$7&lt;&gt;"", IF(SUMIFS(Minerals!J$12:J$28,Minerals!$B$12:$B$28,$B21)&gt;0, SUMIFS(Minerals!J$12:J$28,Minerals!$B$12:$B$28,$B21), 0), "")</f>
        <v>0</v>
      </c>
      <c r="J21" s="58">
        <f>IF(J$7&lt;&gt;"", IF(SUMIFS(Minerals!K$12:K$28,Minerals!$B$12:$B$28,$B21)&gt;0, SUMIFS(Minerals!K$12:K$28,Minerals!$B$12:$B$28,$B21), 0), "")</f>
        <v>0</v>
      </c>
      <c r="K21" s="58">
        <f>IF(K$7&lt;&gt;"", IF(SUMIFS(Minerals!L$12:L$28,Minerals!$B$12:$B$28,$B21)&gt;0, SUMIFS(Minerals!L$12:L$28,Minerals!$B$12:$B$28,$B21), 0), "")</f>
        <v>0</v>
      </c>
      <c r="L21" s="58" t="str">
        <f>IF(L$7&lt;&gt;"", IF(SUMIFS(Minerals!M$12:M$28,Minerals!$B$12:$B$28,$B21)&gt;0, SUMIFS(Minerals!M$12:M$28,Minerals!$B$12:$B$28,$B21), 0), "")</f>
        <v/>
      </c>
      <c r="M21" s="58" t="str">
        <f>IF(M$7&lt;&gt;"", IF(SUMIFS(Minerals!N$12:N$28,Minerals!$B$12:$B$28,$B21)&gt;0, SUMIFS(Minerals!N$12:N$28,Minerals!$B$12:$B$28,$B21), 0), "")</f>
        <v/>
      </c>
      <c r="N21" s="58" t="str">
        <f>IF(N$7&lt;&gt;"", IF(SUMIFS(Minerals!O$12:O$28,Minerals!$B$12:$B$28,$B21)&gt;0, SUMIFS(Minerals!O$12:O$28,Minerals!$B$12:$B$28,$B21), 0), "")</f>
        <v/>
      </c>
      <c r="O21" s="58" t="str">
        <f>IF(O$7&lt;&gt;"", IF(SUMIFS(Minerals!P$12:P$28,Minerals!$B$12:$B$28,$B21)&gt;0, SUMIFS(Minerals!P$12:P$28,Minerals!$B$12:$B$28,$B21), 0), "")</f>
        <v/>
      </c>
      <c r="P21" s="58" t="str">
        <f>IF(P$7&lt;&gt;"", IF(SUMIFS(Minerals!Q$12:Q$28,Minerals!$B$12:$B$28,$B21)&gt;0, SUMIFS(Minerals!Q$12:Q$28,Minerals!$B$12:$B$28,$B21), 0), "")</f>
        <v/>
      </c>
      <c r="Q21" s="58" t="str">
        <f>IF(Q$7&lt;&gt;"", IF(SUMIFS(Minerals!R$12:R$28,Minerals!$B$12:$B$28,$B21)&gt;0, SUMIFS(Minerals!R$12:R$28,Minerals!$B$12:$B$28,$B21), 0), "")</f>
        <v/>
      </c>
      <c r="R21" s="58" t="str">
        <f>IF(R$7&lt;&gt;"", IF(SUMIFS(Minerals!S$12:S$28,Minerals!$B$12:$B$28,$B21)&gt;0, SUMIFS(Minerals!S$12:S$28,Minerals!$B$12:$B$28,$B21), 0), "")</f>
        <v/>
      </c>
      <c r="S21" s="58" t="str">
        <f>IF(S$7&lt;&gt;"", IF(SUMIFS(Minerals!T$12:T$28,Minerals!$B$12:$B$28,$B21)&gt;0, SUMIFS(Minerals!T$12:T$28,Minerals!$B$12:$B$28,$B21), 0), "")</f>
        <v/>
      </c>
      <c r="T21" s="58" t="str">
        <f>IF(T$7&lt;&gt;"", IF(SUMIFS(Minerals!U$12:U$28,Minerals!$B$12:$B$28,$B21)&gt;0, SUMIFS(Minerals!U$12:U$28,Minerals!$B$12:$B$28,$B21), 0), "")</f>
        <v/>
      </c>
      <c r="U21" s="58" t="str">
        <f>IF(U$7&lt;&gt;"", IF(SUMIFS(Minerals!V$12:V$28,Minerals!$B$12:$B$28,$B21)&gt;0, SUMIFS(Minerals!V$12:V$28,Minerals!$B$12:$B$28,$B21), 0), "")</f>
        <v/>
      </c>
      <c r="V21" s="58" t="str">
        <f>IF(V$7&lt;&gt;"", IF(SUMIFS(Minerals!W$12:W$28,Minerals!$B$12:$B$28,$B21)&gt;0, SUMIFS(Minerals!W$12:W$28,Minerals!$B$12:$B$28,$B21), 0), "")</f>
        <v/>
      </c>
      <c r="W21" s="58" t="str">
        <f>IF(W$7&lt;&gt;"", IF(SUMIFS(Minerals!X$12:X$28,Minerals!$B$12:$B$28,$B21)&gt;0, SUMIFS(Minerals!X$12:X$28,Minerals!$B$12:$B$28,$B21), 0), "")</f>
        <v/>
      </c>
      <c r="X21" s="58" t="str">
        <f>IF(X$7&lt;&gt;"", IF(SUMIFS(Minerals!Y$12:Y$28,Minerals!$B$12:$B$28,$B21)&gt;0, SUMIFS(Minerals!Y$12:Y$28,Minerals!$B$12:$B$28,$B21), 0), "")</f>
        <v/>
      </c>
      <c r="Y21" s="58" t="str">
        <f>IF(Y$7&lt;&gt;"", IF(SUMIFS(Minerals!Z$12:Z$28,Minerals!$B$12:$B$28,$B21)&gt;0, SUMIFS(Minerals!Z$12:Z$28,Minerals!$B$12:$B$28,$B21), 0), "")</f>
        <v/>
      </c>
      <c r="Z21" s="58" t="str">
        <f>IF(Z$7&lt;&gt;"", IF(SUMIFS(Minerals!AA$12:AA$28,Minerals!$B$12:$B$28,$B21)&gt;0, SUMIFS(Minerals!AA$12:AA$28,Minerals!$B$12:$B$28,$B21), 0), "")</f>
        <v/>
      </c>
      <c r="AA21" s="58" t="str">
        <f>IF(AA$7&lt;&gt;"", IF(SUMIFS(Minerals!AB$12:AB$28,Minerals!$B$12:$B$28,$B21)&gt;0, SUMIFS(Minerals!AB$12:AB$28,Minerals!$B$12:$B$28,$B21), 0), "")</f>
        <v/>
      </c>
      <c r="AB21" s="58" t="str">
        <f>IF(AB$7&lt;&gt;"", IF(SUMIFS(Minerals!AC$12:AC$28,Minerals!$B$12:$B$28,$B21)&gt;0, SUMIFS(Minerals!AC$12:AC$28,Minerals!$B$12:$B$28,$B21), 0), "")</f>
        <v/>
      </c>
      <c r="AC21" s="58" t="str">
        <f>IF(AC$7&lt;&gt;"", IF(SUMIFS(Minerals!AD$12:AD$28,Minerals!$B$12:$B$28,$B21)&gt;0, SUMIFS(Minerals!AD$12:AD$28,Minerals!$B$12:$B$28,$B21), 0), "")</f>
        <v/>
      </c>
      <c r="AD21" s="58" t="str">
        <f>IF(AD$7&lt;&gt;"", IF(SUMIFS(Minerals!AE$12:AE$28,Minerals!$B$12:$B$28,$B21)&gt;0, SUMIFS(Minerals!AE$12:AE$28,Minerals!$B$12:$B$28,$B21), 0), "")</f>
        <v/>
      </c>
      <c r="AE21" s="58" t="str">
        <f>IF(AE$7&lt;&gt;"", IF(SUMIFS(Minerals!AF$12:AF$28,Minerals!$B$12:$B$28,$B21)&gt;0, SUMIFS(Minerals!AF$12:AF$28,Minerals!$B$12:$B$28,$B21), 0), "")</f>
        <v/>
      </c>
      <c r="AF21" s="58" t="str">
        <f>IF(AF$7&lt;&gt;"", IF(SUMIFS(Minerals!AG$12:AG$28,Minerals!$B$12:$B$28,$B21)&gt;0, SUMIFS(Minerals!AG$12:AG$28,Minerals!$B$12:$B$28,$B21), 0), "")</f>
        <v/>
      </c>
      <c r="AG21" s="58" t="str">
        <f>IF(AG$7&lt;&gt;"", IF(SUMIFS(Minerals!AH$12:AH$28,Minerals!$B$12:$B$28,$B21)&gt;0, SUMIFS(Minerals!AH$12:AH$28,Minerals!$B$12:$B$28,$B21), 0), "")</f>
        <v/>
      </c>
      <c r="AH21" s="58" t="str">
        <f>IF(AH$7&lt;&gt;"", IF(SUMIFS(Minerals!AI$12:AI$28,Minerals!$B$12:$B$28,$B21)&gt;0, SUMIFS(Minerals!AI$12:AI$28,Minerals!$B$12:$B$28,$B21), 0), "")</f>
        <v/>
      </c>
      <c r="AI21" s="58" t="str">
        <f>IF(AI$7&lt;&gt;"", IF(SUMIFS(Minerals!AJ$12:AJ$28,Minerals!$B$12:$B$28,$B21)&gt;0, SUMIFS(Minerals!AJ$12:AJ$28,Minerals!$B$12:$B$28,$B21), 0), "")</f>
        <v/>
      </c>
      <c r="AJ21" s="58" t="str">
        <f>IF(AJ$7&lt;&gt;"", IF(SUMIFS(Minerals!AK$12:AK$28,Minerals!$B$12:$B$28,$B21)&gt;0, SUMIFS(Minerals!AK$12:AK$28,Minerals!$B$12:$B$28,$B21), 0), "")</f>
        <v/>
      </c>
      <c r="AK21" s="58" t="str">
        <f>IF(AK$7&lt;&gt;"", IF(SUMIFS(Minerals!AL$12:AL$28,Minerals!$B$12:$B$28,$B21)&gt;0, SUMIFS(Minerals!AL$12:AL$28,Minerals!$B$12:$B$28,$B21), 0), "")</f>
        <v/>
      </c>
      <c r="AL21" s="58" t="str">
        <f>IF(AL$7&lt;&gt;"", IF(SUMIFS(Minerals!AM$12:AM$28,Minerals!$B$12:$B$28,$B21)&gt;0, SUMIFS(Minerals!AM$12:AM$28,Minerals!$B$12:$B$28,$B21), 0), "")</f>
        <v/>
      </c>
      <c r="AM21" s="58" t="str">
        <f>IF(AM$7&lt;&gt;"", IF(SUMIFS(Minerals!AN$12:AN$28,Minerals!$B$12:$B$28,$B21)&gt;0, SUMIFS(Minerals!AN$12:AN$28,Minerals!$B$12:$B$28,$B21), 0), "")</f>
        <v/>
      </c>
      <c r="AN21" s="58" t="str">
        <f>IF(AN$7&lt;&gt;"", IF(SUMIFS(Minerals!AO$12:AO$28,Minerals!$B$12:$B$28,$B21)&gt;0, SUMIFS(Minerals!AO$12:AO$28,Minerals!$B$12:$B$28,$B21), 0), "")</f>
        <v/>
      </c>
      <c r="AO21" s="58" t="str">
        <f>IF(AO$7&lt;&gt;"", IF(SUMIFS(Minerals!AP$12:AP$28,Minerals!$B$12:$B$28,$B21)&gt;0, SUMIFS(Minerals!AP$12:AP$28,Minerals!$B$12:$B$28,$B21), 0), "")</f>
        <v/>
      </c>
      <c r="AP21" s="58" t="str">
        <f>IF(AP$7&lt;&gt;"", IF(SUMIFS(Minerals!AQ$12:AQ$28,Minerals!$B$12:$B$28,$B21)&gt;0, SUMIFS(Minerals!AQ$12:AQ$28,Minerals!$B$12:$B$28,$B21), 0), "")</f>
        <v/>
      </c>
      <c r="AQ21" s="58" t="str">
        <f>IF(AQ$7&lt;&gt;"", IF(SUMIFS(Minerals!AR$12:AR$28,Minerals!$B$12:$B$28,$B21)&gt;0, SUMIFS(Minerals!AR$12:AR$28,Minerals!$B$12:$B$28,$B21), 0), "")</f>
        <v/>
      </c>
    </row>
    <row r="22" spans="2:43" x14ac:dyDescent="0.3">
      <c r="B22" s="39" t="s">
        <v>148</v>
      </c>
      <c r="C22" s="37" t="s">
        <v>149</v>
      </c>
      <c r="D22" s="58">
        <f>IF(D$7&lt;&gt;"", IF(SUMIFS(Minerals!E$12:E$28,Minerals!$B$12:$B$28,$B22)&gt;0, SUMIFS(Minerals!E$12:E$28,Minerals!$B$12:$B$28,$B22), 0), "")</f>
        <v>0</v>
      </c>
      <c r="E22" s="58">
        <f>IF(E$7&lt;&gt;"", IF(SUMIFS(Minerals!F$12:F$28,Minerals!$B$12:$B$28,$B22)&gt;0, SUMIFS(Minerals!F$12:F$28,Minerals!$B$12:$B$28,$B22), 0), "")</f>
        <v>0</v>
      </c>
      <c r="F22" s="58">
        <f>IF(F$7&lt;&gt;"", IF(SUMIFS(Minerals!G$12:G$28,Minerals!$B$12:$B$28,$B22)&gt;0, SUMIFS(Minerals!G$12:G$28,Minerals!$B$12:$B$28,$B22), 0), "")</f>
        <v>0</v>
      </c>
      <c r="G22" s="58">
        <f>IF(G$7&lt;&gt;"", IF(SUMIFS(Minerals!H$12:H$28,Minerals!$B$12:$B$28,$B22)&gt;0, SUMIFS(Minerals!H$12:H$28,Minerals!$B$12:$B$28,$B22), 0), "")</f>
        <v>0</v>
      </c>
      <c r="H22" s="58">
        <f>IF(H$7&lt;&gt;"", IF(SUMIFS(Minerals!I$12:I$28,Minerals!$B$12:$B$28,$B22)&gt;0, SUMIFS(Minerals!I$12:I$28,Minerals!$B$12:$B$28,$B22), 0), "")</f>
        <v>0</v>
      </c>
      <c r="I22" s="58">
        <f>IF(I$7&lt;&gt;"", IF(SUMIFS(Minerals!J$12:J$28,Minerals!$B$12:$B$28,$B22)&gt;0, SUMIFS(Minerals!J$12:J$28,Minerals!$B$12:$B$28,$B22), 0), "")</f>
        <v>0</v>
      </c>
      <c r="J22" s="58">
        <f>IF(J$7&lt;&gt;"", IF(SUMIFS(Minerals!K$12:K$28,Minerals!$B$12:$B$28,$B22)&gt;0, SUMIFS(Minerals!K$12:K$28,Minerals!$B$12:$B$28,$B22), 0), "")</f>
        <v>0</v>
      </c>
      <c r="K22" s="58">
        <f>IF(K$7&lt;&gt;"", IF(SUMIFS(Minerals!L$12:L$28,Minerals!$B$12:$B$28,$B22)&gt;0, SUMIFS(Minerals!L$12:L$28,Minerals!$B$12:$B$28,$B22), 0), "")</f>
        <v>0</v>
      </c>
      <c r="L22" s="58" t="str">
        <f>IF(L$7&lt;&gt;"", IF(SUMIFS(Minerals!M$12:M$28,Minerals!$B$12:$B$28,$B22)&gt;0, SUMIFS(Minerals!M$12:M$28,Minerals!$B$12:$B$28,$B22), 0), "")</f>
        <v/>
      </c>
      <c r="M22" s="58" t="str">
        <f>IF(M$7&lt;&gt;"", IF(SUMIFS(Minerals!N$12:N$28,Minerals!$B$12:$B$28,$B22)&gt;0, SUMIFS(Minerals!N$12:N$28,Minerals!$B$12:$B$28,$B22), 0), "")</f>
        <v/>
      </c>
      <c r="N22" s="58" t="str">
        <f>IF(N$7&lt;&gt;"", IF(SUMIFS(Minerals!O$12:O$28,Minerals!$B$12:$B$28,$B22)&gt;0, SUMIFS(Minerals!O$12:O$28,Minerals!$B$12:$B$28,$B22), 0), "")</f>
        <v/>
      </c>
      <c r="O22" s="58" t="str">
        <f>IF(O$7&lt;&gt;"", IF(SUMIFS(Minerals!P$12:P$28,Minerals!$B$12:$B$28,$B22)&gt;0, SUMIFS(Minerals!P$12:P$28,Minerals!$B$12:$B$28,$B22), 0), "")</f>
        <v/>
      </c>
      <c r="P22" s="58" t="str">
        <f>IF(P$7&lt;&gt;"", IF(SUMIFS(Minerals!Q$12:Q$28,Minerals!$B$12:$B$28,$B22)&gt;0, SUMIFS(Minerals!Q$12:Q$28,Minerals!$B$12:$B$28,$B22), 0), "")</f>
        <v/>
      </c>
      <c r="Q22" s="58" t="str">
        <f>IF(Q$7&lt;&gt;"", IF(SUMIFS(Minerals!R$12:R$28,Minerals!$B$12:$B$28,$B22)&gt;0, SUMIFS(Minerals!R$12:R$28,Minerals!$B$12:$B$28,$B22), 0), "")</f>
        <v/>
      </c>
      <c r="R22" s="58" t="str">
        <f>IF(R$7&lt;&gt;"", IF(SUMIFS(Minerals!S$12:S$28,Minerals!$B$12:$B$28,$B22)&gt;0, SUMIFS(Minerals!S$12:S$28,Minerals!$B$12:$B$28,$B22), 0), "")</f>
        <v/>
      </c>
      <c r="S22" s="58" t="str">
        <f>IF(S$7&lt;&gt;"", IF(SUMIFS(Minerals!T$12:T$28,Minerals!$B$12:$B$28,$B22)&gt;0, SUMIFS(Minerals!T$12:T$28,Minerals!$B$12:$B$28,$B22), 0), "")</f>
        <v/>
      </c>
      <c r="T22" s="58" t="str">
        <f>IF(T$7&lt;&gt;"", IF(SUMIFS(Minerals!U$12:U$28,Minerals!$B$12:$B$28,$B22)&gt;0, SUMIFS(Minerals!U$12:U$28,Minerals!$B$12:$B$28,$B22), 0), "")</f>
        <v/>
      </c>
      <c r="U22" s="58" t="str">
        <f>IF(U$7&lt;&gt;"", IF(SUMIFS(Minerals!V$12:V$28,Minerals!$B$12:$B$28,$B22)&gt;0, SUMIFS(Minerals!V$12:V$28,Minerals!$B$12:$B$28,$B22), 0), "")</f>
        <v/>
      </c>
      <c r="V22" s="58" t="str">
        <f>IF(V$7&lt;&gt;"", IF(SUMIFS(Minerals!W$12:W$28,Minerals!$B$12:$B$28,$B22)&gt;0, SUMIFS(Minerals!W$12:W$28,Minerals!$B$12:$B$28,$B22), 0), "")</f>
        <v/>
      </c>
      <c r="W22" s="58" t="str">
        <f>IF(W$7&lt;&gt;"", IF(SUMIFS(Minerals!X$12:X$28,Minerals!$B$12:$B$28,$B22)&gt;0, SUMIFS(Minerals!X$12:X$28,Minerals!$B$12:$B$28,$B22), 0), "")</f>
        <v/>
      </c>
      <c r="X22" s="58" t="str">
        <f>IF(X$7&lt;&gt;"", IF(SUMIFS(Minerals!Y$12:Y$28,Minerals!$B$12:$B$28,$B22)&gt;0, SUMIFS(Minerals!Y$12:Y$28,Minerals!$B$12:$B$28,$B22), 0), "")</f>
        <v/>
      </c>
      <c r="Y22" s="58" t="str">
        <f>IF(Y$7&lt;&gt;"", IF(SUMIFS(Minerals!Z$12:Z$28,Minerals!$B$12:$B$28,$B22)&gt;0, SUMIFS(Minerals!Z$12:Z$28,Minerals!$B$12:$B$28,$B22), 0), "")</f>
        <v/>
      </c>
      <c r="Z22" s="58" t="str">
        <f>IF(Z$7&lt;&gt;"", IF(SUMIFS(Minerals!AA$12:AA$28,Minerals!$B$12:$B$28,$B22)&gt;0, SUMIFS(Minerals!AA$12:AA$28,Minerals!$B$12:$B$28,$B22), 0), "")</f>
        <v/>
      </c>
      <c r="AA22" s="58" t="str">
        <f>IF(AA$7&lt;&gt;"", IF(SUMIFS(Minerals!AB$12:AB$28,Minerals!$B$12:$B$28,$B22)&gt;0, SUMIFS(Minerals!AB$12:AB$28,Minerals!$B$12:$B$28,$B22), 0), "")</f>
        <v/>
      </c>
      <c r="AB22" s="58" t="str">
        <f>IF(AB$7&lt;&gt;"", IF(SUMIFS(Minerals!AC$12:AC$28,Minerals!$B$12:$B$28,$B22)&gt;0, SUMIFS(Minerals!AC$12:AC$28,Minerals!$B$12:$B$28,$B22), 0), "")</f>
        <v/>
      </c>
      <c r="AC22" s="58" t="str">
        <f>IF(AC$7&lt;&gt;"", IF(SUMIFS(Minerals!AD$12:AD$28,Minerals!$B$12:$B$28,$B22)&gt;0, SUMIFS(Minerals!AD$12:AD$28,Minerals!$B$12:$B$28,$B22), 0), "")</f>
        <v/>
      </c>
      <c r="AD22" s="58" t="str">
        <f>IF(AD$7&lt;&gt;"", IF(SUMIFS(Minerals!AE$12:AE$28,Minerals!$B$12:$B$28,$B22)&gt;0, SUMIFS(Minerals!AE$12:AE$28,Minerals!$B$12:$B$28,$B22), 0), "")</f>
        <v/>
      </c>
      <c r="AE22" s="58" t="str">
        <f>IF(AE$7&lt;&gt;"", IF(SUMIFS(Minerals!AF$12:AF$28,Minerals!$B$12:$B$28,$B22)&gt;0, SUMIFS(Minerals!AF$12:AF$28,Minerals!$B$12:$B$28,$B22), 0), "")</f>
        <v/>
      </c>
      <c r="AF22" s="58" t="str">
        <f>IF(AF$7&lt;&gt;"", IF(SUMIFS(Minerals!AG$12:AG$28,Minerals!$B$12:$B$28,$B22)&gt;0, SUMIFS(Minerals!AG$12:AG$28,Minerals!$B$12:$B$28,$B22), 0), "")</f>
        <v/>
      </c>
      <c r="AG22" s="58" t="str">
        <f>IF(AG$7&lt;&gt;"", IF(SUMIFS(Minerals!AH$12:AH$28,Minerals!$B$12:$B$28,$B22)&gt;0, SUMIFS(Minerals!AH$12:AH$28,Minerals!$B$12:$B$28,$B22), 0), "")</f>
        <v/>
      </c>
      <c r="AH22" s="58" t="str">
        <f>IF(AH$7&lt;&gt;"", IF(SUMIFS(Minerals!AI$12:AI$28,Minerals!$B$12:$B$28,$B22)&gt;0, SUMIFS(Minerals!AI$12:AI$28,Minerals!$B$12:$B$28,$B22), 0), "")</f>
        <v/>
      </c>
      <c r="AI22" s="58" t="str">
        <f>IF(AI$7&lt;&gt;"", IF(SUMIFS(Minerals!AJ$12:AJ$28,Minerals!$B$12:$B$28,$B22)&gt;0, SUMIFS(Minerals!AJ$12:AJ$28,Minerals!$B$12:$B$28,$B22), 0), "")</f>
        <v/>
      </c>
      <c r="AJ22" s="58" t="str">
        <f>IF(AJ$7&lt;&gt;"", IF(SUMIFS(Minerals!AK$12:AK$28,Minerals!$B$12:$B$28,$B22)&gt;0, SUMIFS(Minerals!AK$12:AK$28,Minerals!$B$12:$B$28,$B22), 0), "")</f>
        <v/>
      </c>
      <c r="AK22" s="58" t="str">
        <f>IF(AK$7&lt;&gt;"", IF(SUMIFS(Minerals!AL$12:AL$28,Minerals!$B$12:$B$28,$B22)&gt;0, SUMIFS(Minerals!AL$12:AL$28,Minerals!$B$12:$B$28,$B22), 0), "")</f>
        <v/>
      </c>
      <c r="AL22" s="58" t="str">
        <f>IF(AL$7&lt;&gt;"", IF(SUMIFS(Minerals!AM$12:AM$28,Minerals!$B$12:$B$28,$B22)&gt;0, SUMIFS(Minerals!AM$12:AM$28,Minerals!$B$12:$B$28,$B22), 0), "")</f>
        <v/>
      </c>
      <c r="AM22" s="58" t="str">
        <f>IF(AM$7&lt;&gt;"", IF(SUMIFS(Minerals!AN$12:AN$28,Minerals!$B$12:$B$28,$B22)&gt;0, SUMIFS(Minerals!AN$12:AN$28,Minerals!$B$12:$B$28,$B22), 0), "")</f>
        <v/>
      </c>
      <c r="AN22" s="58" t="str">
        <f>IF(AN$7&lt;&gt;"", IF(SUMIFS(Minerals!AO$12:AO$28,Minerals!$B$12:$B$28,$B22)&gt;0, SUMIFS(Minerals!AO$12:AO$28,Minerals!$B$12:$B$28,$B22), 0), "")</f>
        <v/>
      </c>
      <c r="AO22" s="58" t="str">
        <f>IF(AO$7&lt;&gt;"", IF(SUMIFS(Minerals!AP$12:AP$28,Minerals!$B$12:$B$28,$B22)&gt;0, SUMIFS(Minerals!AP$12:AP$28,Minerals!$B$12:$B$28,$B22), 0), "")</f>
        <v/>
      </c>
      <c r="AP22" s="58" t="str">
        <f>IF(AP$7&lt;&gt;"", IF(SUMIFS(Minerals!AQ$12:AQ$28,Minerals!$B$12:$B$28,$B22)&gt;0, SUMIFS(Minerals!AQ$12:AQ$28,Minerals!$B$12:$B$28,$B22), 0), "")</f>
        <v/>
      </c>
      <c r="AQ22" s="58" t="str">
        <f>IF(AQ$7&lt;&gt;"", IF(SUMIFS(Minerals!AR$12:AR$28,Minerals!$B$12:$B$28,$B22)&gt;0, SUMIFS(Minerals!AR$12:AR$28,Minerals!$B$12:$B$28,$B22), 0), "")</f>
        <v/>
      </c>
    </row>
    <row r="23" spans="2:43" x14ac:dyDescent="0.3">
      <c r="B23" s="39" t="s">
        <v>150</v>
      </c>
      <c r="C23" s="37" t="s">
        <v>151</v>
      </c>
      <c r="D23" s="58">
        <f>IF(D$7&lt;&gt;"", IF(SUMIFS(Minerals!E$12:E$28,Minerals!$B$12:$B$28,$B23)&gt;0, SUMIFS(Minerals!E$12:E$28,Minerals!$B$12:$B$28,$B23), 0), "")</f>
        <v>0</v>
      </c>
      <c r="E23" s="58">
        <f>IF(E$7&lt;&gt;"", IF(SUMIFS(Minerals!F$12:F$28,Minerals!$B$12:$B$28,$B23)&gt;0, SUMIFS(Minerals!F$12:F$28,Minerals!$B$12:$B$28,$B23), 0), "")</f>
        <v>0</v>
      </c>
      <c r="F23" s="58">
        <f>IF(F$7&lt;&gt;"", IF(SUMIFS(Minerals!G$12:G$28,Minerals!$B$12:$B$28,$B23)&gt;0, SUMIFS(Minerals!G$12:G$28,Minerals!$B$12:$B$28,$B23), 0), "")</f>
        <v>0</v>
      </c>
      <c r="G23" s="58">
        <f>IF(G$7&lt;&gt;"", IF(SUMIFS(Minerals!H$12:H$28,Minerals!$B$12:$B$28,$B23)&gt;0, SUMIFS(Minerals!H$12:H$28,Minerals!$B$12:$B$28,$B23), 0), "")</f>
        <v>0</v>
      </c>
      <c r="H23" s="58">
        <f>IF(H$7&lt;&gt;"", IF(SUMIFS(Minerals!I$12:I$28,Minerals!$B$12:$B$28,$B23)&gt;0, SUMIFS(Minerals!I$12:I$28,Minerals!$B$12:$B$28,$B23), 0), "")</f>
        <v>0</v>
      </c>
      <c r="I23" s="58">
        <f>IF(I$7&lt;&gt;"", IF(SUMIFS(Minerals!J$12:J$28,Minerals!$B$12:$B$28,$B23)&gt;0, SUMIFS(Minerals!J$12:J$28,Minerals!$B$12:$B$28,$B23), 0), "")</f>
        <v>0</v>
      </c>
      <c r="J23" s="58">
        <f>IF(J$7&lt;&gt;"", IF(SUMIFS(Minerals!K$12:K$28,Minerals!$B$12:$B$28,$B23)&gt;0, SUMIFS(Minerals!K$12:K$28,Minerals!$B$12:$B$28,$B23), 0), "")</f>
        <v>0</v>
      </c>
      <c r="K23" s="58">
        <f>IF(K$7&lt;&gt;"", IF(SUMIFS(Minerals!L$12:L$28,Minerals!$B$12:$B$28,$B23)&gt;0, SUMIFS(Minerals!L$12:L$28,Minerals!$B$12:$B$28,$B23), 0), "")</f>
        <v>0</v>
      </c>
      <c r="L23" s="58" t="str">
        <f>IF(L$7&lt;&gt;"", IF(SUMIFS(Minerals!M$12:M$28,Minerals!$B$12:$B$28,$B23)&gt;0, SUMIFS(Minerals!M$12:M$28,Minerals!$B$12:$B$28,$B23), 0), "")</f>
        <v/>
      </c>
      <c r="M23" s="58" t="str">
        <f>IF(M$7&lt;&gt;"", IF(SUMIFS(Minerals!N$12:N$28,Minerals!$B$12:$B$28,$B23)&gt;0, SUMIFS(Minerals!N$12:N$28,Minerals!$B$12:$B$28,$B23), 0), "")</f>
        <v/>
      </c>
      <c r="N23" s="58" t="str">
        <f>IF(N$7&lt;&gt;"", IF(SUMIFS(Minerals!O$12:O$28,Minerals!$B$12:$B$28,$B23)&gt;0, SUMIFS(Minerals!O$12:O$28,Minerals!$B$12:$B$28,$B23), 0), "")</f>
        <v/>
      </c>
      <c r="O23" s="58" t="str">
        <f>IF(O$7&lt;&gt;"", IF(SUMIFS(Minerals!P$12:P$28,Minerals!$B$12:$B$28,$B23)&gt;0, SUMIFS(Minerals!P$12:P$28,Minerals!$B$12:$B$28,$B23), 0), "")</f>
        <v/>
      </c>
      <c r="P23" s="58" t="str">
        <f>IF(P$7&lt;&gt;"", IF(SUMIFS(Minerals!Q$12:Q$28,Minerals!$B$12:$B$28,$B23)&gt;0, SUMIFS(Minerals!Q$12:Q$28,Minerals!$B$12:$B$28,$B23), 0), "")</f>
        <v/>
      </c>
      <c r="Q23" s="58" t="str">
        <f>IF(Q$7&lt;&gt;"", IF(SUMIFS(Minerals!R$12:R$28,Minerals!$B$12:$B$28,$B23)&gt;0, SUMIFS(Minerals!R$12:R$28,Minerals!$B$12:$B$28,$B23), 0), "")</f>
        <v/>
      </c>
      <c r="R23" s="58" t="str">
        <f>IF(R$7&lt;&gt;"", IF(SUMIFS(Minerals!S$12:S$28,Minerals!$B$12:$B$28,$B23)&gt;0, SUMIFS(Minerals!S$12:S$28,Minerals!$B$12:$B$28,$B23), 0), "")</f>
        <v/>
      </c>
      <c r="S23" s="58" t="str">
        <f>IF(S$7&lt;&gt;"", IF(SUMIFS(Minerals!T$12:T$28,Minerals!$B$12:$B$28,$B23)&gt;0, SUMIFS(Minerals!T$12:T$28,Minerals!$B$12:$B$28,$B23), 0), "")</f>
        <v/>
      </c>
      <c r="T23" s="58" t="str">
        <f>IF(T$7&lt;&gt;"", IF(SUMIFS(Minerals!U$12:U$28,Minerals!$B$12:$B$28,$B23)&gt;0, SUMIFS(Minerals!U$12:U$28,Minerals!$B$12:$B$28,$B23), 0), "")</f>
        <v/>
      </c>
      <c r="U23" s="58" t="str">
        <f>IF(U$7&lt;&gt;"", IF(SUMIFS(Minerals!V$12:V$28,Minerals!$B$12:$B$28,$B23)&gt;0, SUMIFS(Minerals!V$12:V$28,Minerals!$B$12:$B$28,$B23), 0), "")</f>
        <v/>
      </c>
      <c r="V23" s="58" t="str">
        <f>IF(V$7&lt;&gt;"", IF(SUMIFS(Minerals!W$12:W$28,Minerals!$B$12:$B$28,$B23)&gt;0, SUMIFS(Minerals!W$12:W$28,Minerals!$B$12:$B$28,$B23), 0), "")</f>
        <v/>
      </c>
      <c r="W23" s="58" t="str">
        <f>IF(W$7&lt;&gt;"", IF(SUMIFS(Minerals!X$12:X$28,Minerals!$B$12:$B$28,$B23)&gt;0, SUMIFS(Minerals!X$12:X$28,Minerals!$B$12:$B$28,$B23), 0), "")</f>
        <v/>
      </c>
      <c r="X23" s="58" t="str">
        <f>IF(X$7&lt;&gt;"", IF(SUMIFS(Minerals!Y$12:Y$28,Minerals!$B$12:$B$28,$B23)&gt;0, SUMIFS(Minerals!Y$12:Y$28,Minerals!$B$12:$B$28,$B23), 0), "")</f>
        <v/>
      </c>
      <c r="Y23" s="58" t="str">
        <f>IF(Y$7&lt;&gt;"", IF(SUMIFS(Minerals!Z$12:Z$28,Minerals!$B$12:$B$28,$B23)&gt;0, SUMIFS(Minerals!Z$12:Z$28,Minerals!$B$12:$B$28,$B23), 0), "")</f>
        <v/>
      </c>
      <c r="Z23" s="58" t="str">
        <f>IF(Z$7&lt;&gt;"", IF(SUMIFS(Minerals!AA$12:AA$28,Minerals!$B$12:$B$28,$B23)&gt;0, SUMIFS(Minerals!AA$12:AA$28,Minerals!$B$12:$B$28,$B23), 0), "")</f>
        <v/>
      </c>
      <c r="AA23" s="58" t="str">
        <f>IF(AA$7&lt;&gt;"", IF(SUMIFS(Minerals!AB$12:AB$28,Minerals!$B$12:$B$28,$B23)&gt;0, SUMIFS(Minerals!AB$12:AB$28,Minerals!$B$12:$B$28,$B23), 0), "")</f>
        <v/>
      </c>
      <c r="AB23" s="58" t="str">
        <f>IF(AB$7&lt;&gt;"", IF(SUMIFS(Minerals!AC$12:AC$28,Minerals!$B$12:$B$28,$B23)&gt;0, SUMIFS(Minerals!AC$12:AC$28,Minerals!$B$12:$B$28,$B23), 0), "")</f>
        <v/>
      </c>
      <c r="AC23" s="58" t="str">
        <f>IF(AC$7&lt;&gt;"", IF(SUMIFS(Minerals!AD$12:AD$28,Minerals!$B$12:$B$28,$B23)&gt;0, SUMIFS(Minerals!AD$12:AD$28,Minerals!$B$12:$B$28,$B23), 0), "")</f>
        <v/>
      </c>
      <c r="AD23" s="58" t="str">
        <f>IF(AD$7&lt;&gt;"", IF(SUMIFS(Minerals!AE$12:AE$28,Minerals!$B$12:$B$28,$B23)&gt;0, SUMIFS(Minerals!AE$12:AE$28,Minerals!$B$12:$B$28,$B23), 0), "")</f>
        <v/>
      </c>
      <c r="AE23" s="58" t="str">
        <f>IF(AE$7&lt;&gt;"", IF(SUMIFS(Minerals!AF$12:AF$28,Minerals!$B$12:$B$28,$B23)&gt;0, SUMIFS(Minerals!AF$12:AF$28,Minerals!$B$12:$B$28,$B23), 0), "")</f>
        <v/>
      </c>
      <c r="AF23" s="58" t="str">
        <f>IF(AF$7&lt;&gt;"", IF(SUMIFS(Minerals!AG$12:AG$28,Minerals!$B$12:$B$28,$B23)&gt;0, SUMIFS(Minerals!AG$12:AG$28,Minerals!$B$12:$B$28,$B23), 0), "")</f>
        <v/>
      </c>
      <c r="AG23" s="58" t="str">
        <f>IF(AG$7&lt;&gt;"", IF(SUMIFS(Minerals!AH$12:AH$28,Minerals!$B$12:$B$28,$B23)&gt;0, SUMIFS(Minerals!AH$12:AH$28,Minerals!$B$12:$B$28,$B23), 0), "")</f>
        <v/>
      </c>
      <c r="AH23" s="58" t="str">
        <f>IF(AH$7&lt;&gt;"", IF(SUMIFS(Minerals!AI$12:AI$28,Minerals!$B$12:$B$28,$B23)&gt;0, SUMIFS(Minerals!AI$12:AI$28,Minerals!$B$12:$B$28,$B23), 0), "")</f>
        <v/>
      </c>
      <c r="AI23" s="58" t="str">
        <f>IF(AI$7&lt;&gt;"", IF(SUMIFS(Minerals!AJ$12:AJ$28,Minerals!$B$12:$B$28,$B23)&gt;0, SUMIFS(Minerals!AJ$12:AJ$28,Minerals!$B$12:$B$28,$B23), 0), "")</f>
        <v/>
      </c>
      <c r="AJ23" s="58" t="str">
        <f>IF(AJ$7&lt;&gt;"", IF(SUMIFS(Minerals!AK$12:AK$28,Minerals!$B$12:$B$28,$B23)&gt;0, SUMIFS(Minerals!AK$12:AK$28,Minerals!$B$12:$B$28,$B23), 0), "")</f>
        <v/>
      </c>
      <c r="AK23" s="58" t="str">
        <f>IF(AK$7&lt;&gt;"", IF(SUMIFS(Minerals!AL$12:AL$28,Minerals!$B$12:$B$28,$B23)&gt;0, SUMIFS(Minerals!AL$12:AL$28,Minerals!$B$12:$B$28,$B23), 0), "")</f>
        <v/>
      </c>
      <c r="AL23" s="58" t="str">
        <f>IF(AL$7&lt;&gt;"", IF(SUMIFS(Minerals!AM$12:AM$28,Minerals!$B$12:$B$28,$B23)&gt;0, SUMIFS(Minerals!AM$12:AM$28,Minerals!$B$12:$B$28,$B23), 0), "")</f>
        <v/>
      </c>
      <c r="AM23" s="58" t="str">
        <f>IF(AM$7&lt;&gt;"", IF(SUMIFS(Minerals!AN$12:AN$28,Minerals!$B$12:$B$28,$B23)&gt;0, SUMIFS(Minerals!AN$12:AN$28,Minerals!$B$12:$B$28,$B23), 0), "")</f>
        <v/>
      </c>
      <c r="AN23" s="58" t="str">
        <f>IF(AN$7&lt;&gt;"", IF(SUMIFS(Minerals!AO$12:AO$28,Minerals!$B$12:$B$28,$B23)&gt;0, SUMIFS(Minerals!AO$12:AO$28,Minerals!$B$12:$B$28,$B23), 0), "")</f>
        <v/>
      </c>
      <c r="AO23" s="58" t="str">
        <f>IF(AO$7&lt;&gt;"", IF(SUMIFS(Minerals!AP$12:AP$28,Minerals!$B$12:$B$28,$B23)&gt;0, SUMIFS(Minerals!AP$12:AP$28,Minerals!$B$12:$B$28,$B23), 0), "")</f>
        <v/>
      </c>
      <c r="AP23" s="58" t="str">
        <f>IF(AP$7&lt;&gt;"", IF(SUMIFS(Minerals!AQ$12:AQ$28,Minerals!$B$12:$B$28,$B23)&gt;0, SUMIFS(Minerals!AQ$12:AQ$28,Minerals!$B$12:$B$28,$B23), 0), "")</f>
        <v/>
      </c>
      <c r="AQ23" s="58" t="str">
        <f>IF(AQ$7&lt;&gt;"", IF(SUMIFS(Minerals!AR$12:AR$28,Minerals!$B$12:$B$28,$B23)&gt;0, SUMIFS(Minerals!AR$12:AR$28,Minerals!$B$12:$B$28,$B23), 0), "")</f>
        <v/>
      </c>
    </row>
    <row r="24" spans="2:43" x14ac:dyDescent="0.3">
      <c r="B24" s="39" t="s">
        <v>152</v>
      </c>
      <c r="C24" s="37" t="s">
        <v>153</v>
      </c>
      <c r="D24" s="58">
        <f>IF(D$7&lt;&gt;"", IF(SUMIFS(Minerals!E$12:E$28,Minerals!$B$12:$B$28,$B24)&gt;0, SUMIFS(Minerals!E$12:E$28,Minerals!$B$12:$B$28,$B24), 0), "")</f>
        <v>8</v>
      </c>
      <c r="E24" s="58">
        <f>IF(E$7&lt;&gt;"", IF(SUMIFS(Minerals!F$12:F$28,Minerals!$B$12:$B$28,$B24)&gt;0, SUMIFS(Minerals!F$12:F$28,Minerals!$B$12:$B$28,$B24), 0), "")</f>
        <v>0</v>
      </c>
      <c r="F24" s="58">
        <f>IF(F$7&lt;&gt;"", IF(SUMIFS(Minerals!G$12:G$28,Minerals!$B$12:$B$28,$B24)&gt;0, SUMIFS(Minerals!G$12:G$28,Minerals!$B$12:$B$28,$B24), 0), "")</f>
        <v>7</v>
      </c>
      <c r="G24" s="58">
        <f>IF(G$7&lt;&gt;"", IF(SUMIFS(Minerals!H$12:H$28,Minerals!$B$12:$B$28,$B24)&gt;0, SUMIFS(Minerals!H$12:H$28,Minerals!$B$12:$B$28,$B24), 0), "")</f>
        <v>0</v>
      </c>
      <c r="H24" s="58">
        <f>IF(H$7&lt;&gt;"", IF(SUMIFS(Minerals!I$12:I$28,Minerals!$B$12:$B$28,$B24)&gt;0, SUMIFS(Minerals!I$12:I$28,Minerals!$B$12:$B$28,$B24), 0), "")</f>
        <v>0</v>
      </c>
      <c r="I24" s="58">
        <f>IF(I$7&lt;&gt;"", IF(SUMIFS(Minerals!J$12:J$28,Minerals!$B$12:$B$28,$B24)&gt;0, SUMIFS(Minerals!J$12:J$28,Minerals!$B$12:$B$28,$B24), 0), "")</f>
        <v>0</v>
      </c>
      <c r="J24" s="58">
        <f>IF(J$7&lt;&gt;"", IF(SUMIFS(Minerals!K$12:K$28,Minerals!$B$12:$B$28,$B24)&gt;0, SUMIFS(Minerals!K$12:K$28,Minerals!$B$12:$B$28,$B24), 0), "")</f>
        <v>0</v>
      </c>
      <c r="K24" s="58">
        <f>IF(K$7&lt;&gt;"", IF(SUMIFS(Minerals!L$12:L$28,Minerals!$B$12:$B$28,$B24)&gt;0, SUMIFS(Minerals!L$12:L$28,Minerals!$B$12:$B$28,$B24), 0), "")</f>
        <v>0</v>
      </c>
      <c r="L24" s="58" t="str">
        <f>IF(L$7&lt;&gt;"", IF(SUMIFS(Minerals!M$12:M$28,Minerals!$B$12:$B$28,$B24)&gt;0, SUMIFS(Minerals!M$12:M$28,Minerals!$B$12:$B$28,$B24), 0), "")</f>
        <v/>
      </c>
      <c r="M24" s="58" t="str">
        <f>IF(M$7&lt;&gt;"", IF(SUMIFS(Minerals!N$12:N$28,Minerals!$B$12:$B$28,$B24)&gt;0, SUMIFS(Minerals!N$12:N$28,Minerals!$B$12:$B$28,$B24), 0), "")</f>
        <v/>
      </c>
      <c r="N24" s="58" t="str">
        <f>IF(N$7&lt;&gt;"", IF(SUMIFS(Minerals!O$12:O$28,Minerals!$B$12:$B$28,$B24)&gt;0, SUMIFS(Minerals!O$12:O$28,Minerals!$B$12:$B$28,$B24), 0), "")</f>
        <v/>
      </c>
      <c r="O24" s="58" t="str">
        <f>IF(O$7&lt;&gt;"", IF(SUMIFS(Minerals!P$12:P$28,Minerals!$B$12:$B$28,$B24)&gt;0, SUMIFS(Minerals!P$12:P$28,Minerals!$B$12:$B$28,$B24), 0), "")</f>
        <v/>
      </c>
      <c r="P24" s="58" t="str">
        <f>IF(P$7&lt;&gt;"", IF(SUMIFS(Minerals!Q$12:Q$28,Minerals!$B$12:$B$28,$B24)&gt;0, SUMIFS(Minerals!Q$12:Q$28,Minerals!$B$12:$B$28,$B24), 0), "")</f>
        <v/>
      </c>
      <c r="Q24" s="58" t="str">
        <f>IF(Q$7&lt;&gt;"", IF(SUMIFS(Minerals!R$12:R$28,Minerals!$B$12:$B$28,$B24)&gt;0, SUMIFS(Minerals!R$12:R$28,Minerals!$B$12:$B$28,$B24), 0), "")</f>
        <v/>
      </c>
      <c r="R24" s="58" t="str">
        <f>IF(R$7&lt;&gt;"", IF(SUMIFS(Minerals!S$12:S$28,Minerals!$B$12:$B$28,$B24)&gt;0, SUMIFS(Minerals!S$12:S$28,Minerals!$B$12:$B$28,$B24), 0), "")</f>
        <v/>
      </c>
      <c r="S24" s="58" t="str">
        <f>IF(S$7&lt;&gt;"", IF(SUMIFS(Minerals!T$12:T$28,Minerals!$B$12:$B$28,$B24)&gt;0, SUMIFS(Minerals!T$12:T$28,Minerals!$B$12:$B$28,$B24), 0), "")</f>
        <v/>
      </c>
      <c r="T24" s="58" t="str">
        <f>IF(T$7&lt;&gt;"", IF(SUMIFS(Minerals!U$12:U$28,Minerals!$B$12:$B$28,$B24)&gt;0, SUMIFS(Minerals!U$12:U$28,Minerals!$B$12:$B$28,$B24), 0), "")</f>
        <v/>
      </c>
      <c r="U24" s="58" t="str">
        <f>IF(U$7&lt;&gt;"", IF(SUMIFS(Minerals!V$12:V$28,Minerals!$B$12:$B$28,$B24)&gt;0, SUMIFS(Minerals!V$12:V$28,Minerals!$B$12:$B$28,$B24), 0), "")</f>
        <v/>
      </c>
      <c r="V24" s="58" t="str">
        <f>IF(V$7&lt;&gt;"", IF(SUMIFS(Minerals!W$12:W$28,Minerals!$B$12:$B$28,$B24)&gt;0, SUMIFS(Minerals!W$12:W$28,Minerals!$B$12:$B$28,$B24), 0), "")</f>
        <v/>
      </c>
      <c r="W24" s="58" t="str">
        <f>IF(W$7&lt;&gt;"", IF(SUMIFS(Minerals!X$12:X$28,Minerals!$B$12:$B$28,$B24)&gt;0, SUMIFS(Minerals!X$12:X$28,Minerals!$B$12:$B$28,$B24), 0), "")</f>
        <v/>
      </c>
      <c r="X24" s="58" t="str">
        <f>IF(X$7&lt;&gt;"", IF(SUMIFS(Minerals!Y$12:Y$28,Minerals!$B$12:$B$28,$B24)&gt;0, SUMIFS(Minerals!Y$12:Y$28,Minerals!$B$12:$B$28,$B24), 0), "")</f>
        <v/>
      </c>
      <c r="Y24" s="58" t="str">
        <f>IF(Y$7&lt;&gt;"", IF(SUMIFS(Minerals!Z$12:Z$28,Minerals!$B$12:$B$28,$B24)&gt;0, SUMIFS(Minerals!Z$12:Z$28,Minerals!$B$12:$B$28,$B24), 0), "")</f>
        <v/>
      </c>
      <c r="Z24" s="58" t="str">
        <f>IF(Z$7&lt;&gt;"", IF(SUMIFS(Minerals!AA$12:AA$28,Minerals!$B$12:$B$28,$B24)&gt;0, SUMIFS(Minerals!AA$12:AA$28,Minerals!$B$12:$B$28,$B24), 0), "")</f>
        <v/>
      </c>
      <c r="AA24" s="58" t="str">
        <f>IF(AA$7&lt;&gt;"", IF(SUMIFS(Minerals!AB$12:AB$28,Minerals!$B$12:$B$28,$B24)&gt;0, SUMIFS(Minerals!AB$12:AB$28,Minerals!$B$12:$B$28,$B24), 0), "")</f>
        <v/>
      </c>
      <c r="AB24" s="58" t="str">
        <f>IF(AB$7&lt;&gt;"", IF(SUMIFS(Minerals!AC$12:AC$28,Minerals!$B$12:$B$28,$B24)&gt;0, SUMIFS(Minerals!AC$12:AC$28,Minerals!$B$12:$B$28,$B24), 0), "")</f>
        <v/>
      </c>
      <c r="AC24" s="58" t="str">
        <f>IF(AC$7&lt;&gt;"", IF(SUMIFS(Minerals!AD$12:AD$28,Minerals!$B$12:$B$28,$B24)&gt;0, SUMIFS(Minerals!AD$12:AD$28,Minerals!$B$12:$B$28,$B24), 0), "")</f>
        <v/>
      </c>
      <c r="AD24" s="58" t="str">
        <f>IF(AD$7&lt;&gt;"", IF(SUMIFS(Minerals!AE$12:AE$28,Minerals!$B$12:$B$28,$B24)&gt;0, SUMIFS(Minerals!AE$12:AE$28,Minerals!$B$12:$B$28,$B24), 0), "")</f>
        <v/>
      </c>
      <c r="AE24" s="58" t="str">
        <f>IF(AE$7&lt;&gt;"", IF(SUMIFS(Minerals!AF$12:AF$28,Minerals!$B$12:$B$28,$B24)&gt;0, SUMIFS(Minerals!AF$12:AF$28,Minerals!$B$12:$B$28,$B24), 0), "")</f>
        <v/>
      </c>
      <c r="AF24" s="58" t="str">
        <f>IF(AF$7&lt;&gt;"", IF(SUMIFS(Minerals!AG$12:AG$28,Minerals!$B$12:$B$28,$B24)&gt;0, SUMIFS(Minerals!AG$12:AG$28,Minerals!$B$12:$B$28,$B24), 0), "")</f>
        <v/>
      </c>
      <c r="AG24" s="58" t="str">
        <f>IF(AG$7&lt;&gt;"", IF(SUMIFS(Minerals!AH$12:AH$28,Minerals!$B$12:$B$28,$B24)&gt;0, SUMIFS(Minerals!AH$12:AH$28,Minerals!$B$12:$B$28,$B24), 0), "")</f>
        <v/>
      </c>
      <c r="AH24" s="58" t="str">
        <f>IF(AH$7&lt;&gt;"", IF(SUMIFS(Minerals!AI$12:AI$28,Minerals!$B$12:$B$28,$B24)&gt;0, SUMIFS(Minerals!AI$12:AI$28,Minerals!$B$12:$B$28,$B24), 0), "")</f>
        <v/>
      </c>
      <c r="AI24" s="58" t="str">
        <f>IF(AI$7&lt;&gt;"", IF(SUMIFS(Minerals!AJ$12:AJ$28,Minerals!$B$12:$B$28,$B24)&gt;0, SUMIFS(Minerals!AJ$12:AJ$28,Minerals!$B$12:$B$28,$B24), 0), "")</f>
        <v/>
      </c>
      <c r="AJ24" s="58" t="str">
        <f>IF(AJ$7&lt;&gt;"", IF(SUMIFS(Minerals!AK$12:AK$28,Minerals!$B$12:$B$28,$B24)&gt;0, SUMIFS(Minerals!AK$12:AK$28,Minerals!$B$12:$B$28,$B24), 0), "")</f>
        <v/>
      </c>
      <c r="AK24" s="58" t="str">
        <f>IF(AK$7&lt;&gt;"", IF(SUMIFS(Minerals!AL$12:AL$28,Minerals!$B$12:$B$28,$B24)&gt;0, SUMIFS(Minerals!AL$12:AL$28,Minerals!$B$12:$B$28,$B24), 0), "")</f>
        <v/>
      </c>
      <c r="AL24" s="58" t="str">
        <f>IF(AL$7&lt;&gt;"", IF(SUMIFS(Minerals!AM$12:AM$28,Minerals!$B$12:$B$28,$B24)&gt;0, SUMIFS(Minerals!AM$12:AM$28,Minerals!$B$12:$B$28,$B24), 0), "")</f>
        <v/>
      </c>
      <c r="AM24" s="58" t="str">
        <f>IF(AM$7&lt;&gt;"", IF(SUMIFS(Minerals!AN$12:AN$28,Minerals!$B$12:$B$28,$B24)&gt;0, SUMIFS(Minerals!AN$12:AN$28,Minerals!$B$12:$B$28,$B24), 0), "")</f>
        <v/>
      </c>
      <c r="AN24" s="58" t="str">
        <f>IF(AN$7&lt;&gt;"", IF(SUMIFS(Minerals!AO$12:AO$28,Minerals!$B$12:$B$28,$B24)&gt;0, SUMIFS(Minerals!AO$12:AO$28,Minerals!$B$12:$B$28,$B24), 0), "")</f>
        <v/>
      </c>
      <c r="AO24" s="58" t="str">
        <f>IF(AO$7&lt;&gt;"", IF(SUMIFS(Minerals!AP$12:AP$28,Minerals!$B$12:$B$28,$B24)&gt;0, SUMIFS(Minerals!AP$12:AP$28,Minerals!$B$12:$B$28,$B24), 0), "")</f>
        <v/>
      </c>
      <c r="AP24" s="58" t="str">
        <f>IF(AP$7&lt;&gt;"", IF(SUMIFS(Minerals!AQ$12:AQ$28,Minerals!$B$12:$B$28,$B24)&gt;0, SUMIFS(Minerals!AQ$12:AQ$28,Minerals!$B$12:$B$28,$B24), 0), "")</f>
        <v/>
      </c>
      <c r="AQ24" s="58" t="str">
        <f>IF(AQ$7&lt;&gt;"", IF(SUMIFS(Minerals!AR$12:AR$28,Minerals!$B$12:$B$28,$B24)&gt;0, SUMIFS(Minerals!AR$12:AR$28,Minerals!$B$12:$B$28,$B24), 0), "")</f>
        <v/>
      </c>
    </row>
    <row r="25" spans="2:43" x14ac:dyDescent="0.3">
      <c r="B25" s="39" t="s">
        <v>154</v>
      </c>
      <c r="C25" s="37" t="s">
        <v>155</v>
      </c>
      <c r="D25" s="58">
        <f>IF(D$7&lt;&gt;"", IF(SUMIFS(Minerals!E$12:E$28,Minerals!$B$12:$B$28,$B25)&gt;0, SUMIFS(Minerals!E$12:E$28,Minerals!$B$12:$B$28,$B25), 0), "")</f>
        <v>6366</v>
      </c>
      <c r="E25" s="58">
        <f>IF(E$7&lt;&gt;"", IF(SUMIFS(Minerals!F$12:F$28,Minerals!$B$12:$B$28,$B25)&gt;0, SUMIFS(Minerals!F$12:F$28,Minerals!$B$12:$B$28,$B25), 0), "")</f>
        <v>6212</v>
      </c>
      <c r="F25" s="58">
        <f>IF(F$7&lt;&gt;"", IF(SUMIFS(Minerals!G$12:G$28,Minerals!$B$12:$B$28,$B25)&gt;0, SUMIFS(Minerals!G$12:G$28,Minerals!$B$12:$B$28,$B25), 0), "")</f>
        <v>4911</v>
      </c>
      <c r="G25" s="58">
        <f>IF(G$7&lt;&gt;"", IF(SUMIFS(Minerals!H$12:H$28,Minerals!$B$12:$B$28,$B25)&gt;0, SUMIFS(Minerals!H$12:H$28,Minerals!$B$12:$B$28,$B25), 0), "")</f>
        <v>5111</v>
      </c>
      <c r="H25" s="58">
        <f>IF(H$7&lt;&gt;"", IF(SUMIFS(Minerals!I$12:I$28,Minerals!$B$12:$B$28,$B25)&gt;0, SUMIFS(Minerals!I$12:I$28,Minerals!$B$12:$B$28,$B25), 0), "")</f>
        <v>5670</v>
      </c>
      <c r="I25" s="58">
        <f>IF(I$7&lt;&gt;"", IF(SUMIFS(Minerals!J$12:J$28,Minerals!$B$12:$B$28,$B25)&gt;0, SUMIFS(Minerals!J$12:J$28,Minerals!$B$12:$B$28,$B25), 0), "")</f>
        <v>6238</v>
      </c>
      <c r="J25" s="58">
        <f>IF(J$7&lt;&gt;"", IF(SUMIFS(Minerals!K$12:K$28,Minerals!$B$12:$B$28,$B25)&gt;0, SUMIFS(Minerals!K$12:K$28,Minerals!$B$12:$B$28,$B25), 0), "")</f>
        <v>5859</v>
      </c>
      <c r="K25" s="58">
        <f>IF(K$7&lt;&gt;"", IF(SUMIFS(Minerals!L$12:L$28,Minerals!$B$12:$B$28,$B25)&gt;0, SUMIFS(Minerals!L$12:L$28,Minerals!$B$12:$B$28,$B25), 0), "")</f>
        <v>6254</v>
      </c>
      <c r="L25" s="58" t="str">
        <f>IF(L$7&lt;&gt;"", IF(SUMIFS(Minerals!M$12:M$28,Minerals!$B$12:$B$28,$B25)&gt;0, SUMIFS(Minerals!M$12:M$28,Minerals!$B$12:$B$28,$B25), 0), "")</f>
        <v/>
      </c>
      <c r="M25" s="58" t="str">
        <f>IF(M$7&lt;&gt;"", IF(SUMIFS(Minerals!N$12:N$28,Minerals!$B$12:$B$28,$B25)&gt;0, SUMIFS(Minerals!N$12:N$28,Minerals!$B$12:$B$28,$B25), 0), "")</f>
        <v/>
      </c>
      <c r="N25" s="58" t="str">
        <f>IF(N$7&lt;&gt;"", IF(SUMIFS(Minerals!O$12:O$28,Minerals!$B$12:$B$28,$B25)&gt;0, SUMIFS(Minerals!O$12:O$28,Minerals!$B$12:$B$28,$B25), 0), "")</f>
        <v/>
      </c>
      <c r="O25" s="58" t="str">
        <f>IF(O$7&lt;&gt;"", IF(SUMIFS(Minerals!P$12:P$28,Minerals!$B$12:$B$28,$B25)&gt;0, SUMIFS(Minerals!P$12:P$28,Minerals!$B$12:$B$28,$B25), 0), "")</f>
        <v/>
      </c>
      <c r="P25" s="58" t="str">
        <f>IF(P$7&lt;&gt;"", IF(SUMIFS(Minerals!Q$12:Q$28,Minerals!$B$12:$B$28,$B25)&gt;0, SUMIFS(Minerals!Q$12:Q$28,Minerals!$B$12:$B$28,$B25), 0), "")</f>
        <v/>
      </c>
      <c r="Q25" s="58" t="str">
        <f>IF(Q$7&lt;&gt;"", IF(SUMIFS(Minerals!R$12:R$28,Minerals!$B$12:$B$28,$B25)&gt;0, SUMIFS(Minerals!R$12:R$28,Minerals!$B$12:$B$28,$B25), 0), "")</f>
        <v/>
      </c>
      <c r="R25" s="58" t="str">
        <f>IF(R$7&lt;&gt;"", IF(SUMIFS(Minerals!S$12:S$28,Minerals!$B$12:$B$28,$B25)&gt;0, SUMIFS(Minerals!S$12:S$28,Minerals!$B$12:$B$28,$B25), 0), "")</f>
        <v/>
      </c>
      <c r="S25" s="58" t="str">
        <f>IF(S$7&lt;&gt;"", IF(SUMIFS(Minerals!T$12:T$28,Minerals!$B$12:$B$28,$B25)&gt;0, SUMIFS(Minerals!T$12:T$28,Minerals!$B$12:$B$28,$B25), 0), "")</f>
        <v/>
      </c>
      <c r="T25" s="58" t="str">
        <f>IF(T$7&lt;&gt;"", IF(SUMIFS(Minerals!U$12:U$28,Minerals!$B$12:$B$28,$B25)&gt;0, SUMIFS(Minerals!U$12:U$28,Minerals!$B$12:$B$28,$B25), 0), "")</f>
        <v/>
      </c>
      <c r="U25" s="58" t="str">
        <f>IF(U$7&lt;&gt;"", IF(SUMIFS(Minerals!V$12:V$28,Minerals!$B$12:$B$28,$B25)&gt;0, SUMIFS(Minerals!V$12:V$28,Minerals!$B$12:$B$28,$B25), 0), "")</f>
        <v/>
      </c>
      <c r="V25" s="58" t="str">
        <f>IF(V$7&lt;&gt;"", IF(SUMIFS(Minerals!W$12:W$28,Minerals!$B$12:$B$28,$B25)&gt;0, SUMIFS(Minerals!W$12:W$28,Minerals!$B$12:$B$28,$B25), 0), "")</f>
        <v/>
      </c>
      <c r="W25" s="58" t="str">
        <f>IF(W$7&lt;&gt;"", IF(SUMIFS(Minerals!X$12:X$28,Minerals!$B$12:$B$28,$B25)&gt;0, SUMIFS(Minerals!X$12:X$28,Minerals!$B$12:$B$28,$B25), 0), "")</f>
        <v/>
      </c>
      <c r="X25" s="58" t="str">
        <f>IF(X$7&lt;&gt;"", IF(SUMIFS(Minerals!Y$12:Y$28,Minerals!$B$12:$B$28,$B25)&gt;0, SUMIFS(Minerals!Y$12:Y$28,Minerals!$B$12:$B$28,$B25), 0), "")</f>
        <v/>
      </c>
      <c r="Y25" s="58" t="str">
        <f>IF(Y$7&lt;&gt;"", IF(SUMIFS(Minerals!Z$12:Z$28,Minerals!$B$12:$B$28,$B25)&gt;0, SUMIFS(Minerals!Z$12:Z$28,Minerals!$B$12:$B$28,$B25), 0), "")</f>
        <v/>
      </c>
      <c r="Z25" s="58" t="str">
        <f>IF(Z$7&lt;&gt;"", IF(SUMIFS(Minerals!AA$12:AA$28,Minerals!$B$12:$B$28,$B25)&gt;0, SUMIFS(Minerals!AA$12:AA$28,Minerals!$B$12:$B$28,$B25), 0), "")</f>
        <v/>
      </c>
      <c r="AA25" s="58" t="str">
        <f>IF(AA$7&lt;&gt;"", IF(SUMIFS(Minerals!AB$12:AB$28,Minerals!$B$12:$B$28,$B25)&gt;0, SUMIFS(Minerals!AB$12:AB$28,Minerals!$B$12:$B$28,$B25), 0), "")</f>
        <v/>
      </c>
      <c r="AB25" s="58" t="str">
        <f>IF(AB$7&lt;&gt;"", IF(SUMIFS(Minerals!AC$12:AC$28,Minerals!$B$12:$B$28,$B25)&gt;0, SUMIFS(Minerals!AC$12:AC$28,Minerals!$B$12:$B$28,$B25), 0), "")</f>
        <v/>
      </c>
      <c r="AC25" s="58" t="str">
        <f>IF(AC$7&lt;&gt;"", IF(SUMIFS(Minerals!AD$12:AD$28,Minerals!$B$12:$B$28,$B25)&gt;0, SUMIFS(Minerals!AD$12:AD$28,Minerals!$B$12:$B$28,$B25), 0), "")</f>
        <v/>
      </c>
      <c r="AD25" s="58" t="str">
        <f>IF(AD$7&lt;&gt;"", IF(SUMIFS(Minerals!AE$12:AE$28,Minerals!$B$12:$B$28,$B25)&gt;0, SUMIFS(Minerals!AE$12:AE$28,Minerals!$B$12:$B$28,$B25), 0), "")</f>
        <v/>
      </c>
      <c r="AE25" s="58" t="str">
        <f>IF(AE$7&lt;&gt;"", IF(SUMIFS(Minerals!AF$12:AF$28,Minerals!$B$12:$B$28,$B25)&gt;0, SUMIFS(Minerals!AF$12:AF$28,Minerals!$B$12:$B$28,$B25), 0), "")</f>
        <v/>
      </c>
      <c r="AF25" s="58" t="str">
        <f>IF(AF$7&lt;&gt;"", IF(SUMIFS(Minerals!AG$12:AG$28,Minerals!$B$12:$B$28,$B25)&gt;0, SUMIFS(Minerals!AG$12:AG$28,Minerals!$B$12:$B$28,$B25), 0), "")</f>
        <v/>
      </c>
      <c r="AG25" s="58" t="str">
        <f>IF(AG$7&lt;&gt;"", IF(SUMIFS(Minerals!AH$12:AH$28,Minerals!$B$12:$B$28,$B25)&gt;0, SUMIFS(Minerals!AH$12:AH$28,Minerals!$B$12:$B$28,$B25), 0), "")</f>
        <v/>
      </c>
      <c r="AH25" s="58" t="str">
        <f>IF(AH$7&lt;&gt;"", IF(SUMIFS(Minerals!AI$12:AI$28,Minerals!$B$12:$B$28,$B25)&gt;0, SUMIFS(Minerals!AI$12:AI$28,Minerals!$B$12:$B$28,$B25), 0), "")</f>
        <v/>
      </c>
      <c r="AI25" s="58" t="str">
        <f>IF(AI$7&lt;&gt;"", IF(SUMIFS(Minerals!AJ$12:AJ$28,Minerals!$B$12:$B$28,$B25)&gt;0, SUMIFS(Minerals!AJ$12:AJ$28,Minerals!$B$12:$B$28,$B25), 0), "")</f>
        <v/>
      </c>
      <c r="AJ25" s="58" t="str">
        <f>IF(AJ$7&lt;&gt;"", IF(SUMIFS(Minerals!AK$12:AK$28,Minerals!$B$12:$B$28,$B25)&gt;0, SUMIFS(Minerals!AK$12:AK$28,Minerals!$B$12:$B$28,$B25), 0), "")</f>
        <v/>
      </c>
      <c r="AK25" s="58" t="str">
        <f>IF(AK$7&lt;&gt;"", IF(SUMIFS(Minerals!AL$12:AL$28,Minerals!$B$12:$B$28,$B25)&gt;0, SUMIFS(Minerals!AL$12:AL$28,Minerals!$B$12:$B$28,$B25), 0), "")</f>
        <v/>
      </c>
      <c r="AL25" s="58" t="str">
        <f>IF(AL$7&lt;&gt;"", IF(SUMIFS(Minerals!AM$12:AM$28,Minerals!$B$12:$B$28,$B25)&gt;0, SUMIFS(Minerals!AM$12:AM$28,Minerals!$B$12:$B$28,$B25), 0), "")</f>
        <v/>
      </c>
      <c r="AM25" s="58" t="str">
        <f>IF(AM$7&lt;&gt;"", IF(SUMIFS(Minerals!AN$12:AN$28,Minerals!$B$12:$B$28,$B25)&gt;0, SUMIFS(Minerals!AN$12:AN$28,Minerals!$B$12:$B$28,$B25), 0), "")</f>
        <v/>
      </c>
      <c r="AN25" s="58" t="str">
        <f>IF(AN$7&lt;&gt;"", IF(SUMIFS(Minerals!AO$12:AO$28,Minerals!$B$12:$B$28,$B25)&gt;0, SUMIFS(Minerals!AO$12:AO$28,Minerals!$B$12:$B$28,$B25), 0), "")</f>
        <v/>
      </c>
      <c r="AO25" s="58" t="str">
        <f>IF(AO$7&lt;&gt;"", IF(SUMIFS(Minerals!AP$12:AP$28,Minerals!$B$12:$B$28,$B25)&gt;0, SUMIFS(Minerals!AP$12:AP$28,Minerals!$B$12:$B$28,$B25), 0), "")</f>
        <v/>
      </c>
      <c r="AP25" s="58" t="str">
        <f>IF(AP$7&lt;&gt;"", IF(SUMIFS(Minerals!AQ$12:AQ$28,Minerals!$B$12:$B$28,$B25)&gt;0, SUMIFS(Minerals!AQ$12:AQ$28,Minerals!$B$12:$B$28,$B25), 0), "")</f>
        <v/>
      </c>
      <c r="AQ25" s="58" t="str">
        <f>IF(AQ$7&lt;&gt;"", IF(SUMIFS(Minerals!AR$12:AR$28,Minerals!$B$12:$B$28,$B25)&gt;0, SUMIFS(Minerals!AR$12:AR$28,Minerals!$B$12:$B$28,$B25), 0), "")</f>
        <v/>
      </c>
    </row>
    <row r="26" spans="2:43" x14ac:dyDescent="0.3">
      <c r="B26" s="39" t="s">
        <v>156</v>
      </c>
      <c r="C26" s="37" t="s">
        <v>157</v>
      </c>
      <c r="D26" s="58">
        <f>IF(D$7&lt;&gt;"", IF(SUMIFS(Minerals!E$12:E$28,Minerals!$B$12:$B$28,$B26)&gt;0, SUMIFS(Minerals!E$12:E$28,Minerals!$B$12:$B$28,$B26), 0), "")</f>
        <v>35</v>
      </c>
      <c r="E26" s="58">
        <f>IF(E$7&lt;&gt;"", IF(SUMIFS(Minerals!F$12:F$28,Minerals!$B$12:$B$28,$B26)&gt;0, SUMIFS(Minerals!F$12:F$28,Minerals!$B$12:$B$28,$B26), 0), "")</f>
        <v>34</v>
      </c>
      <c r="F26" s="58">
        <f>IF(F$7&lt;&gt;"", IF(SUMIFS(Minerals!G$12:G$28,Minerals!$B$12:$B$28,$B26)&gt;0, SUMIFS(Minerals!G$12:G$28,Minerals!$B$12:$B$28,$B26), 0), "")</f>
        <v>31</v>
      </c>
      <c r="G26" s="58">
        <f>IF(G$7&lt;&gt;"", IF(SUMIFS(Minerals!H$12:H$28,Minerals!$B$12:$B$28,$B26)&gt;0, SUMIFS(Minerals!H$12:H$28,Minerals!$B$12:$B$28,$B26), 0), "")</f>
        <v>39</v>
      </c>
      <c r="H26" s="58">
        <f>IF(H$7&lt;&gt;"", IF(SUMIFS(Minerals!I$12:I$28,Minerals!$B$12:$B$28,$B26)&gt;0, SUMIFS(Minerals!I$12:I$28,Minerals!$B$12:$B$28,$B26), 0), "")</f>
        <v>45</v>
      </c>
      <c r="I26" s="58">
        <f>IF(I$7&lt;&gt;"", IF(SUMIFS(Minerals!J$12:J$28,Minerals!$B$12:$B$28,$B26)&gt;0, SUMIFS(Minerals!J$12:J$28,Minerals!$B$12:$B$28,$B26), 0), "")</f>
        <v>49</v>
      </c>
      <c r="J26" s="58">
        <f>IF(J$7&lt;&gt;"", IF(SUMIFS(Minerals!K$12:K$28,Minerals!$B$12:$B$28,$B26)&gt;0, SUMIFS(Minerals!K$12:K$28,Minerals!$B$12:$B$28,$B26), 0), "")</f>
        <v>48</v>
      </c>
      <c r="K26" s="58">
        <f>IF(K$7&lt;&gt;"", IF(SUMIFS(Minerals!L$12:L$28,Minerals!$B$12:$B$28,$B26)&gt;0, SUMIFS(Minerals!L$12:L$28,Minerals!$B$12:$B$28,$B26), 0), "")</f>
        <v>2</v>
      </c>
      <c r="L26" s="58" t="str">
        <f>IF(L$7&lt;&gt;"", IF(SUMIFS(Minerals!M$12:M$28,Minerals!$B$12:$B$28,$B26)&gt;0, SUMIFS(Minerals!M$12:M$28,Minerals!$B$12:$B$28,$B26), 0), "")</f>
        <v/>
      </c>
      <c r="M26" s="58" t="str">
        <f>IF(M$7&lt;&gt;"", IF(SUMIFS(Minerals!N$12:N$28,Minerals!$B$12:$B$28,$B26)&gt;0, SUMIFS(Minerals!N$12:N$28,Minerals!$B$12:$B$28,$B26), 0), "")</f>
        <v/>
      </c>
      <c r="N26" s="58" t="str">
        <f>IF(N$7&lt;&gt;"", IF(SUMIFS(Minerals!O$12:O$28,Minerals!$B$12:$B$28,$B26)&gt;0, SUMIFS(Minerals!O$12:O$28,Minerals!$B$12:$B$28,$B26), 0), "")</f>
        <v/>
      </c>
      <c r="O26" s="58" t="str">
        <f>IF(O$7&lt;&gt;"", IF(SUMIFS(Minerals!P$12:P$28,Minerals!$B$12:$B$28,$B26)&gt;0, SUMIFS(Minerals!P$12:P$28,Minerals!$B$12:$B$28,$B26), 0), "")</f>
        <v/>
      </c>
      <c r="P26" s="58" t="str">
        <f>IF(P$7&lt;&gt;"", IF(SUMIFS(Minerals!Q$12:Q$28,Minerals!$B$12:$B$28,$B26)&gt;0, SUMIFS(Minerals!Q$12:Q$28,Minerals!$B$12:$B$28,$B26), 0), "")</f>
        <v/>
      </c>
      <c r="Q26" s="58" t="str">
        <f>IF(Q$7&lt;&gt;"", IF(SUMIFS(Minerals!R$12:R$28,Minerals!$B$12:$B$28,$B26)&gt;0, SUMIFS(Minerals!R$12:R$28,Minerals!$B$12:$B$28,$B26), 0), "")</f>
        <v/>
      </c>
      <c r="R26" s="58" t="str">
        <f>IF(R$7&lt;&gt;"", IF(SUMIFS(Minerals!S$12:S$28,Minerals!$B$12:$B$28,$B26)&gt;0, SUMIFS(Minerals!S$12:S$28,Minerals!$B$12:$B$28,$B26), 0), "")</f>
        <v/>
      </c>
      <c r="S26" s="58" t="str">
        <f>IF(S$7&lt;&gt;"", IF(SUMIFS(Minerals!T$12:T$28,Minerals!$B$12:$B$28,$B26)&gt;0, SUMIFS(Minerals!T$12:T$28,Minerals!$B$12:$B$28,$B26), 0), "")</f>
        <v/>
      </c>
      <c r="T26" s="58" t="str">
        <f>IF(T$7&lt;&gt;"", IF(SUMIFS(Minerals!U$12:U$28,Minerals!$B$12:$B$28,$B26)&gt;0, SUMIFS(Minerals!U$12:U$28,Minerals!$B$12:$B$28,$B26), 0), "")</f>
        <v/>
      </c>
      <c r="U26" s="58" t="str">
        <f>IF(U$7&lt;&gt;"", IF(SUMIFS(Minerals!V$12:V$28,Minerals!$B$12:$B$28,$B26)&gt;0, SUMIFS(Minerals!V$12:V$28,Minerals!$B$12:$B$28,$B26), 0), "")</f>
        <v/>
      </c>
      <c r="V26" s="58" t="str">
        <f>IF(V$7&lt;&gt;"", IF(SUMIFS(Minerals!W$12:W$28,Minerals!$B$12:$B$28,$B26)&gt;0, SUMIFS(Minerals!W$12:W$28,Minerals!$B$12:$B$28,$B26), 0), "")</f>
        <v/>
      </c>
      <c r="W26" s="58" t="str">
        <f>IF(W$7&lt;&gt;"", IF(SUMIFS(Minerals!X$12:X$28,Minerals!$B$12:$B$28,$B26)&gt;0, SUMIFS(Minerals!X$12:X$28,Minerals!$B$12:$B$28,$B26), 0), "")</f>
        <v/>
      </c>
      <c r="X26" s="58" t="str">
        <f>IF(X$7&lt;&gt;"", IF(SUMIFS(Minerals!Y$12:Y$28,Minerals!$B$12:$B$28,$B26)&gt;0, SUMIFS(Minerals!Y$12:Y$28,Minerals!$B$12:$B$28,$B26), 0), "")</f>
        <v/>
      </c>
      <c r="Y26" s="58" t="str">
        <f>IF(Y$7&lt;&gt;"", IF(SUMIFS(Minerals!Z$12:Z$28,Minerals!$B$12:$B$28,$B26)&gt;0, SUMIFS(Minerals!Z$12:Z$28,Minerals!$B$12:$B$28,$B26), 0), "")</f>
        <v/>
      </c>
      <c r="Z26" s="58" t="str">
        <f>IF(Z$7&lt;&gt;"", IF(SUMIFS(Minerals!AA$12:AA$28,Minerals!$B$12:$B$28,$B26)&gt;0, SUMIFS(Minerals!AA$12:AA$28,Minerals!$B$12:$B$28,$B26), 0), "")</f>
        <v/>
      </c>
      <c r="AA26" s="58" t="str">
        <f>IF(AA$7&lt;&gt;"", IF(SUMIFS(Minerals!AB$12:AB$28,Minerals!$B$12:$B$28,$B26)&gt;0, SUMIFS(Minerals!AB$12:AB$28,Minerals!$B$12:$B$28,$B26), 0), "")</f>
        <v/>
      </c>
      <c r="AB26" s="58" t="str">
        <f>IF(AB$7&lt;&gt;"", IF(SUMIFS(Minerals!AC$12:AC$28,Minerals!$B$12:$B$28,$B26)&gt;0, SUMIFS(Minerals!AC$12:AC$28,Minerals!$B$12:$B$28,$B26), 0), "")</f>
        <v/>
      </c>
      <c r="AC26" s="58" t="str">
        <f>IF(AC$7&lt;&gt;"", IF(SUMIFS(Minerals!AD$12:AD$28,Minerals!$B$12:$B$28,$B26)&gt;0, SUMIFS(Minerals!AD$12:AD$28,Minerals!$B$12:$B$28,$B26), 0), "")</f>
        <v/>
      </c>
      <c r="AD26" s="58" t="str">
        <f>IF(AD$7&lt;&gt;"", IF(SUMIFS(Minerals!AE$12:AE$28,Minerals!$B$12:$B$28,$B26)&gt;0, SUMIFS(Minerals!AE$12:AE$28,Minerals!$B$12:$B$28,$B26), 0), "")</f>
        <v/>
      </c>
      <c r="AE26" s="58" t="str">
        <f>IF(AE$7&lt;&gt;"", IF(SUMIFS(Minerals!AF$12:AF$28,Minerals!$B$12:$B$28,$B26)&gt;0, SUMIFS(Minerals!AF$12:AF$28,Minerals!$B$12:$B$28,$B26), 0), "")</f>
        <v/>
      </c>
      <c r="AF26" s="58" t="str">
        <f>IF(AF$7&lt;&gt;"", IF(SUMIFS(Minerals!AG$12:AG$28,Minerals!$B$12:$B$28,$B26)&gt;0, SUMIFS(Minerals!AG$12:AG$28,Minerals!$B$12:$B$28,$B26), 0), "")</f>
        <v/>
      </c>
      <c r="AG26" s="58" t="str">
        <f>IF(AG$7&lt;&gt;"", IF(SUMIFS(Minerals!AH$12:AH$28,Minerals!$B$12:$B$28,$B26)&gt;0, SUMIFS(Minerals!AH$12:AH$28,Minerals!$B$12:$B$28,$B26), 0), "")</f>
        <v/>
      </c>
      <c r="AH26" s="58" t="str">
        <f>IF(AH$7&lt;&gt;"", IF(SUMIFS(Minerals!AI$12:AI$28,Minerals!$B$12:$B$28,$B26)&gt;0, SUMIFS(Minerals!AI$12:AI$28,Minerals!$B$12:$B$28,$B26), 0), "")</f>
        <v/>
      </c>
      <c r="AI26" s="58" t="str">
        <f>IF(AI$7&lt;&gt;"", IF(SUMIFS(Minerals!AJ$12:AJ$28,Minerals!$B$12:$B$28,$B26)&gt;0, SUMIFS(Minerals!AJ$12:AJ$28,Minerals!$B$12:$B$28,$B26), 0), "")</f>
        <v/>
      </c>
      <c r="AJ26" s="58" t="str">
        <f>IF(AJ$7&lt;&gt;"", IF(SUMIFS(Minerals!AK$12:AK$28,Minerals!$B$12:$B$28,$B26)&gt;0, SUMIFS(Minerals!AK$12:AK$28,Minerals!$B$12:$B$28,$B26), 0), "")</f>
        <v/>
      </c>
      <c r="AK26" s="58" t="str">
        <f>IF(AK$7&lt;&gt;"", IF(SUMIFS(Minerals!AL$12:AL$28,Minerals!$B$12:$B$28,$B26)&gt;0, SUMIFS(Minerals!AL$12:AL$28,Minerals!$B$12:$B$28,$B26), 0), "")</f>
        <v/>
      </c>
      <c r="AL26" s="58" t="str">
        <f>IF(AL$7&lt;&gt;"", IF(SUMIFS(Minerals!AM$12:AM$28,Minerals!$B$12:$B$28,$B26)&gt;0, SUMIFS(Minerals!AM$12:AM$28,Minerals!$B$12:$B$28,$B26), 0), "")</f>
        <v/>
      </c>
      <c r="AM26" s="58" t="str">
        <f>IF(AM$7&lt;&gt;"", IF(SUMIFS(Minerals!AN$12:AN$28,Minerals!$B$12:$B$28,$B26)&gt;0, SUMIFS(Minerals!AN$12:AN$28,Minerals!$B$12:$B$28,$B26), 0), "")</f>
        <v/>
      </c>
      <c r="AN26" s="58" t="str">
        <f>IF(AN$7&lt;&gt;"", IF(SUMIFS(Minerals!AO$12:AO$28,Minerals!$B$12:$B$28,$B26)&gt;0, SUMIFS(Minerals!AO$12:AO$28,Minerals!$B$12:$B$28,$B26), 0), "")</f>
        <v/>
      </c>
      <c r="AO26" s="58" t="str">
        <f>IF(AO$7&lt;&gt;"", IF(SUMIFS(Minerals!AP$12:AP$28,Minerals!$B$12:$B$28,$B26)&gt;0, SUMIFS(Minerals!AP$12:AP$28,Minerals!$B$12:$B$28,$B26), 0), "")</f>
        <v/>
      </c>
      <c r="AP26" s="58" t="str">
        <f>IF(AP$7&lt;&gt;"", IF(SUMIFS(Minerals!AQ$12:AQ$28,Minerals!$B$12:$B$28,$B26)&gt;0, SUMIFS(Minerals!AQ$12:AQ$28,Minerals!$B$12:$B$28,$B26), 0), "")</f>
        <v/>
      </c>
      <c r="AQ26" s="58" t="str">
        <f>IF(AQ$7&lt;&gt;"", IF(SUMIFS(Minerals!AR$12:AR$28,Minerals!$B$12:$B$28,$B26)&gt;0, SUMIFS(Minerals!AR$12:AR$28,Minerals!$B$12:$B$28,$B26), 0), "")</f>
        <v/>
      </c>
    </row>
    <row r="27" spans="2:43" x14ac:dyDescent="0.3">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row>
    <row r="28" spans="2:43" x14ac:dyDescent="0.3">
      <c r="B28" s="33" t="s">
        <v>160</v>
      </c>
      <c r="C28" s="33" t="s">
        <v>161</v>
      </c>
      <c r="D28" s="36">
        <f t="shared" ref="D28:K28" si="6">IF(SUM(D29:D31) &gt; 0, SUM(D29:D31), "")</f>
        <v>80603.812750932615</v>
      </c>
      <c r="E28" s="36">
        <f t="shared" si="6"/>
        <v>65818.467558504111</v>
      </c>
      <c r="F28" s="36">
        <f t="shared" si="6"/>
        <v>60279.402003659692</v>
      </c>
      <c r="G28" s="36">
        <f t="shared" si="6"/>
        <v>60201.783118092513</v>
      </c>
      <c r="H28" s="36">
        <f t="shared" si="6"/>
        <v>68135.13124866446</v>
      </c>
      <c r="I28" s="36">
        <f t="shared" si="6"/>
        <v>73118.568488693985</v>
      </c>
      <c r="J28" s="36">
        <f t="shared" si="6"/>
        <v>71770.806823983381</v>
      </c>
      <c r="K28" s="36">
        <f t="shared" si="6"/>
        <v>74513.394899972423</v>
      </c>
      <c r="L28" s="36" t="str">
        <f t="shared" ref="L28:AQ28" si="7">IF(SUM(L29:L31) &gt; 0, SUM(L29:L31), "")</f>
        <v/>
      </c>
      <c r="M28" s="36" t="str">
        <f t="shared" si="7"/>
        <v/>
      </c>
      <c r="N28" s="36" t="str">
        <f t="shared" si="7"/>
        <v/>
      </c>
      <c r="O28" s="36" t="str">
        <f t="shared" si="7"/>
        <v/>
      </c>
      <c r="P28" s="36" t="str">
        <f t="shared" si="7"/>
        <v/>
      </c>
      <c r="Q28" s="36" t="str">
        <f t="shared" si="7"/>
        <v/>
      </c>
      <c r="R28" s="36" t="str">
        <f t="shared" si="7"/>
        <v/>
      </c>
      <c r="S28" s="36" t="str">
        <f t="shared" si="7"/>
        <v/>
      </c>
      <c r="T28" s="36" t="str">
        <f t="shared" si="7"/>
        <v/>
      </c>
      <c r="U28" s="36" t="str">
        <f t="shared" si="7"/>
        <v/>
      </c>
      <c r="V28" s="36" t="str">
        <f t="shared" si="7"/>
        <v/>
      </c>
      <c r="W28" s="36" t="str">
        <f t="shared" si="7"/>
        <v/>
      </c>
      <c r="X28" s="36" t="str">
        <f t="shared" si="7"/>
        <v/>
      </c>
      <c r="Y28" s="36" t="str">
        <f t="shared" si="7"/>
        <v/>
      </c>
      <c r="Z28" s="36" t="str">
        <f t="shared" si="7"/>
        <v/>
      </c>
      <c r="AA28" s="36" t="str">
        <f t="shared" si="7"/>
        <v/>
      </c>
      <c r="AB28" s="36" t="str">
        <f t="shared" si="7"/>
        <v/>
      </c>
      <c r="AC28" s="36" t="str">
        <f t="shared" si="7"/>
        <v/>
      </c>
      <c r="AD28" s="36" t="str">
        <f t="shared" si="7"/>
        <v/>
      </c>
      <c r="AE28" s="36" t="str">
        <f t="shared" si="7"/>
        <v/>
      </c>
      <c r="AF28" s="36" t="str">
        <f t="shared" si="7"/>
        <v/>
      </c>
      <c r="AG28" s="36" t="str">
        <f t="shared" si="7"/>
        <v/>
      </c>
      <c r="AH28" s="36" t="str">
        <f t="shared" si="7"/>
        <v/>
      </c>
      <c r="AI28" s="36" t="str">
        <f t="shared" si="7"/>
        <v/>
      </c>
      <c r="AJ28" s="36" t="str">
        <f t="shared" si="7"/>
        <v/>
      </c>
      <c r="AK28" s="36" t="str">
        <f t="shared" si="7"/>
        <v/>
      </c>
      <c r="AL28" s="36" t="str">
        <f t="shared" si="7"/>
        <v/>
      </c>
      <c r="AM28" s="36" t="str">
        <f t="shared" si="7"/>
        <v/>
      </c>
      <c r="AN28" s="36" t="str">
        <f t="shared" si="7"/>
        <v/>
      </c>
      <c r="AO28" s="36" t="str">
        <f t="shared" si="7"/>
        <v/>
      </c>
      <c r="AP28" s="36" t="str">
        <f t="shared" si="7"/>
        <v/>
      </c>
      <c r="AQ28" s="36" t="str">
        <f t="shared" si="7"/>
        <v/>
      </c>
    </row>
    <row r="29" spans="2:43" x14ac:dyDescent="0.3">
      <c r="B29" s="39" t="s">
        <v>162</v>
      </c>
      <c r="C29" s="37" t="s">
        <v>163</v>
      </c>
      <c r="D29" s="58">
        <f>IF(D$7&lt;&gt;"", IF(SUMIFS(Minerals!E$12:E$28,Minerals!$B$12:$B$28,$B29)&gt;0, SUMIFS(Minerals!E$12:E$28,Minerals!$B$12:$B$28,$B29), 0), "")</f>
        <v>5847.6480000000001</v>
      </c>
      <c r="E29" s="58">
        <f>IF(E$7&lt;&gt;"", IF(SUMIFS(Minerals!F$12:F$28,Minerals!$B$12:$B$28,$B29)&gt;0, SUMIFS(Minerals!F$12:F$28,Minerals!$B$12:$B$28,$B29), 0), "")</f>
        <v>4947.5104000000001</v>
      </c>
      <c r="F29" s="58">
        <f>IF(F$7&lt;&gt;"", IF(SUMIFS(Minerals!G$12:G$28,Minerals!$B$12:$B$28,$B29)&gt;0, SUMIFS(Minerals!G$12:G$28,Minerals!$B$12:$B$28,$B29), 0), "")</f>
        <v>3103.6656000000003</v>
      </c>
      <c r="G29" s="58">
        <f>IF(G$7&lt;&gt;"", IF(SUMIFS(Minerals!H$12:H$28,Minerals!$B$12:$B$28,$B29)&gt;0, SUMIFS(Minerals!H$12:H$28,Minerals!$B$12:$B$28,$B29), 0), "")</f>
        <v>2728.6624000000002</v>
      </c>
      <c r="H29" s="58">
        <f>IF(H$7&lt;&gt;"", IF(SUMIFS(Minerals!I$12:I$28,Minerals!$B$12:$B$28,$B29)&gt;0, SUMIFS(Minerals!I$12:I$28,Minerals!$B$12:$B$28,$B29), 0), "")</f>
        <v>1300</v>
      </c>
      <c r="I29" s="58">
        <f>IF(I$7&lt;&gt;"", IF(SUMIFS(Minerals!J$12:J$28,Minerals!$B$12:$B$28,$B29)&gt;0, SUMIFS(Minerals!J$12:J$28,Minerals!$B$12:$B$28,$B29), 0), "")</f>
        <v>800</v>
      </c>
      <c r="J29" s="58">
        <f>IF(J$7&lt;&gt;"", IF(SUMIFS(Minerals!K$12:K$28,Minerals!$B$12:$B$28,$B29)&gt;0, SUMIFS(Minerals!K$12:K$28,Minerals!$B$12:$B$28,$B29), 0), "")</f>
        <v>800</v>
      </c>
      <c r="K29" s="58">
        <f>IF(K$7&lt;&gt;"", IF(SUMIFS(Minerals!L$12:L$28,Minerals!$B$12:$B$28,$B29)&gt;0, SUMIFS(Minerals!L$12:L$28,Minerals!$B$12:$B$28,$B29), 0), "")</f>
        <v>600</v>
      </c>
      <c r="L29" s="58" t="str">
        <f>IF(L$7&lt;&gt;"", IF(SUMIFS(Minerals!M$12:M$28,Minerals!$B$12:$B$28,$B29)&gt;0, SUMIFS(Minerals!M$12:M$28,Minerals!$B$12:$B$28,$B29), 0), "")</f>
        <v/>
      </c>
      <c r="M29" s="58" t="str">
        <f>IF(M$7&lt;&gt;"", IF(SUMIFS(Minerals!N$12:N$28,Minerals!$B$12:$B$28,$B29)&gt;0, SUMIFS(Minerals!N$12:N$28,Minerals!$B$12:$B$28,$B29), 0), "")</f>
        <v/>
      </c>
      <c r="N29" s="58" t="str">
        <f>IF(N$7&lt;&gt;"", IF(SUMIFS(Minerals!O$12:O$28,Minerals!$B$12:$B$28,$B29)&gt;0, SUMIFS(Minerals!O$12:O$28,Minerals!$B$12:$B$28,$B29), 0), "")</f>
        <v/>
      </c>
      <c r="O29" s="58" t="str">
        <f>IF(O$7&lt;&gt;"", IF(SUMIFS(Minerals!P$12:P$28,Minerals!$B$12:$B$28,$B29)&gt;0, SUMIFS(Minerals!P$12:P$28,Minerals!$B$12:$B$28,$B29), 0), "")</f>
        <v/>
      </c>
      <c r="P29" s="58" t="str">
        <f>IF(P$7&lt;&gt;"", IF(SUMIFS(Minerals!Q$12:Q$28,Minerals!$B$12:$B$28,$B29)&gt;0, SUMIFS(Minerals!Q$12:Q$28,Minerals!$B$12:$B$28,$B29), 0), "")</f>
        <v/>
      </c>
      <c r="Q29" s="58" t="str">
        <f>IF(Q$7&lt;&gt;"", IF(SUMIFS(Minerals!R$12:R$28,Minerals!$B$12:$B$28,$B29)&gt;0, SUMIFS(Minerals!R$12:R$28,Minerals!$B$12:$B$28,$B29), 0), "")</f>
        <v/>
      </c>
      <c r="R29" s="58" t="str">
        <f>IF(R$7&lt;&gt;"", IF(SUMIFS(Minerals!S$12:S$28,Minerals!$B$12:$B$28,$B29)&gt;0, SUMIFS(Minerals!S$12:S$28,Minerals!$B$12:$B$28,$B29), 0), "")</f>
        <v/>
      </c>
      <c r="S29" s="58" t="str">
        <f>IF(S$7&lt;&gt;"", IF(SUMIFS(Minerals!T$12:T$28,Minerals!$B$12:$B$28,$B29)&gt;0, SUMIFS(Minerals!T$12:T$28,Minerals!$B$12:$B$28,$B29), 0), "")</f>
        <v/>
      </c>
      <c r="T29" s="58" t="str">
        <f>IF(T$7&lt;&gt;"", IF(SUMIFS(Minerals!U$12:U$28,Minerals!$B$12:$B$28,$B29)&gt;0, SUMIFS(Minerals!U$12:U$28,Minerals!$B$12:$B$28,$B29), 0), "")</f>
        <v/>
      </c>
      <c r="U29" s="58" t="str">
        <f>IF(U$7&lt;&gt;"", IF(SUMIFS(Minerals!V$12:V$28,Minerals!$B$12:$B$28,$B29)&gt;0, SUMIFS(Minerals!V$12:V$28,Minerals!$B$12:$B$28,$B29), 0), "")</f>
        <v/>
      </c>
      <c r="V29" s="58" t="str">
        <f>IF(V$7&lt;&gt;"", IF(SUMIFS(Minerals!W$12:W$28,Minerals!$B$12:$B$28,$B29)&gt;0, SUMIFS(Minerals!W$12:W$28,Minerals!$B$12:$B$28,$B29), 0), "")</f>
        <v/>
      </c>
      <c r="W29" s="58" t="str">
        <f>IF(W$7&lt;&gt;"", IF(SUMIFS(Minerals!X$12:X$28,Minerals!$B$12:$B$28,$B29)&gt;0, SUMIFS(Minerals!X$12:X$28,Minerals!$B$12:$B$28,$B29), 0), "")</f>
        <v/>
      </c>
      <c r="X29" s="58" t="str">
        <f>IF(X$7&lt;&gt;"", IF(SUMIFS(Minerals!Y$12:Y$28,Minerals!$B$12:$B$28,$B29)&gt;0, SUMIFS(Minerals!Y$12:Y$28,Minerals!$B$12:$B$28,$B29), 0), "")</f>
        <v/>
      </c>
      <c r="Y29" s="58" t="str">
        <f>IF(Y$7&lt;&gt;"", IF(SUMIFS(Minerals!Z$12:Z$28,Minerals!$B$12:$B$28,$B29)&gt;0, SUMIFS(Minerals!Z$12:Z$28,Minerals!$B$12:$B$28,$B29), 0), "")</f>
        <v/>
      </c>
      <c r="Z29" s="58" t="str">
        <f>IF(Z$7&lt;&gt;"", IF(SUMIFS(Minerals!AA$12:AA$28,Minerals!$B$12:$B$28,$B29)&gt;0, SUMIFS(Minerals!AA$12:AA$28,Minerals!$B$12:$B$28,$B29), 0), "")</f>
        <v/>
      </c>
      <c r="AA29" s="58" t="str">
        <f>IF(AA$7&lt;&gt;"", IF(SUMIFS(Minerals!AB$12:AB$28,Minerals!$B$12:$B$28,$B29)&gt;0, SUMIFS(Minerals!AB$12:AB$28,Minerals!$B$12:$B$28,$B29), 0), "")</f>
        <v/>
      </c>
      <c r="AB29" s="58" t="str">
        <f>IF(AB$7&lt;&gt;"", IF(SUMIFS(Minerals!AC$12:AC$28,Minerals!$B$12:$B$28,$B29)&gt;0, SUMIFS(Minerals!AC$12:AC$28,Minerals!$B$12:$B$28,$B29), 0), "")</f>
        <v/>
      </c>
      <c r="AC29" s="58" t="str">
        <f>IF(AC$7&lt;&gt;"", IF(SUMIFS(Minerals!AD$12:AD$28,Minerals!$B$12:$B$28,$B29)&gt;0, SUMIFS(Minerals!AD$12:AD$28,Minerals!$B$12:$B$28,$B29), 0), "")</f>
        <v/>
      </c>
      <c r="AD29" s="58" t="str">
        <f>IF(AD$7&lt;&gt;"", IF(SUMIFS(Minerals!AE$12:AE$28,Minerals!$B$12:$B$28,$B29)&gt;0, SUMIFS(Minerals!AE$12:AE$28,Minerals!$B$12:$B$28,$B29), 0), "")</f>
        <v/>
      </c>
      <c r="AE29" s="58" t="str">
        <f>IF(AE$7&lt;&gt;"", IF(SUMIFS(Minerals!AF$12:AF$28,Minerals!$B$12:$B$28,$B29)&gt;0, SUMIFS(Minerals!AF$12:AF$28,Minerals!$B$12:$B$28,$B29), 0), "")</f>
        <v/>
      </c>
      <c r="AF29" s="58" t="str">
        <f>IF(AF$7&lt;&gt;"", IF(SUMIFS(Minerals!AG$12:AG$28,Minerals!$B$12:$B$28,$B29)&gt;0, SUMIFS(Minerals!AG$12:AG$28,Minerals!$B$12:$B$28,$B29), 0), "")</f>
        <v/>
      </c>
      <c r="AG29" s="58" t="str">
        <f>IF(AG$7&lt;&gt;"", IF(SUMIFS(Minerals!AH$12:AH$28,Minerals!$B$12:$B$28,$B29)&gt;0, SUMIFS(Minerals!AH$12:AH$28,Minerals!$B$12:$B$28,$B29), 0), "")</f>
        <v/>
      </c>
      <c r="AH29" s="58" t="str">
        <f>IF(AH$7&lt;&gt;"", IF(SUMIFS(Minerals!AI$12:AI$28,Minerals!$B$12:$B$28,$B29)&gt;0, SUMIFS(Minerals!AI$12:AI$28,Minerals!$B$12:$B$28,$B29), 0), "")</f>
        <v/>
      </c>
      <c r="AI29" s="58" t="str">
        <f>IF(AI$7&lt;&gt;"", IF(SUMIFS(Minerals!AJ$12:AJ$28,Minerals!$B$12:$B$28,$B29)&gt;0, SUMIFS(Minerals!AJ$12:AJ$28,Minerals!$B$12:$B$28,$B29), 0), "")</f>
        <v/>
      </c>
      <c r="AJ29" s="58" t="str">
        <f>IF(AJ$7&lt;&gt;"", IF(SUMIFS(Minerals!AK$12:AK$28,Minerals!$B$12:$B$28,$B29)&gt;0, SUMIFS(Minerals!AK$12:AK$28,Minerals!$B$12:$B$28,$B29), 0), "")</f>
        <v/>
      </c>
      <c r="AK29" s="58" t="str">
        <f>IF(AK$7&lt;&gt;"", IF(SUMIFS(Minerals!AL$12:AL$28,Minerals!$B$12:$B$28,$B29)&gt;0, SUMIFS(Minerals!AL$12:AL$28,Minerals!$B$12:$B$28,$B29), 0), "")</f>
        <v/>
      </c>
      <c r="AL29" s="58" t="str">
        <f>IF(AL$7&lt;&gt;"", IF(SUMIFS(Minerals!AM$12:AM$28,Minerals!$B$12:$B$28,$B29)&gt;0, SUMIFS(Minerals!AM$12:AM$28,Minerals!$B$12:$B$28,$B29), 0), "")</f>
        <v/>
      </c>
      <c r="AM29" s="58" t="str">
        <f>IF(AM$7&lt;&gt;"", IF(SUMIFS(Minerals!AN$12:AN$28,Minerals!$B$12:$B$28,$B29)&gt;0, SUMIFS(Minerals!AN$12:AN$28,Minerals!$B$12:$B$28,$B29), 0), "")</f>
        <v/>
      </c>
      <c r="AN29" s="58" t="str">
        <f>IF(AN$7&lt;&gt;"", IF(SUMIFS(Minerals!AO$12:AO$28,Minerals!$B$12:$B$28,$B29)&gt;0, SUMIFS(Minerals!AO$12:AO$28,Minerals!$B$12:$B$28,$B29), 0), "")</f>
        <v/>
      </c>
      <c r="AO29" s="58" t="str">
        <f>IF(AO$7&lt;&gt;"", IF(SUMIFS(Minerals!AP$12:AP$28,Minerals!$B$12:$B$28,$B29)&gt;0, SUMIFS(Minerals!AP$12:AP$28,Minerals!$B$12:$B$28,$B29), 0), "")</f>
        <v/>
      </c>
      <c r="AP29" s="58" t="str">
        <f>IF(AP$7&lt;&gt;"", IF(SUMIFS(Minerals!AQ$12:AQ$28,Minerals!$B$12:$B$28,$B29)&gt;0, SUMIFS(Minerals!AQ$12:AQ$28,Minerals!$B$12:$B$28,$B29), 0), "")</f>
        <v/>
      </c>
      <c r="AQ29" s="58" t="str">
        <f>IF(AQ$7&lt;&gt;"", IF(SUMIFS(Minerals!AR$12:AR$28,Minerals!$B$12:$B$28,$B29)&gt;0, SUMIFS(Minerals!AR$12:AR$28,Minerals!$B$12:$B$28,$B29), 0), "")</f>
        <v/>
      </c>
    </row>
    <row r="30" spans="2:43" x14ac:dyDescent="0.3">
      <c r="B30" s="39" t="s">
        <v>164</v>
      </c>
      <c r="C30" s="37" t="s">
        <v>165</v>
      </c>
      <c r="D30" s="58">
        <f>IF('Fossil Fuel'!F18&gt;0, 'Fossil Fuel'!F18, "")</f>
        <v>49032.45305531058</v>
      </c>
      <c r="E30" s="58">
        <f>IF('Fossil Fuel'!G18&gt;0, 'Fossil Fuel'!G18, "")</f>
        <v>41759.481411690685</v>
      </c>
      <c r="F30" s="58">
        <f>IF('Fossil Fuel'!H18&gt;0, 'Fossil Fuel'!H18, "")</f>
        <v>38112.577428682911</v>
      </c>
      <c r="G30" s="58">
        <f>IF('Fossil Fuel'!I18&gt;0, 'Fossil Fuel'!I18, "")</f>
        <v>37508.855594300476</v>
      </c>
      <c r="H30" s="58">
        <f>IF('Fossil Fuel'!J18&gt;0, 'Fossil Fuel'!J18, "")</f>
        <v>43159.247324741576</v>
      </c>
      <c r="I30" s="58">
        <f>IF('Fossil Fuel'!K18&gt;0, 'Fossil Fuel'!K18, "")</f>
        <v>44991.216529910183</v>
      </c>
      <c r="J30" s="58">
        <f>IF('Fossil Fuel'!L18&gt;0, 'Fossil Fuel'!L18, "")</f>
        <v>44715.676175740868</v>
      </c>
      <c r="K30" s="58">
        <f>IF('Fossil Fuel'!M18&gt;0, 'Fossil Fuel'!M18, "")</f>
        <v>48537.008138342753</v>
      </c>
      <c r="L30" s="58" t="str">
        <f>IF('Fossil Fuel'!N18&gt;0, 'Fossil Fuel'!N18, "")</f>
        <v/>
      </c>
      <c r="M30" s="58" t="str">
        <f>IF('Fossil Fuel'!O18&gt;0, 'Fossil Fuel'!O18, "")</f>
        <v/>
      </c>
      <c r="N30" s="58" t="str">
        <f>IF('Fossil Fuel'!P18&gt;0, 'Fossil Fuel'!P18, "")</f>
        <v/>
      </c>
      <c r="O30" s="58" t="str">
        <f>IF('Fossil Fuel'!Q18&gt;0, 'Fossil Fuel'!Q18, "")</f>
        <v/>
      </c>
      <c r="P30" s="58" t="str">
        <f>IF('Fossil Fuel'!R18&gt;0, 'Fossil Fuel'!R18, "")</f>
        <v/>
      </c>
      <c r="Q30" s="58" t="str">
        <f>IF('Fossil Fuel'!S18&gt;0, 'Fossil Fuel'!S18, "")</f>
        <v/>
      </c>
      <c r="R30" s="58" t="str">
        <f>IF('Fossil Fuel'!T18&gt;0, 'Fossil Fuel'!T18, "")</f>
        <v/>
      </c>
      <c r="S30" s="58" t="str">
        <f>IF('Fossil Fuel'!U18&gt;0, 'Fossil Fuel'!U18, "")</f>
        <v/>
      </c>
      <c r="T30" s="58" t="str">
        <f>IF('Fossil Fuel'!V18&gt;0, 'Fossil Fuel'!V18, "")</f>
        <v/>
      </c>
      <c r="U30" s="58" t="str">
        <f>IF('Fossil Fuel'!W18&gt;0, 'Fossil Fuel'!W18, "")</f>
        <v/>
      </c>
      <c r="V30" s="58" t="str">
        <f>IF('Fossil Fuel'!X18&gt;0, 'Fossil Fuel'!X18, "")</f>
        <v/>
      </c>
      <c r="W30" s="58" t="str">
        <f>IF('Fossil Fuel'!Y18&gt;0, 'Fossil Fuel'!Y18, "")</f>
        <v/>
      </c>
      <c r="X30" s="58" t="str">
        <f>IF('Fossil Fuel'!Z18&gt;0, 'Fossil Fuel'!Z18, "")</f>
        <v/>
      </c>
      <c r="Y30" s="58" t="str">
        <f>IF('Fossil Fuel'!AA18&gt;0, 'Fossil Fuel'!AA18, "")</f>
        <v/>
      </c>
      <c r="Z30" s="58" t="str">
        <f>IF('Fossil Fuel'!AB18&gt;0, 'Fossil Fuel'!AB18, "")</f>
        <v/>
      </c>
      <c r="AA30" s="58" t="str">
        <f>IF('Fossil Fuel'!AC18&gt;0, 'Fossil Fuel'!AC18, "")</f>
        <v/>
      </c>
      <c r="AB30" s="58" t="str">
        <f>IF('Fossil Fuel'!AD18&gt;0, 'Fossil Fuel'!AD18, "")</f>
        <v/>
      </c>
      <c r="AC30" s="58" t="str">
        <f>IF('Fossil Fuel'!AE18&gt;0, 'Fossil Fuel'!AE18, "")</f>
        <v/>
      </c>
      <c r="AD30" s="58" t="str">
        <f>IF('Fossil Fuel'!AF18&gt;0, 'Fossil Fuel'!AF18, "")</f>
        <v/>
      </c>
      <c r="AE30" s="58" t="str">
        <f>IF('Fossil Fuel'!AG18&gt;0, 'Fossil Fuel'!AG18, "")</f>
        <v/>
      </c>
      <c r="AF30" s="58" t="str">
        <f>IF('Fossil Fuel'!AH18&gt;0, 'Fossil Fuel'!AH18, "")</f>
        <v/>
      </c>
      <c r="AG30" s="58" t="str">
        <f>IF('Fossil Fuel'!AI18&gt;0, 'Fossil Fuel'!AI18, "")</f>
        <v/>
      </c>
      <c r="AH30" s="58" t="str">
        <f>IF('Fossil Fuel'!AJ18&gt;0, 'Fossil Fuel'!AJ18, "")</f>
        <v/>
      </c>
      <c r="AI30" s="58" t="str">
        <f>IF('Fossil Fuel'!AK18&gt;0, 'Fossil Fuel'!AK18, "")</f>
        <v/>
      </c>
      <c r="AJ30" s="58" t="str">
        <f>IF('Fossil Fuel'!AL18&gt;0, 'Fossil Fuel'!AL18, "")</f>
        <v/>
      </c>
      <c r="AK30" s="58" t="str">
        <f>IF('Fossil Fuel'!AM18&gt;0, 'Fossil Fuel'!AM18, "")</f>
        <v/>
      </c>
      <c r="AL30" s="58" t="str">
        <f>IF('Fossil Fuel'!AN18&gt;0, 'Fossil Fuel'!AN18, "")</f>
        <v/>
      </c>
      <c r="AM30" s="58" t="str">
        <f>IF('Fossil Fuel'!AO18&gt;0, 'Fossil Fuel'!AO18, "")</f>
        <v/>
      </c>
      <c r="AN30" s="58" t="str">
        <f>IF('Fossil Fuel'!AP18&gt;0, 'Fossil Fuel'!AP18, "")</f>
        <v/>
      </c>
      <c r="AO30" s="58" t="str">
        <f>IF('Fossil Fuel'!AQ18&gt;0, 'Fossil Fuel'!AQ18, "")</f>
        <v/>
      </c>
      <c r="AP30" s="58" t="str">
        <f>IF('Fossil Fuel'!AR18&gt;0, 'Fossil Fuel'!AR18, "")</f>
        <v/>
      </c>
      <c r="AQ30" s="58" t="str">
        <f>IF('Fossil Fuel'!AS18&gt;0, 'Fossil Fuel'!AS18, "")</f>
        <v/>
      </c>
    </row>
    <row r="31" spans="2:43" x14ac:dyDescent="0.3">
      <c r="B31" s="39" t="s">
        <v>166</v>
      </c>
      <c r="C31" s="37" t="s">
        <v>167</v>
      </c>
      <c r="D31" s="58">
        <f>IF('Fossil Fuel'!F19&gt;0, 'Fossil Fuel'!F19, "")</f>
        <v>25723.711695622042</v>
      </c>
      <c r="E31" s="58">
        <f>IF('Fossil Fuel'!G19&gt;0, 'Fossil Fuel'!G19, "")</f>
        <v>19111.47574681343</v>
      </c>
      <c r="F31" s="58">
        <f>IF('Fossil Fuel'!H19&gt;0, 'Fossil Fuel'!H19, "")</f>
        <v>19063.158974976777</v>
      </c>
      <c r="G31" s="58">
        <f>IF('Fossil Fuel'!I19&gt;0, 'Fossil Fuel'!I19, "")</f>
        <v>19964.265123792033</v>
      </c>
      <c r="H31" s="58">
        <f>IF('Fossil Fuel'!J19&gt;0, 'Fossil Fuel'!J19, "")</f>
        <v>23675.883923922891</v>
      </c>
      <c r="I31" s="58">
        <f>IF('Fossil Fuel'!K19&gt;0, 'Fossil Fuel'!K19, "")</f>
        <v>27327.351958783798</v>
      </c>
      <c r="J31" s="58">
        <f>IF('Fossil Fuel'!L19&gt;0, 'Fossil Fuel'!L19, "")</f>
        <v>26255.130648242513</v>
      </c>
      <c r="K31" s="58">
        <f>IF('Fossil Fuel'!M19&gt;0, 'Fossil Fuel'!M19, "")</f>
        <v>25376.38676162967</v>
      </c>
      <c r="L31" s="58" t="str">
        <f>IF('Fossil Fuel'!N19&gt;0, 'Fossil Fuel'!N19, "")</f>
        <v/>
      </c>
      <c r="M31" s="58" t="str">
        <f>IF('Fossil Fuel'!O19&gt;0, 'Fossil Fuel'!O19, "")</f>
        <v/>
      </c>
      <c r="N31" s="58" t="str">
        <f>IF('Fossil Fuel'!P19&gt;0, 'Fossil Fuel'!P19, "")</f>
        <v/>
      </c>
      <c r="O31" s="58" t="str">
        <f>IF('Fossil Fuel'!Q19&gt;0, 'Fossil Fuel'!Q19, "")</f>
        <v/>
      </c>
      <c r="P31" s="58" t="str">
        <f>IF('Fossil Fuel'!R19&gt;0, 'Fossil Fuel'!R19, "")</f>
        <v/>
      </c>
      <c r="Q31" s="58" t="str">
        <f>IF('Fossil Fuel'!S19&gt;0, 'Fossil Fuel'!S19, "")</f>
        <v/>
      </c>
      <c r="R31" s="58" t="str">
        <f>IF('Fossil Fuel'!T19&gt;0, 'Fossil Fuel'!T19, "")</f>
        <v/>
      </c>
      <c r="S31" s="58" t="str">
        <f>IF('Fossil Fuel'!U19&gt;0, 'Fossil Fuel'!U19, "")</f>
        <v/>
      </c>
      <c r="T31" s="58" t="str">
        <f>IF('Fossil Fuel'!V19&gt;0, 'Fossil Fuel'!V19, "")</f>
        <v/>
      </c>
      <c r="U31" s="58" t="str">
        <f>IF('Fossil Fuel'!W19&gt;0, 'Fossil Fuel'!W19, "")</f>
        <v/>
      </c>
      <c r="V31" s="58" t="str">
        <f>IF('Fossil Fuel'!X19&gt;0, 'Fossil Fuel'!X19, "")</f>
        <v/>
      </c>
      <c r="W31" s="58" t="str">
        <f>IF('Fossil Fuel'!Y19&gt;0, 'Fossil Fuel'!Y19, "")</f>
        <v/>
      </c>
      <c r="X31" s="58" t="str">
        <f>IF('Fossil Fuel'!Z19&gt;0, 'Fossil Fuel'!Z19, "")</f>
        <v/>
      </c>
      <c r="Y31" s="58" t="str">
        <f>IF('Fossil Fuel'!AA19&gt;0, 'Fossil Fuel'!AA19, "")</f>
        <v/>
      </c>
      <c r="Z31" s="58" t="str">
        <f>IF('Fossil Fuel'!AB19&gt;0, 'Fossil Fuel'!AB19, "")</f>
        <v/>
      </c>
      <c r="AA31" s="58" t="str">
        <f>IF('Fossil Fuel'!AC19&gt;0, 'Fossil Fuel'!AC19, "")</f>
        <v/>
      </c>
      <c r="AB31" s="58" t="str">
        <f>IF('Fossil Fuel'!AD19&gt;0, 'Fossil Fuel'!AD19, "")</f>
        <v/>
      </c>
      <c r="AC31" s="58" t="str">
        <f>IF('Fossil Fuel'!AE19&gt;0, 'Fossil Fuel'!AE19, "")</f>
        <v/>
      </c>
      <c r="AD31" s="58" t="str">
        <f>IF('Fossil Fuel'!AF19&gt;0, 'Fossil Fuel'!AF19, "")</f>
        <v/>
      </c>
      <c r="AE31" s="58" t="str">
        <f>IF('Fossil Fuel'!AG19&gt;0, 'Fossil Fuel'!AG19, "")</f>
        <v/>
      </c>
      <c r="AF31" s="58" t="str">
        <f>IF('Fossil Fuel'!AH19&gt;0, 'Fossil Fuel'!AH19, "")</f>
        <v/>
      </c>
      <c r="AG31" s="58" t="str">
        <f>IF('Fossil Fuel'!AI19&gt;0, 'Fossil Fuel'!AI19, "")</f>
        <v/>
      </c>
      <c r="AH31" s="58" t="str">
        <f>IF('Fossil Fuel'!AJ19&gt;0, 'Fossil Fuel'!AJ19, "")</f>
        <v/>
      </c>
      <c r="AI31" s="58" t="str">
        <f>IF('Fossil Fuel'!AK19&gt;0, 'Fossil Fuel'!AK19, "")</f>
        <v/>
      </c>
      <c r="AJ31" s="58" t="str">
        <f>IF('Fossil Fuel'!AL19&gt;0, 'Fossil Fuel'!AL19, "")</f>
        <v/>
      </c>
      <c r="AK31" s="58" t="str">
        <f>IF('Fossil Fuel'!AM19&gt;0, 'Fossil Fuel'!AM19, "")</f>
        <v/>
      </c>
      <c r="AL31" s="58" t="str">
        <f>IF('Fossil Fuel'!AN19&gt;0, 'Fossil Fuel'!AN19, "")</f>
        <v/>
      </c>
      <c r="AM31" s="58" t="str">
        <f>IF('Fossil Fuel'!AO19&gt;0, 'Fossil Fuel'!AO19, "")</f>
        <v/>
      </c>
      <c r="AN31" s="58" t="str">
        <f>IF('Fossil Fuel'!AP19&gt;0, 'Fossil Fuel'!AP19, "")</f>
        <v/>
      </c>
      <c r="AO31" s="58" t="str">
        <f>IF('Fossil Fuel'!AQ19&gt;0, 'Fossil Fuel'!AQ19, "")</f>
        <v/>
      </c>
      <c r="AP31" s="58" t="str">
        <f>IF('Fossil Fuel'!AR19&gt;0, 'Fossil Fuel'!AR19, "")</f>
        <v/>
      </c>
      <c r="AQ31" s="58" t="str">
        <f>IF('Fossil Fuel'!AS19&gt;0, 'Fossil Fuel'!AS19, "")</f>
        <v/>
      </c>
    </row>
    <row r="32" spans="2:43" x14ac:dyDescent="0.3">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row>
    <row r="33" spans="1:43" ht="16.2" thickBot="1" x14ac:dyDescent="0.35">
      <c r="B33" s="38"/>
      <c r="C33" s="38" t="s">
        <v>1113</v>
      </c>
      <c r="D33" s="38">
        <f t="shared" ref="D33:K33" si="8">IF(SUM(D7,D13,D17,D28) &gt; 0, SUM(D7,D13,D17,D28), "")</f>
        <v>131799.30331457237</v>
      </c>
      <c r="E33" s="38">
        <f t="shared" si="8"/>
        <v>113292.73251746592</v>
      </c>
      <c r="F33" s="38">
        <f t="shared" si="8"/>
        <v>106226.76637039956</v>
      </c>
      <c r="G33" s="38">
        <f t="shared" si="8"/>
        <v>110056.1009860714</v>
      </c>
      <c r="H33" s="38">
        <f t="shared" si="8"/>
        <v>119181.72088006794</v>
      </c>
      <c r="I33" s="38">
        <f t="shared" si="8"/>
        <v>125364.72820603474</v>
      </c>
      <c r="J33" s="38">
        <f t="shared" si="8"/>
        <v>123566.35771558282</v>
      </c>
      <c r="K33" s="38">
        <f t="shared" si="8"/>
        <v>125423.57159545113</v>
      </c>
      <c r="L33" s="38" t="str">
        <f t="shared" ref="L33:AQ33" si="9">IF(SUM(L7,L13,L17,L28) &gt; 0, SUM(L7,L13,L17,L28), "")</f>
        <v/>
      </c>
      <c r="M33" s="38" t="str">
        <f t="shared" si="9"/>
        <v/>
      </c>
      <c r="N33" s="38" t="str">
        <f t="shared" si="9"/>
        <v/>
      </c>
      <c r="O33" s="38" t="str">
        <f t="shared" si="9"/>
        <v/>
      </c>
      <c r="P33" s="38" t="str">
        <f t="shared" si="9"/>
        <v/>
      </c>
      <c r="Q33" s="38" t="str">
        <f t="shared" si="9"/>
        <v/>
      </c>
      <c r="R33" s="38" t="str">
        <f t="shared" si="9"/>
        <v/>
      </c>
      <c r="S33" s="38" t="str">
        <f t="shared" si="9"/>
        <v/>
      </c>
      <c r="T33" s="38" t="str">
        <f t="shared" si="9"/>
        <v/>
      </c>
      <c r="U33" s="38" t="str">
        <f t="shared" si="9"/>
        <v/>
      </c>
      <c r="V33" s="38" t="str">
        <f t="shared" si="9"/>
        <v/>
      </c>
      <c r="W33" s="38" t="str">
        <f t="shared" si="9"/>
        <v/>
      </c>
      <c r="X33" s="38" t="str">
        <f t="shared" si="9"/>
        <v/>
      </c>
      <c r="Y33" s="38" t="str">
        <f t="shared" si="9"/>
        <v/>
      </c>
      <c r="Z33" s="38" t="str">
        <f t="shared" si="9"/>
        <v/>
      </c>
      <c r="AA33" s="38" t="str">
        <f t="shared" si="9"/>
        <v/>
      </c>
      <c r="AB33" s="38" t="str">
        <f t="shared" si="9"/>
        <v/>
      </c>
      <c r="AC33" s="38" t="str">
        <f t="shared" si="9"/>
        <v/>
      </c>
      <c r="AD33" s="38" t="str">
        <f t="shared" si="9"/>
        <v/>
      </c>
      <c r="AE33" s="38" t="str">
        <f t="shared" si="9"/>
        <v/>
      </c>
      <c r="AF33" s="38" t="str">
        <f t="shared" si="9"/>
        <v/>
      </c>
      <c r="AG33" s="38" t="str">
        <f t="shared" si="9"/>
        <v/>
      </c>
      <c r="AH33" s="38" t="str">
        <f t="shared" si="9"/>
        <v/>
      </c>
      <c r="AI33" s="38" t="str">
        <f t="shared" si="9"/>
        <v/>
      </c>
      <c r="AJ33" s="38" t="str">
        <f t="shared" si="9"/>
        <v/>
      </c>
      <c r="AK33" s="38" t="str">
        <f t="shared" si="9"/>
        <v/>
      </c>
      <c r="AL33" s="38" t="str">
        <f t="shared" si="9"/>
        <v/>
      </c>
      <c r="AM33" s="38" t="str">
        <f t="shared" si="9"/>
        <v/>
      </c>
      <c r="AN33" s="38" t="str">
        <f t="shared" si="9"/>
        <v/>
      </c>
      <c r="AO33" s="38" t="str">
        <f t="shared" si="9"/>
        <v/>
      </c>
      <c r="AP33" s="38" t="str">
        <f t="shared" si="9"/>
        <v/>
      </c>
      <c r="AQ33" s="38" t="str">
        <f t="shared" si="9"/>
        <v/>
      </c>
    </row>
    <row r="34" spans="1:43" ht="16.2" thickTop="1" x14ac:dyDescent="0.3"/>
    <row r="35" spans="1:43" x14ac:dyDescent="0.3">
      <c r="A35" s="146" t="s">
        <v>99</v>
      </c>
      <c r="B35" s="3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theme="6"/>
  </sheetPr>
  <dimension ref="A2:DS71"/>
  <sheetViews>
    <sheetView topLeftCell="A4" zoomScale="80" zoomScaleNormal="80" workbookViewId="0">
      <selection activeCell="C17" sqref="C17:C19"/>
    </sheetView>
  </sheetViews>
  <sheetFormatPr defaultColWidth="8.69921875" defaultRowHeight="15.6" x14ac:dyDescent="0.3"/>
  <cols>
    <col min="1" max="1" width="8.69921875" style="148"/>
    <col min="3" max="3" width="60.69921875" customWidth="1"/>
    <col min="4" max="9" width="8.69921875" customWidth="1"/>
  </cols>
  <sheetData>
    <row r="2" spans="1:123" ht="16.2" thickBot="1" x14ac:dyDescent="0.35">
      <c r="A2" s="146" t="str">
        <f>"@"&amp;COUNTIF(A$1:A1,"@*")+1</f>
        <v>@1</v>
      </c>
      <c r="B2" s="1" t="s">
        <v>70</v>
      </c>
      <c r="C2" s="1"/>
      <c r="D2" s="1"/>
      <c r="E2" s="1"/>
      <c r="F2" s="1"/>
      <c r="G2" s="1"/>
      <c r="H2" s="1"/>
      <c r="I2" s="1"/>
      <c r="J2" s="1"/>
      <c r="K2" s="1"/>
      <c r="L2" s="1"/>
      <c r="M2" s="1"/>
      <c r="X2" s="94">
        <f>X17/(X17+X18)</f>
        <v>0.83192986959279969</v>
      </c>
    </row>
    <row r="3" spans="1:123" ht="16.2" thickTop="1" x14ac:dyDescent="0.3">
      <c r="B3" s="8" t="s">
        <v>85</v>
      </c>
      <c r="C3" s="8" t="s">
        <v>1114</v>
      </c>
      <c r="X3" s="94">
        <f>X19/X16</f>
        <v>0.57162510044681891</v>
      </c>
    </row>
    <row r="4" spans="1:123" x14ac:dyDescent="0.3">
      <c r="X4" s="94">
        <f>X17/X16</f>
        <v>0.3563778743221066</v>
      </c>
    </row>
    <row r="5" spans="1:123" x14ac:dyDescent="0.3">
      <c r="B5" s="33" t="s">
        <v>109</v>
      </c>
      <c r="C5" s="33" t="s">
        <v>576</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
      <c r="B8" s="33" t="s">
        <v>116</v>
      </c>
      <c r="C8" s="33" t="s">
        <v>55</v>
      </c>
      <c r="D8" s="36">
        <f t="shared" ref="D8:AA8" si="0">IF(SUM(D9:D14) &gt; 0, SUM(D9:D14), "")</f>
        <v>2883.1914264139987</v>
      </c>
      <c r="E8" s="36">
        <f t="shared" si="0"/>
        <v>6313.6758355333459</v>
      </c>
      <c r="F8" s="36">
        <f t="shared" si="0"/>
        <v>9196.8672619473509</v>
      </c>
      <c r="G8" s="36">
        <f t="shared" si="0"/>
        <v>3376.9903943283434</v>
      </c>
      <c r="H8" s="36">
        <f t="shared" si="0"/>
        <v>6573.1865003001622</v>
      </c>
      <c r="I8" s="36">
        <f t="shared" si="0"/>
        <v>9950.1768946285065</v>
      </c>
      <c r="J8" s="36">
        <f t="shared" si="0"/>
        <v>3863.9073075829747</v>
      </c>
      <c r="K8" s="36">
        <f t="shared" si="0"/>
        <v>7464.895879860378</v>
      </c>
      <c r="L8" s="36">
        <f t="shared" si="0"/>
        <v>11328.803187443355</v>
      </c>
      <c r="M8" s="36">
        <f t="shared" si="0"/>
        <v>3944.7797701985273</v>
      </c>
      <c r="N8" s="36">
        <f t="shared" si="0"/>
        <v>7372.2003004043963</v>
      </c>
      <c r="O8" s="36">
        <f t="shared" si="0"/>
        <v>11316.980070602925</v>
      </c>
      <c r="P8" s="36">
        <f t="shared" si="0"/>
        <v>3989.5128372716008</v>
      </c>
      <c r="Q8" s="36">
        <f t="shared" si="0"/>
        <v>8018.9202399834339</v>
      </c>
      <c r="R8" s="36">
        <f t="shared" si="0"/>
        <v>12008.43307725504</v>
      </c>
      <c r="S8" s="36">
        <f t="shared" si="0"/>
        <v>4424.9927994135742</v>
      </c>
      <c r="T8" s="36">
        <f t="shared" si="0"/>
        <v>7131.0086147942529</v>
      </c>
      <c r="U8" s="36">
        <f t="shared" si="0"/>
        <v>11556.001414207827</v>
      </c>
      <c r="V8" s="36">
        <f t="shared" si="0"/>
        <v>4641.9124059204105</v>
      </c>
      <c r="W8" s="36">
        <f t="shared" si="0"/>
        <v>6357.151317042606</v>
      </c>
      <c r="X8" s="36">
        <f t="shared" si="0"/>
        <v>10999.063722963019</v>
      </c>
      <c r="Y8" s="36">
        <f t="shared" si="0"/>
        <v>3453.3530347087444</v>
      </c>
      <c r="Z8" s="36">
        <f t="shared" si="0"/>
        <v>5178.613620913864</v>
      </c>
      <c r="AA8" s="36">
        <f t="shared" si="0"/>
        <v>8631.9666556226075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
      <c r="B9" s="39" t="s">
        <v>117</v>
      </c>
      <c r="C9" s="37" t="s">
        <v>118</v>
      </c>
      <c r="D9" s="58">
        <f>IF('COMEXT Imports'!E11&gt;0, 'COMEXT Imports'!E11, "")</f>
        <v>1034.3125402922196</v>
      </c>
      <c r="E9" s="58">
        <f>IF('COMEXT Imports'!F11&gt;0, 'COMEXT Imports'!F11, "")</f>
        <v>2070.716002889304</v>
      </c>
      <c r="F9" s="58">
        <f>IF('COMEXT Imports'!G11&gt;0, 'COMEXT Imports'!G11, "")</f>
        <v>3105.0285431815278</v>
      </c>
      <c r="G9" s="58">
        <f>IF('COMEXT Imports'!H11&gt;0, 'COMEXT Imports'!H11, "")</f>
        <v>1129.4660670028786</v>
      </c>
      <c r="H9" s="58">
        <f>IF('COMEXT Imports'!I11&gt;0, 'COMEXT Imports'!I11, "")</f>
        <v>2255.1209238900287</v>
      </c>
      <c r="I9" s="58">
        <f>IF('COMEXT Imports'!J11&gt;0, 'COMEXT Imports'!J11, "")</f>
        <v>3384.5869908929049</v>
      </c>
      <c r="J9" s="58">
        <f>IF('COMEXT Imports'!K11&gt;0, 'COMEXT Imports'!K11, "")</f>
        <v>1220.683655947232</v>
      </c>
      <c r="K9" s="58">
        <f>IF('COMEXT Imports'!L11&gt;0, 'COMEXT Imports'!L11, "")</f>
        <v>2488.9933729006448</v>
      </c>
      <c r="L9" s="58">
        <f>IF('COMEXT Imports'!M11&gt;0, 'COMEXT Imports'!M11, "")</f>
        <v>3709.6770288478806</v>
      </c>
      <c r="M9" s="58">
        <f>IF('COMEXT Imports'!N11&gt;0, 'COMEXT Imports'!N11, "")</f>
        <v>1230.5398974966672</v>
      </c>
      <c r="N9" s="58">
        <f>IF('COMEXT Imports'!O11&gt;0, 'COMEXT Imports'!O11, "")</f>
        <v>2492.0346387632585</v>
      </c>
      <c r="O9" s="58">
        <f>IF('COMEXT Imports'!P11&gt;0, 'COMEXT Imports'!P11, "")</f>
        <v>3722.5745362599196</v>
      </c>
      <c r="P9" s="58">
        <f>IF('COMEXT Imports'!Q11&gt;0, 'COMEXT Imports'!Q11, "")</f>
        <v>1050.0176347643946</v>
      </c>
      <c r="Q9" s="58">
        <f>IF('COMEXT Imports'!R11&gt;0, 'COMEXT Imports'!R11, "")</f>
        <v>2499.1227547140256</v>
      </c>
      <c r="R9" s="58">
        <f>IF('COMEXT Imports'!S11&gt;0, 'COMEXT Imports'!S11, "")</f>
        <v>3549.1403894784175</v>
      </c>
      <c r="S9" s="58">
        <f>IF('COMEXT Imports'!T11&gt;0, 'COMEXT Imports'!T11, "")</f>
        <v>1077.1984279721391</v>
      </c>
      <c r="T9" s="58">
        <f>IF('COMEXT Imports'!U11&gt;0, 'COMEXT Imports'!U11, "")</f>
        <v>2248.1994196168134</v>
      </c>
      <c r="U9" s="58">
        <f>IF('COMEXT Imports'!V11&gt;0, 'COMEXT Imports'!V11, "")</f>
        <v>3325.3978475889558</v>
      </c>
      <c r="V9" s="58">
        <f>IF('COMEXT Imports'!W11&gt;0, 'COMEXT Imports'!W11, "")</f>
        <v>1142.8738786585579</v>
      </c>
      <c r="W9" s="58">
        <f>IF('COMEXT Imports'!X11&gt;0, 'COMEXT Imports'!X11, "")</f>
        <v>2145.4564097940583</v>
      </c>
      <c r="X9" s="58">
        <f>IF('COMEXT Imports'!Y11&gt;0, 'COMEXT Imports'!Y11, "")</f>
        <v>3288.3302884526211</v>
      </c>
      <c r="Y9" s="58">
        <f>IF('COMEXT Imports'!Z11&gt;0, 'COMEXT Imports'!Z11, "")</f>
        <v>1093.3480808419865</v>
      </c>
      <c r="Z9" s="58">
        <f>IF('COMEXT Imports'!AA11&gt;0, 'COMEXT Imports'!AA11, "")</f>
        <v>1780.8544293812267</v>
      </c>
      <c r="AA9" s="58">
        <f>IF('COMEXT Imports'!AB11&gt;0, 'COMEXT Imports'!AB11, "")</f>
        <v>2874.2025102232142</v>
      </c>
      <c r="AB9" s="58" t="str">
        <f>IF('COMEXT Imports'!AC11&gt;0, 'COMEXT Imports'!AC11, "")</f>
        <v/>
      </c>
      <c r="AC9" s="58" t="str">
        <f>IF('COMEXT Imports'!AD11&gt;0, 'COMEXT Imports'!AD11, "")</f>
        <v/>
      </c>
      <c r="AD9" s="58" t="str">
        <f>IF('COMEXT Imports'!AE11&gt;0, 'COMEXT Imports'!AE11, "")</f>
        <v/>
      </c>
      <c r="AE9" s="58" t="str">
        <f>IF('COMEXT Imports'!AF11&gt;0, 'COMEXT Imports'!AF11, "")</f>
        <v/>
      </c>
      <c r="AF9" s="58" t="str">
        <f>IF('COMEXT Imports'!AG11&gt;0, 'COMEXT Imports'!AG11, "")</f>
        <v/>
      </c>
      <c r="AG9" s="58" t="str">
        <f>IF('COMEXT Imports'!AH11&gt;0, 'COMEXT Imports'!AH11, "")</f>
        <v/>
      </c>
      <c r="AH9" s="58" t="str">
        <f>IF('COMEXT Imports'!AI11&gt;0, 'COMEXT Imports'!AI11, "")</f>
        <v/>
      </c>
      <c r="AI9" s="58" t="str">
        <f>IF('COMEXT Imports'!AJ11&gt;0, 'COMEXT Imports'!AJ11, "")</f>
        <v/>
      </c>
      <c r="AJ9" s="58" t="str">
        <f>IF('COMEXT Imports'!AK11&gt;0, 'COMEXT Imports'!AK11, "")</f>
        <v/>
      </c>
      <c r="AK9" s="58" t="str">
        <f>IF('COMEXT Imports'!AL11&gt;0, 'COMEXT Imports'!AL11, "")</f>
        <v/>
      </c>
      <c r="AL9" s="58" t="str">
        <f>IF('COMEXT Imports'!AM11&gt;0, 'COMEXT Imports'!AM11, "")</f>
        <v/>
      </c>
      <c r="AM9" s="58" t="str">
        <f>IF('COMEXT Imports'!AN11&gt;0, 'COMEXT Imports'!AN11, "")</f>
        <v/>
      </c>
      <c r="AN9" s="58" t="str">
        <f>IF('COMEXT Imports'!AO11&gt;0, 'COMEXT Imports'!AO11, "")</f>
        <v/>
      </c>
      <c r="AO9" s="58" t="str">
        <f>IF('COMEXT Imports'!AP11&gt;0, 'COMEXT Imports'!AP11, "")</f>
        <v/>
      </c>
      <c r="AP9" s="58" t="str">
        <f>IF('COMEXT Imports'!AQ11&gt;0, 'COMEXT Imports'!AQ11, "")</f>
        <v/>
      </c>
      <c r="AQ9" s="58" t="str">
        <f>IF('COMEXT Imports'!AR11&gt;0, 'COMEXT Imports'!AR11, "")</f>
        <v/>
      </c>
      <c r="AR9" s="58" t="str">
        <f>IF('COMEXT Imports'!AS11&gt;0, 'COMEXT Imports'!AS11, "")</f>
        <v/>
      </c>
      <c r="AS9" s="58" t="str">
        <f>IF('COMEXT Imports'!AT11&gt;0, 'COMEXT Imports'!AT11, "")</f>
        <v/>
      </c>
      <c r="AT9" s="58" t="str">
        <f>IF('COMEXT Imports'!AU11&gt;0, 'COMEXT Imports'!AU11, "")</f>
        <v/>
      </c>
      <c r="AU9" s="58" t="str">
        <f>IF('COMEXT Imports'!AV11&gt;0, 'COMEXT Imports'!AV11, "")</f>
        <v/>
      </c>
      <c r="AV9" s="58" t="str">
        <f>IF('COMEXT Imports'!AW11&gt;0, 'COMEXT Imports'!AW11, "")</f>
        <v/>
      </c>
      <c r="AW9" s="58" t="str">
        <f>IF('COMEXT Imports'!AX11&gt;0, 'COMEXT Imports'!AX11, "")</f>
        <v/>
      </c>
      <c r="AX9" s="58" t="str">
        <f>IF('COMEXT Imports'!AY11&gt;0, 'COMEXT Imports'!AY11, "")</f>
        <v/>
      </c>
      <c r="AY9" s="58" t="str">
        <f>IF('COMEXT Imports'!AZ11&gt;0, 'COMEXT Imports'!AZ11, "")</f>
        <v/>
      </c>
      <c r="AZ9" s="58" t="str">
        <f>IF('COMEXT Imports'!BA11&gt;0, 'COMEXT Imports'!BA11, "")</f>
        <v/>
      </c>
      <c r="BA9" s="58" t="str">
        <f>IF('COMEXT Imports'!BB11&gt;0, 'COMEXT Imports'!BB11, "")</f>
        <v/>
      </c>
      <c r="BB9" s="58" t="str">
        <f>IF('COMEXT Imports'!BC11&gt;0, 'COMEXT Imports'!BC11, "")</f>
        <v/>
      </c>
      <c r="BC9" s="58" t="str">
        <f>IF('COMEXT Imports'!BD11&gt;0, 'COMEXT Imports'!BD11, "")</f>
        <v/>
      </c>
      <c r="BD9" s="58" t="str">
        <f>IF('COMEXT Imports'!BE11&gt;0, 'COMEXT Imports'!BE11, "")</f>
        <v/>
      </c>
      <c r="BE9" s="58" t="str">
        <f>IF('COMEXT Imports'!BF11&gt;0, 'COMEXT Imports'!BF11, "")</f>
        <v/>
      </c>
      <c r="BF9" s="58" t="str">
        <f>IF('COMEXT Imports'!BG11&gt;0, 'COMEXT Imports'!BG11, "")</f>
        <v/>
      </c>
      <c r="BG9" s="58" t="str">
        <f>IF('COMEXT Imports'!BH11&gt;0, 'COMEXT Imports'!BH11, "")</f>
        <v/>
      </c>
      <c r="BH9" s="58" t="str">
        <f>IF('COMEXT Imports'!BI11&gt;0, 'COMEXT Imports'!BI11, "")</f>
        <v/>
      </c>
      <c r="BI9" s="58" t="str">
        <f>IF('COMEXT Imports'!BJ11&gt;0, 'COMEXT Imports'!BJ11, "")</f>
        <v/>
      </c>
      <c r="BJ9" s="58" t="str">
        <f>IF('COMEXT Imports'!BK11&gt;0, 'COMEXT Imports'!BK11, "")</f>
        <v/>
      </c>
      <c r="BK9" s="58" t="str">
        <f>IF('COMEXT Imports'!BL11&gt;0, 'COMEXT Imports'!BL11, "")</f>
        <v/>
      </c>
      <c r="BL9" s="58" t="str">
        <f>IF('COMEXT Imports'!BM11&gt;0, 'COMEXT Imports'!BM11, "")</f>
        <v/>
      </c>
      <c r="BM9" s="58" t="str">
        <f>IF('COMEXT Imports'!BN11&gt;0, 'COMEXT Imports'!BN11, "")</f>
        <v/>
      </c>
      <c r="BN9" s="58" t="str">
        <f>IF('COMEXT Imports'!BO11&gt;0, 'COMEXT Imports'!BO11, "")</f>
        <v/>
      </c>
      <c r="BO9" s="58" t="str">
        <f>IF('COMEXT Imports'!BP11&gt;0, 'COMEXT Imports'!BP11, "")</f>
        <v/>
      </c>
      <c r="BP9" s="58" t="str">
        <f>IF('COMEXT Imports'!BQ11&gt;0, 'COMEXT Imports'!BQ11, "")</f>
        <v/>
      </c>
      <c r="BQ9" s="58" t="str">
        <f>IF('COMEXT Imports'!BR11&gt;0, 'COMEXT Imports'!BR11, "")</f>
        <v/>
      </c>
      <c r="BR9" s="58" t="str">
        <f>IF('COMEXT Imports'!BS11&gt;0, 'COMEXT Imports'!BS11, "")</f>
        <v/>
      </c>
      <c r="BS9" s="58" t="str">
        <f>IF('COMEXT Imports'!BT11&gt;0, 'COMEXT Imports'!BT11, "")</f>
        <v/>
      </c>
      <c r="BT9" s="58" t="str">
        <f>IF('COMEXT Imports'!BU11&gt;0, 'COMEXT Imports'!BU11, "")</f>
        <v/>
      </c>
      <c r="BU9" s="58" t="str">
        <f>IF('COMEXT Imports'!BV11&gt;0, 'COMEXT Imports'!BV11, "")</f>
        <v/>
      </c>
      <c r="BV9" s="58" t="str">
        <f>IF('COMEXT Imports'!BW11&gt;0, 'COMEXT Imports'!BW11, "")</f>
        <v/>
      </c>
      <c r="BW9" s="58" t="str">
        <f>IF('COMEXT Imports'!BX11&gt;0, 'COMEXT Imports'!BX11, "")</f>
        <v/>
      </c>
      <c r="BX9" s="58" t="str">
        <f>IF('COMEXT Imports'!BY11&gt;0, 'COMEXT Imports'!BY11, "")</f>
        <v/>
      </c>
      <c r="BY9" s="58" t="str">
        <f>IF('COMEXT Imports'!BZ11&gt;0, 'COMEXT Imports'!BZ11, "")</f>
        <v/>
      </c>
      <c r="BZ9" s="58" t="str">
        <f>IF('COMEXT Imports'!CA11&gt;0, 'COMEXT Imports'!CA11, "")</f>
        <v/>
      </c>
      <c r="CA9" s="58" t="str">
        <f>IF('COMEXT Imports'!CB11&gt;0, 'COMEXT Imports'!CB11, "")</f>
        <v/>
      </c>
      <c r="CB9" s="58" t="str">
        <f>IF('COMEXT Imports'!CC11&gt;0, 'COMEXT Imports'!CC11, "")</f>
        <v/>
      </c>
      <c r="CC9" s="58" t="str">
        <f>IF('COMEXT Imports'!CD11&gt;0, 'COMEXT Imports'!CD11, "")</f>
        <v/>
      </c>
      <c r="CD9" s="58" t="str">
        <f>IF('COMEXT Imports'!CE11&gt;0, 'COMEXT Imports'!CE11, "")</f>
        <v/>
      </c>
      <c r="CE9" s="58" t="str">
        <f>IF('COMEXT Imports'!CF11&gt;0, 'COMEXT Imports'!CF11, "")</f>
        <v/>
      </c>
      <c r="CF9" s="58" t="str">
        <f>IF('COMEXT Imports'!CG11&gt;0, 'COMEXT Imports'!CG11, "")</f>
        <v/>
      </c>
      <c r="CG9" s="58" t="str">
        <f>IF('COMEXT Imports'!CH11&gt;0, 'COMEXT Imports'!CH11, "")</f>
        <v/>
      </c>
      <c r="CH9" s="58" t="str">
        <f>IF('COMEXT Imports'!CI11&gt;0, 'COMEXT Imports'!CI11, "")</f>
        <v/>
      </c>
      <c r="CI9" s="58" t="str">
        <f>IF('COMEXT Imports'!CJ11&gt;0, 'COMEXT Imports'!CJ11, "")</f>
        <v/>
      </c>
      <c r="CJ9" s="58" t="str">
        <f>IF('COMEXT Imports'!CK11&gt;0, 'COMEXT Imports'!CK11, "")</f>
        <v/>
      </c>
      <c r="CK9" s="58" t="str">
        <f>IF('COMEXT Imports'!CL11&gt;0, 'COMEXT Imports'!CL11, "")</f>
        <v/>
      </c>
      <c r="CL9" s="58" t="str">
        <f>IF('COMEXT Imports'!CM11&gt;0, 'COMEXT Imports'!CM11, "")</f>
        <v/>
      </c>
      <c r="CM9" s="58" t="str">
        <f>IF('COMEXT Imports'!CN11&gt;0, 'COMEXT Imports'!CN11, "")</f>
        <v/>
      </c>
      <c r="CN9" s="58" t="str">
        <f>IF('COMEXT Imports'!CO11&gt;0, 'COMEXT Imports'!CO11, "")</f>
        <v/>
      </c>
      <c r="CO9" s="58" t="str">
        <f>IF('COMEXT Imports'!CP11&gt;0, 'COMEXT Imports'!CP11, "")</f>
        <v/>
      </c>
      <c r="CP9" s="58" t="str">
        <f>IF('COMEXT Imports'!CQ11&gt;0, 'COMEXT Imports'!CQ11, "")</f>
        <v/>
      </c>
      <c r="CQ9" s="58" t="str">
        <f>IF('COMEXT Imports'!CR11&gt;0, 'COMEXT Imports'!CR11, "")</f>
        <v/>
      </c>
      <c r="CR9" s="58" t="str">
        <f>IF('COMEXT Imports'!CS11&gt;0, 'COMEXT Imports'!CS11, "")</f>
        <v/>
      </c>
      <c r="CS9" s="58" t="str">
        <f>IF('COMEXT Imports'!CT11&gt;0, 'COMEXT Imports'!CT11, "")</f>
        <v/>
      </c>
      <c r="CT9" s="58" t="str">
        <f>IF('COMEXT Imports'!CU11&gt;0, 'COMEXT Imports'!CU11, "")</f>
        <v/>
      </c>
      <c r="CU9" s="58" t="str">
        <f>IF('COMEXT Imports'!CV11&gt;0, 'COMEXT Imports'!CV11, "")</f>
        <v/>
      </c>
      <c r="CV9" s="58" t="str">
        <f>IF('COMEXT Imports'!CW11&gt;0, 'COMEXT Imports'!CW11, "")</f>
        <v/>
      </c>
      <c r="CW9" s="58" t="str">
        <f>IF('COMEXT Imports'!CX11&gt;0, 'COMEXT Imports'!CX11, "")</f>
        <v/>
      </c>
      <c r="CX9" s="58" t="str">
        <f>IF('COMEXT Imports'!CY11&gt;0, 'COMEXT Imports'!CY11, "")</f>
        <v/>
      </c>
      <c r="CY9" s="58" t="str">
        <f>IF('COMEXT Imports'!CZ11&gt;0, 'COMEXT Imports'!CZ11, "")</f>
        <v/>
      </c>
      <c r="CZ9" s="58" t="str">
        <f>IF('COMEXT Imports'!DA11&gt;0, 'COMEXT Imports'!DA11, "")</f>
        <v/>
      </c>
      <c r="DA9" s="58" t="str">
        <f>IF('COMEXT Imports'!DB11&gt;0, 'COMEXT Imports'!DB11, "")</f>
        <v/>
      </c>
      <c r="DB9" s="58" t="str">
        <f>IF('COMEXT Imports'!DC11&gt;0, 'COMEXT Imports'!DC11, "")</f>
        <v/>
      </c>
      <c r="DC9" s="58" t="str">
        <f>IF('COMEXT Imports'!DD11&gt;0, 'COMEXT Imports'!DD11, "")</f>
        <v/>
      </c>
      <c r="DD9" s="58" t="str">
        <f>IF('COMEXT Imports'!DE11&gt;0, 'COMEXT Imports'!DE11, "")</f>
        <v/>
      </c>
      <c r="DE9" s="58" t="str">
        <f>IF('COMEXT Imports'!DF11&gt;0, 'COMEXT Imports'!DF11, "")</f>
        <v/>
      </c>
      <c r="DF9" s="58" t="str">
        <f>IF('COMEXT Imports'!DG11&gt;0, 'COMEXT Imports'!DG11, "")</f>
        <v/>
      </c>
      <c r="DG9" s="58" t="str">
        <f>IF('COMEXT Imports'!DH11&gt;0, 'COMEXT Imports'!DH11, "")</f>
        <v/>
      </c>
      <c r="DH9" s="58" t="str">
        <f>IF('COMEXT Imports'!DI11&gt;0, 'COMEXT Imports'!DI11, "")</f>
        <v/>
      </c>
      <c r="DI9" s="58" t="str">
        <f>IF('COMEXT Imports'!DJ11&gt;0, 'COMEXT Imports'!DJ11, "")</f>
        <v/>
      </c>
      <c r="DJ9" s="58" t="str">
        <f>IF('COMEXT Imports'!DK11&gt;0, 'COMEXT Imports'!DK11, "")</f>
        <v/>
      </c>
      <c r="DK9" s="58" t="str">
        <f>IF('COMEXT Imports'!DL11&gt;0, 'COMEXT Imports'!DL11, "")</f>
        <v/>
      </c>
      <c r="DL9" s="58" t="str">
        <f>IF('COMEXT Imports'!DM11&gt;0, 'COMEXT Imports'!DM11, "")</f>
        <v/>
      </c>
      <c r="DM9" s="58" t="str">
        <f>IF('COMEXT Imports'!DN11&gt;0, 'COMEXT Imports'!DN11, "")</f>
        <v/>
      </c>
      <c r="DN9" s="58" t="str">
        <f>IF('COMEXT Imports'!DO11&gt;0, 'COMEXT Imports'!DO11, "")</f>
        <v/>
      </c>
      <c r="DO9" s="58" t="str">
        <f>IF('COMEXT Imports'!DP11&gt;0, 'COMEXT Imports'!DP11, "")</f>
        <v/>
      </c>
      <c r="DP9" s="58" t="str">
        <f>IF('COMEXT Imports'!DQ11&gt;0, 'COMEXT Imports'!DQ11, "")</f>
        <v/>
      </c>
      <c r="DQ9" s="58" t="str">
        <f>IF('COMEXT Imports'!DR11&gt;0, 'COMEXT Imports'!DR11, "")</f>
        <v/>
      </c>
      <c r="DR9" s="58" t="str">
        <f>IF('COMEXT Imports'!DS11&gt;0, 'COMEXT Imports'!DS11, "")</f>
        <v/>
      </c>
      <c r="DS9" s="58" t="str">
        <f>IF('COMEXT Imports'!DT11&gt;0, 'COMEXT Imports'!DT11, "")</f>
        <v/>
      </c>
    </row>
    <row r="10" spans="1:123" x14ac:dyDescent="0.3">
      <c r="B10" s="39" t="s">
        <v>120</v>
      </c>
      <c r="C10" s="37" t="s">
        <v>121</v>
      </c>
      <c r="D10" s="58">
        <f>IF('COMEXT Imports'!E12&gt;0, 'COMEXT Imports'!E12, "")</f>
        <v>2.7881778659182106</v>
      </c>
      <c r="E10" s="58">
        <f>IF('COMEXT Imports'!F12&gt;0, 'COMEXT Imports'!F12, "")</f>
        <v>6.638674210756025</v>
      </c>
      <c r="F10" s="58">
        <f>IF('COMEXT Imports'!G12&gt;0, 'COMEXT Imports'!G12, "")</f>
        <v>9.4268520766742334</v>
      </c>
      <c r="G10" s="58">
        <f>IF('COMEXT Imports'!H12&gt;0, 'COMEXT Imports'!H12, "")</f>
        <v>4.8866546636735597</v>
      </c>
      <c r="H10" s="58">
        <f>IF('COMEXT Imports'!I12&gt;0, 'COMEXT Imports'!I12, "")</f>
        <v>12.139010996022973</v>
      </c>
      <c r="I10" s="58">
        <f>IF('COMEXT Imports'!J12&gt;0, 'COMEXT Imports'!J12, "")</f>
        <v>17.025665659696532</v>
      </c>
      <c r="J10" s="58">
        <f>IF('COMEXT Imports'!K12&gt;0, 'COMEXT Imports'!K12, "")</f>
        <v>2.6377415975251539</v>
      </c>
      <c r="K10" s="58">
        <f>IF('COMEXT Imports'!L12&gt;0, 'COMEXT Imports'!L12, "")</f>
        <v>6.6002432144635952</v>
      </c>
      <c r="L10" s="58">
        <f>IF('COMEXT Imports'!M12&gt;0, 'COMEXT Imports'!M12, "")</f>
        <v>9.2379848119887509</v>
      </c>
      <c r="M10" s="58">
        <f>IF('COMEXT Imports'!N12&gt;0, 'COMEXT Imports'!N12, "")</f>
        <v>2.1619254250532851</v>
      </c>
      <c r="N10" s="58">
        <f>IF('COMEXT Imports'!O12&gt;0, 'COMEXT Imports'!O12, "")</f>
        <v>5.2697380493214787</v>
      </c>
      <c r="O10" s="58">
        <f>IF('COMEXT Imports'!P12&gt;0, 'COMEXT Imports'!P12, "")</f>
        <v>7.4316634743747638</v>
      </c>
      <c r="P10" s="58">
        <f>IF('COMEXT Imports'!Q12&gt;0, 'COMEXT Imports'!Q12, "")</f>
        <v>1.7849026214548449</v>
      </c>
      <c r="Q10" s="58">
        <f>IF('COMEXT Imports'!R12&gt;0, 'COMEXT Imports'!R12, "")</f>
        <v>4.7311665384719603</v>
      </c>
      <c r="R10" s="58">
        <f>IF('COMEXT Imports'!S12&gt;0, 'COMEXT Imports'!S12, "")</f>
        <v>6.5160691599268041</v>
      </c>
      <c r="S10" s="58">
        <f>IF('COMEXT Imports'!T12&gt;0, 'COMEXT Imports'!T12, "")</f>
        <v>1.3917791424714925</v>
      </c>
      <c r="T10" s="58">
        <f>IF('COMEXT Imports'!U12&gt;0, 'COMEXT Imports'!U12, "")</f>
        <v>3.1397488287284481</v>
      </c>
      <c r="U10" s="58">
        <f>IF('COMEXT Imports'!V12&gt;0, 'COMEXT Imports'!V12, "")</f>
        <v>4.5315279711999406</v>
      </c>
      <c r="V10" s="58">
        <f>IF('COMEXT Imports'!W12&gt;0, 'COMEXT Imports'!W12, "")</f>
        <v>2.0587692565382545</v>
      </c>
      <c r="W10" s="58">
        <f>IF('COMEXT Imports'!X12&gt;0, 'COMEXT Imports'!X12, "")</f>
        <v>4.247681526531772</v>
      </c>
      <c r="X10" s="58">
        <f>IF('COMEXT Imports'!Y12&gt;0, 'COMEXT Imports'!Y12, "")</f>
        <v>6.3064507830700274</v>
      </c>
      <c r="Y10" s="58">
        <f>IF('COMEXT Imports'!Z12&gt;0, 'COMEXT Imports'!Z12, "")</f>
        <v>3.6553501447769885</v>
      </c>
      <c r="Z10" s="58">
        <f>IF('COMEXT Imports'!AA12&gt;0, 'COMEXT Imports'!AA12, "")</f>
        <v>7.9340902138891458</v>
      </c>
      <c r="AA10" s="58">
        <f>IF('COMEXT Imports'!AB12&gt;0, 'COMEXT Imports'!AB12, "")</f>
        <v>11.589440358666135</v>
      </c>
      <c r="AB10" s="58" t="str">
        <f>IF('COMEXT Imports'!AC12&gt;0, 'COMEXT Imports'!AC12, "")</f>
        <v/>
      </c>
      <c r="AC10" s="58" t="str">
        <f>IF('COMEXT Imports'!AD12&gt;0, 'COMEXT Imports'!AD12, "")</f>
        <v/>
      </c>
      <c r="AD10" s="58" t="str">
        <f>IF('COMEXT Imports'!AE12&gt;0, 'COMEXT Imports'!AE12, "")</f>
        <v/>
      </c>
      <c r="AE10" s="58" t="str">
        <f>IF('COMEXT Imports'!AF12&gt;0, 'COMEXT Imports'!AF12, "")</f>
        <v/>
      </c>
      <c r="AF10" s="58" t="str">
        <f>IF('COMEXT Imports'!AG12&gt;0, 'COMEXT Imports'!AG12, "")</f>
        <v/>
      </c>
      <c r="AG10" s="58" t="str">
        <f>IF('COMEXT Imports'!AH12&gt;0, 'COMEXT Imports'!AH12, "")</f>
        <v/>
      </c>
      <c r="AH10" s="58" t="str">
        <f>IF('COMEXT Imports'!AI12&gt;0, 'COMEXT Imports'!AI12, "")</f>
        <v/>
      </c>
      <c r="AI10" s="58" t="str">
        <f>IF('COMEXT Imports'!AJ12&gt;0, 'COMEXT Imports'!AJ12, "")</f>
        <v/>
      </c>
      <c r="AJ10" s="58" t="str">
        <f>IF('COMEXT Imports'!AK12&gt;0, 'COMEXT Imports'!AK12, "")</f>
        <v/>
      </c>
      <c r="AK10" s="58" t="str">
        <f>IF('COMEXT Imports'!AL12&gt;0, 'COMEXT Imports'!AL12, "")</f>
        <v/>
      </c>
      <c r="AL10" s="58" t="str">
        <f>IF('COMEXT Imports'!AM12&gt;0, 'COMEXT Imports'!AM12, "")</f>
        <v/>
      </c>
      <c r="AM10" s="58" t="str">
        <f>IF('COMEXT Imports'!AN12&gt;0, 'COMEXT Imports'!AN12, "")</f>
        <v/>
      </c>
      <c r="AN10" s="58" t="str">
        <f>IF('COMEXT Imports'!AO12&gt;0, 'COMEXT Imports'!AO12, "")</f>
        <v/>
      </c>
      <c r="AO10" s="58" t="str">
        <f>IF('COMEXT Imports'!AP12&gt;0, 'COMEXT Imports'!AP12, "")</f>
        <v/>
      </c>
      <c r="AP10" s="58" t="str">
        <f>IF('COMEXT Imports'!AQ12&gt;0, 'COMEXT Imports'!AQ12, "")</f>
        <v/>
      </c>
      <c r="AQ10" s="58" t="str">
        <f>IF('COMEXT Imports'!AR12&gt;0, 'COMEXT Imports'!AR12, "")</f>
        <v/>
      </c>
      <c r="AR10" s="58" t="str">
        <f>IF('COMEXT Imports'!AS12&gt;0, 'COMEXT Imports'!AS12, "")</f>
        <v/>
      </c>
      <c r="AS10" s="58" t="str">
        <f>IF('COMEXT Imports'!AT12&gt;0, 'COMEXT Imports'!AT12, "")</f>
        <v/>
      </c>
      <c r="AT10" s="58" t="str">
        <f>IF('COMEXT Imports'!AU12&gt;0, 'COMEXT Imports'!AU12, "")</f>
        <v/>
      </c>
      <c r="AU10" s="58" t="str">
        <f>IF('COMEXT Imports'!AV12&gt;0, 'COMEXT Imports'!AV12, "")</f>
        <v/>
      </c>
      <c r="AV10" s="58" t="str">
        <f>IF('COMEXT Imports'!AW12&gt;0, 'COMEXT Imports'!AW12, "")</f>
        <v/>
      </c>
      <c r="AW10" s="58" t="str">
        <f>IF('COMEXT Imports'!AX12&gt;0, 'COMEXT Imports'!AX12, "")</f>
        <v/>
      </c>
      <c r="AX10" s="58" t="str">
        <f>IF('COMEXT Imports'!AY12&gt;0, 'COMEXT Imports'!AY12, "")</f>
        <v/>
      </c>
      <c r="AY10" s="58" t="str">
        <f>IF('COMEXT Imports'!AZ12&gt;0, 'COMEXT Imports'!AZ12, "")</f>
        <v/>
      </c>
      <c r="AZ10" s="58" t="str">
        <f>IF('COMEXT Imports'!BA12&gt;0, 'COMEXT Imports'!BA12, "")</f>
        <v/>
      </c>
      <c r="BA10" s="58" t="str">
        <f>IF('COMEXT Imports'!BB12&gt;0, 'COMEXT Imports'!BB12, "")</f>
        <v/>
      </c>
      <c r="BB10" s="58" t="str">
        <f>IF('COMEXT Imports'!BC12&gt;0, 'COMEXT Imports'!BC12, "")</f>
        <v/>
      </c>
      <c r="BC10" s="58" t="str">
        <f>IF('COMEXT Imports'!BD12&gt;0, 'COMEXT Imports'!BD12, "")</f>
        <v/>
      </c>
      <c r="BD10" s="58" t="str">
        <f>IF('COMEXT Imports'!BE12&gt;0, 'COMEXT Imports'!BE12, "")</f>
        <v/>
      </c>
      <c r="BE10" s="58" t="str">
        <f>IF('COMEXT Imports'!BF12&gt;0, 'COMEXT Imports'!BF12, "")</f>
        <v/>
      </c>
      <c r="BF10" s="58" t="str">
        <f>IF('COMEXT Imports'!BG12&gt;0, 'COMEXT Imports'!BG12, "")</f>
        <v/>
      </c>
      <c r="BG10" s="58" t="str">
        <f>IF('COMEXT Imports'!BH12&gt;0, 'COMEXT Imports'!BH12, "")</f>
        <v/>
      </c>
      <c r="BH10" s="58" t="str">
        <f>IF('COMEXT Imports'!BI12&gt;0, 'COMEXT Imports'!BI12, "")</f>
        <v/>
      </c>
      <c r="BI10" s="58" t="str">
        <f>IF('COMEXT Imports'!BJ12&gt;0, 'COMEXT Imports'!BJ12, "")</f>
        <v/>
      </c>
      <c r="BJ10" s="58" t="str">
        <f>IF('COMEXT Imports'!BK12&gt;0, 'COMEXT Imports'!BK12, "")</f>
        <v/>
      </c>
      <c r="BK10" s="58" t="str">
        <f>IF('COMEXT Imports'!BL12&gt;0, 'COMEXT Imports'!BL12, "")</f>
        <v/>
      </c>
      <c r="BL10" s="58" t="str">
        <f>IF('COMEXT Imports'!BM12&gt;0, 'COMEXT Imports'!BM12, "")</f>
        <v/>
      </c>
      <c r="BM10" s="58" t="str">
        <f>IF('COMEXT Imports'!BN12&gt;0, 'COMEXT Imports'!BN12, "")</f>
        <v/>
      </c>
      <c r="BN10" s="58" t="str">
        <f>IF('COMEXT Imports'!BO12&gt;0, 'COMEXT Imports'!BO12, "")</f>
        <v/>
      </c>
      <c r="BO10" s="58" t="str">
        <f>IF('COMEXT Imports'!BP12&gt;0, 'COMEXT Imports'!BP12, "")</f>
        <v/>
      </c>
      <c r="BP10" s="58" t="str">
        <f>IF('COMEXT Imports'!BQ12&gt;0, 'COMEXT Imports'!BQ12, "")</f>
        <v/>
      </c>
      <c r="BQ10" s="58" t="str">
        <f>IF('COMEXT Imports'!BR12&gt;0, 'COMEXT Imports'!BR12, "")</f>
        <v/>
      </c>
      <c r="BR10" s="58" t="str">
        <f>IF('COMEXT Imports'!BS12&gt;0, 'COMEXT Imports'!BS12, "")</f>
        <v/>
      </c>
      <c r="BS10" s="58" t="str">
        <f>IF('COMEXT Imports'!BT12&gt;0, 'COMEXT Imports'!BT12, "")</f>
        <v/>
      </c>
      <c r="BT10" s="58" t="str">
        <f>IF('COMEXT Imports'!BU12&gt;0, 'COMEXT Imports'!BU12, "")</f>
        <v/>
      </c>
      <c r="BU10" s="58" t="str">
        <f>IF('COMEXT Imports'!BV12&gt;0, 'COMEXT Imports'!BV12, "")</f>
        <v/>
      </c>
      <c r="BV10" s="58" t="str">
        <f>IF('COMEXT Imports'!BW12&gt;0, 'COMEXT Imports'!BW12, "")</f>
        <v/>
      </c>
      <c r="BW10" s="58" t="str">
        <f>IF('COMEXT Imports'!BX12&gt;0, 'COMEXT Imports'!BX12, "")</f>
        <v/>
      </c>
      <c r="BX10" s="58" t="str">
        <f>IF('COMEXT Imports'!BY12&gt;0, 'COMEXT Imports'!BY12, "")</f>
        <v/>
      </c>
      <c r="BY10" s="58" t="str">
        <f>IF('COMEXT Imports'!BZ12&gt;0, 'COMEXT Imports'!BZ12, "")</f>
        <v/>
      </c>
      <c r="BZ10" s="58" t="str">
        <f>IF('COMEXT Imports'!CA12&gt;0, 'COMEXT Imports'!CA12, "")</f>
        <v/>
      </c>
      <c r="CA10" s="58" t="str">
        <f>IF('COMEXT Imports'!CB12&gt;0, 'COMEXT Imports'!CB12, "")</f>
        <v/>
      </c>
      <c r="CB10" s="58" t="str">
        <f>IF('COMEXT Imports'!CC12&gt;0, 'COMEXT Imports'!CC12, "")</f>
        <v/>
      </c>
      <c r="CC10" s="58" t="str">
        <f>IF('COMEXT Imports'!CD12&gt;0, 'COMEXT Imports'!CD12, "")</f>
        <v/>
      </c>
      <c r="CD10" s="58" t="str">
        <f>IF('COMEXT Imports'!CE12&gt;0, 'COMEXT Imports'!CE12, "")</f>
        <v/>
      </c>
      <c r="CE10" s="58" t="str">
        <f>IF('COMEXT Imports'!CF12&gt;0, 'COMEXT Imports'!CF12, "")</f>
        <v/>
      </c>
      <c r="CF10" s="58" t="str">
        <f>IF('COMEXT Imports'!CG12&gt;0, 'COMEXT Imports'!CG12, "")</f>
        <v/>
      </c>
      <c r="CG10" s="58" t="str">
        <f>IF('COMEXT Imports'!CH12&gt;0, 'COMEXT Imports'!CH12, "")</f>
        <v/>
      </c>
      <c r="CH10" s="58" t="str">
        <f>IF('COMEXT Imports'!CI12&gt;0, 'COMEXT Imports'!CI12, "")</f>
        <v/>
      </c>
      <c r="CI10" s="58" t="str">
        <f>IF('COMEXT Imports'!CJ12&gt;0, 'COMEXT Imports'!CJ12, "")</f>
        <v/>
      </c>
      <c r="CJ10" s="58" t="str">
        <f>IF('COMEXT Imports'!CK12&gt;0, 'COMEXT Imports'!CK12, "")</f>
        <v/>
      </c>
      <c r="CK10" s="58" t="str">
        <f>IF('COMEXT Imports'!CL12&gt;0, 'COMEXT Imports'!CL12, "")</f>
        <v/>
      </c>
      <c r="CL10" s="58" t="str">
        <f>IF('COMEXT Imports'!CM12&gt;0, 'COMEXT Imports'!CM12, "")</f>
        <v/>
      </c>
      <c r="CM10" s="58" t="str">
        <f>IF('COMEXT Imports'!CN12&gt;0, 'COMEXT Imports'!CN12, "")</f>
        <v/>
      </c>
      <c r="CN10" s="58" t="str">
        <f>IF('COMEXT Imports'!CO12&gt;0, 'COMEXT Imports'!CO12, "")</f>
        <v/>
      </c>
      <c r="CO10" s="58" t="str">
        <f>IF('COMEXT Imports'!CP12&gt;0, 'COMEXT Imports'!CP12, "")</f>
        <v/>
      </c>
      <c r="CP10" s="58" t="str">
        <f>IF('COMEXT Imports'!CQ12&gt;0, 'COMEXT Imports'!CQ12, "")</f>
        <v/>
      </c>
      <c r="CQ10" s="58" t="str">
        <f>IF('COMEXT Imports'!CR12&gt;0, 'COMEXT Imports'!CR12, "")</f>
        <v/>
      </c>
      <c r="CR10" s="58" t="str">
        <f>IF('COMEXT Imports'!CS12&gt;0, 'COMEXT Imports'!CS12, "")</f>
        <v/>
      </c>
      <c r="CS10" s="58" t="str">
        <f>IF('COMEXT Imports'!CT12&gt;0, 'COMEXT Imports'!CT12, "")</f>
        <v/>
      </c>
      <c r="CT10" s="58" t="str">
        <f>IF('COMEXT Imports'!CU12&gt;0, 'COMEXT Imports'!CU12, "")</f>
        <v/>
      </c>
      <c r="CU10" s="58" t="str">
        <f>IF('COMEXT Imports'!CV12&gt;0, 'COMEXT Imports'!CV12, "")</f>
        <v/>
      </c>
      <c r="CV10" s="58" t="str">
        <f>IF('COMEXT Imports'!CW12&gt;0, 'COMEXT Imports'!CW12, "")</f>
        <v/>
      </c>
      <c r="CW10" s="58" t="str">
        <f>IF('COMEXT Imports'!CX12&gt;0, 'COMEXT Imports'!CX12, "")</f>
        <v/>
      </c>
      <c r="CX10" s="58" t="str">
        <f>IF('COMEXT Imports'!CY12&gt;0, 'COMEXT Imports'!CY12, "")</f>
        <v/>
      </c>
      <c r="CY10" s="58" t="str">
        <f>IF('COMEXT Imports'!CZ12&gt;0, 'COMEXT Imports'!CZ12, "")</f>
        <v/>
      </c>
      <c r="CZ10" s="58" t="str">
        <f>IF('COMEXT Imports'!DA12&gt;0, 'COMEXT Imports'!DA12, "")</f>
        <v/>
      </c>
      <c r="DA10" s="58" t="str">
        <f>IF('COMEXT Imports'!DB12&gt;0, 'COMEXT Imports'!DB12, "")</f>
        <v/>
      </c>
      <c r="DB10" s="58" t="str">
        <f>IF('COMEXT Imports'!DC12&gt;0, 'COMEXT Imports'!DC12, "")</f>
        <v/>
      </c>
      <c r="DC10" s="58" t="str">
        <f>IF('COMEXT Imports'!DD12&gt;0, 'COMEXT Imports'!DD12, "")</f>
        <v/>
      </c>
      <c r="DD10" s="58" t="str">
        <f>IF('COMEXT Imports'!DE12&gt;0, 'COMEXT Imports'!DE12, "")</f>
        <v/>
      </c>
      <c r="DE10" s="58" t="str">
        <f>IF('COMEXT Imports'!DF12&gt;0, 'COMEXT Imports'!DF12, "")</f>
        <v/>
      </c>
      <c r="DF10" s="58" t="str">
        <f>IF('COMEXT Imports'!DG12&gt;0, 'COMEXT Imports'!DG12, "")</f>
        <v/>
      </c>
      <c r="DG10" s="58" t="str">
        <f>IF('COMEXT Imports'!DH12&gt;0, 'COMEXT Imports'!DH12, "")</f>
        <v/>
      </c>
      <c r="DH10" s="58" t="str">
        <f>IF('COMEXT Imports'!DI12&gt;0, 'COMEXT Imports'!DI12, "")</f>
        <v/>
      </c>
      <c r="DI10" s="58" t="str">
        <f>IF('COMEXT Imports'!DJ12&gt;0, 'COMEXT Imports'!DJ12, "")</f>
        <v/>
      </c>
      <c r="DJ10" s="58" t="str">
        <f>IF('COMEXT Imports'!DK12&gt;0, 'COMEXT Imports'!DK12, "")</f>
        <v/>
      </c>
      <c r="DK10" s="58" t="str">
        <f>IF('COMEXT Imports'!DL12&gt;0, 'COMEXT Imports'!DL12, "")</f>
        <v/>
      </c>
      <c r="DL10" s="58" t="str">
        <f>IF('COMEXT Imports'!DM12&gt;0, 'COMEXT Imports'!DM12, "")</f>
        <v/>
      </c>
      <c r="DM10" s="58" t="str">
        <f>IF('COMEXT Imports'!DN12&gt;0, 'COMEXT Imports'!DN12, "")</f>
        <v/>
      </c>
      <c r="DN10" s="58" t="str">
        <f>IF('COMEXT Imports'!DO12&gt;0, 'COMEXT Imports'!DO12, "")</f>
        <v/>
      </c>
      <c r="DO10" s="58" t="str">
        <f>IF('COMEXT Imports'!DP12&gt;0, 'COMEXT Imports'!DP12, "")</f>
        <v/>
      </c>
      <c r="DP10" s="58" t="str">
        <f>IF('COMEXT Imports'!DQ12&gt;0, 'COMEXT Imports'!DQ12, "")</f>
        <v/>
      </c>
      <c r="DQ10" s="58" t="str">
        <f>IF('COMEXT Imports'!DR12&gt;0, 'COMEXT Imports'!DR12, "")</f>
        <v/>
      </c>
      <c r="DR10" s="58" t="str">
        <f>IF('COMEXT Imports'!DS12&gt;0, 'COMEXT Imports'!DS12, "")</f>
        <v/>
      </c>
      <c r="DS10" s="58" t="str">
        <f>IF('COMEXT Imports'!DT12&gt;0, 'COMEXT Imports'!DT12, "")</f>
        <v/>
      </c>
    </row>
    <row r="11" spans="1:123" x14ac:dyDescent="0.3">
      <c r="B11" s="39" t="s">
        <v>122</v>
      </c>
      <c r="C11" s="37" t="s">
        <v>123</v>
      </c>
      <c r="D11" s="58">
        <f>IF('COMEXT Imports'!E13&gt;0, 'COMEXT Imports'!E13, "")</f>
        <v>312.74998839673941</v>
      </c>
      <c r="E11" s="58">
        <f>IF('COMEXT Imports'!F13&gt;0, 'COMEXT Imports'!F13, "")</f>
        <v>422.2717337958876</v>
      </c>
      <c r="F11" s="58">
        <f>IF('COMEXT Imports'!G13&gt;0, 'COMEXT Imports'!G13, "")</f>
        <v>735.02172219262729</v>
      </c>
      <c r="G11" s="58">
        <f>IF('COMEXT Imports'!H13&gt;0, 'COMEXT Imports'!H13, "")</f>
        <v>354.45291291727733</v>
      </c>
      <c r="H11" s="58">
        <f>IF('COMEXT Imports'!I13&gt;0, 'COMEXT Imports'!I13, "")</f>
        <v>629.6098524919887</v>
      </c>
      <c r="I11" s="58">
        <f>IF('COMEXT Imports'!J13&gt;0, 'COMEXT Imports'!J13, "")</f>
        <v>984.0627654092666</v>
      </c>
      <c r="J11" s="58">
        <f>IF('COMEXT Imports'!K13&gt;0, 'COMEXT Imports'!K13, "")</f>
        <v>583.30359101593888</v>
      </c>
      <c r="K11" s="58">
        <f>IF('COMEXT Imports'!L13&gt;0, 'COMEXT Imports'!L13, "")</f>
        <v>843.48245588035377</v>
      </c>
      <c r="L11" s="58">
        <f>IF('COMEXT Imports'!M13&gt;0, 'COMEXT Imports'!M13, "")</f>
        <v>1426.7860468962922</v>
      </c>
      <c r="M11" s="58">
        <f>IF('COMEXT Imports'!N13&gt;0, 'COMEXT Imports'!N13, "")</f>
        <v>697.81493164818357</v>
      </c>
      <c r="N11" s="58">
        <f>IF('COMEXT Imports'!O13&gt;0, 'COMEXT Imports'!O13, "")</f>
        <v>636.04891315059274</v>
      </c>
      <c r="O11" s="58">
        <f>IF('COMEXT Imports'!P13&gt;0, 'COMEXT Imports'!P13, "")</f>
        <v>1333.8638447987767</v>
      </c>
      <c r="P11" s="58">
        <f>IF('COMEXT Imports'!Q13&gt;0, 'COMEXT Imports'!Q13, "")</f>
        <v>878.32203350081556</v>
      </c>
      <c r="Q11" s="58">
        <f>IF('COMEXT Imports'!R13&gt;0, 'COMEXT Imports'!R13, "")</f>
        <v>938.43686049035625</v>
      </c>
      <c r="R11" s="58">
        <f>IF('COMEXT Imports'!S13&gt;0, 'COMEXT Imports'!S13, "")</f>
        <v>1816.7588939911705</v>
      </c>
      <c r="S11" s="58">
        <f>IF('COMEXT Imports'!T13&gt;0, 'COMEXT Imports'!T13, "")</f>
        <v>1297.797188271152</v>
      </c>
      <c r="T11" s="58">
        <f>IF('COMEXT Imports'!U13&gt;0, 'COMEXT Imports'!U13, "")</f>
        <v>422.65840644850414</v>
      </c>
      <c r="U11" s="58">
        <f>IF('COMEXT Imports'!V13&gt;0, 'COMEXT Imports'!V13, "")</f>
        <v>1720.4555947196561</v>
      </c>
      <c r="V11" s="58">
        <f>IF('COMEXT Imports'!W13&gt;0, 'COMEXT Imports'!W13, "")</f>
        <v>1433.1121174938244</v>
      </c>
      <c r="W11" s="58">
        <f>IF('COMEXT Imports'!X13&gt;0, 'COMEXT Imports'!X13, "")</f>
        <v>256.7757464641852</v>
      </c>
      <c r="X11" s="58">
        <f>IF('COMEXT Imports'!Y13&gt;0, 'COMEXT Imports'!Y13, "")</f>
        <v>1689.88786395801</v>
      </c>
      <c r="Y11" s="58">
        <f>IF('COMEXT Imports'!Z13&gt;0, 'COMEXT Imports'!Z13, "")</f>
        <v>536.27194360557326</v>
      </c>
      <c r="Z11" s="58">
        <f>IF('COMEXT Imports'!AA13&gt;0, 'COMEXT Imports'!AA13, "")</f>
        <v>231.05226020637872</v>
      </c>
      <c r="AA11" s="58">
        <f>IF('COMEXT Imports'!AB13&gt;0, 'COMEXT Imports'!AB13, "")</f>
        <v>767.32420381195186</v>
      </c>
      <c r="AB11" s="58" t="str">
        <f>IF('COMEXT Imports'!AC13&gt;0, 'COMEXT Imports'!AC13, "")</f>
        <v/>
      </c>
      <c r="AC11" s="58" t="str">
        <f>IF('COMEXT Imports'!AD13&gt;0, 'COMEXT Imports'!AD13, "")</f>
        <v/>
      </c>
      <c r="AD11" s="58" t="str">
        <f>IF('COMEXT Imports'!AE13&gt;0, 'COMEXT Imports'!AE13, "")</f>
        <v/>
      </c>
      <c r="AE11" s="58" t="str">
        <f>IF('COMEXT Imports'!AF13&gt;0, 'COMEXT Imports'!AF13, "")</f>
        <v/>
      </c>
      <c r="AF11" s="58" t="str">
        <f>IF('COMEXT Imports'!AG13&gt;0, 'COMEXT Imports'!AG13, "")</f>
        <v/>
      </c>
      <c r="AG11" s="58" t="str">
        <f>IF('COMEXT Imports'!AH13&gt;0, 'COMEXT Imports'!AH13, "")</f>
        <v/>
      </c>
      <c r="AH11" s="58" t="str">
        <f>IF('COMEXT Imports'!AI13&gt;0, 'COMEXT Imports'!AI13, "")</f>
        <v/>
      </c>
      <c r="AI11" s="58" t="str">
        <f>IF('COMEXT Imports'!AJ13&gt;0, 'COMEXT Imports'!AJ13, "")</f>
        <v/>
      </c>
      <c r="AJ11" s="58" t="str">
        <f>IF('COMEXT Imports'!AK13&gt;0, 'COMEXT Imports'!AK13, "")</f>
        <v/>
      </c>
      <c r="AK11" s="58" t="str">
        <f>IF('COMEXT Imports'!AL13&gt;0, 'COMEXT Imports'!AL13, "")</f>
        <v/>
      </c>
      <c r="AL11" s="58" t="str">
        <f>IF('COMEXT Imports'!AM13&gt;0, 'COMEXT Imports'!AM13, "")</f>
        <v/>
      </c>
      <c r="AM11" s="58" t="str">
        <f>IF('COMEXT Imports'!AN13&gt;0, 'COMEXT Imports'!AN13, "")</f>
        <v/>
      </c>
      <c r="AN11" s="58" t="str">
        <f>IF('COMEXT Imports'!AO13&gt;0, 'COMEXT Imports'!AO13, "")</f>
        <v/>
      </c>
      <c r="AO11" s="58" t="str">
        <f>IF('COMEXT Imports'!AP13&gt;0, 'COMEXT Imports'!AP13, "")</f>
        <v/>
      </c>
      <c r="AP11" s="58" t="str">
        <f>IF('COMEXT Imports'!AQ13&gt;0, 'COMEXT Imports'!AQ13, "")</f>
        <v/>
      </c>
      <c r="AQ11" s="58" t="str">
        <f>IF('COMEXT Imports'!AR13&gt;0, 'COMEXT Imports'!AR13, "")</f>
        <v/>
      </c>
      <c r="AR11" s="58" t="str">
        <f>IF('COMEXT Imports'!AS13&gt;0, 'COMEXT Imports'!AS13, "")</f>
        <v/>
      </c>
      <c r="AS11" s="58" t="str">
        <f>IF('COMEXT Imports'!AT13&gt;0, 'COMEXT Imports'!AT13, "")</f>
        <v/>
      </c>
      <c r="AT11" s="58" t="str">
        <f>IF('COMEXT Imports'!AU13&gt;0, 'COMEXT Imports'!AU13, "")</f>
        <v/>
      </c>
      <c r="AU11" s="58" t="str">
        <f>IF('COMEXT Imports'!AV13&gt;0, 'COMEXT Imports'!AV13, "")</f>
        <v/>
      </c>
      <c r="AV11" s="58" t="str">
        <f>IF('COMEXT Imports'!AW13&gt;0, 'COMEXT Imports'!AW13, "")</f>
        <v/>
      </c>
      <c r="AW11" s="58" t="str">
        <f>IF('COMEXT Imports'!AX13&gt;0, 'COMEXT Imports'!AX13, "")</f>
        <v/>
      </c>
      <c r="AX11" s="58" t="str">
        <f>IF('COMEXT Imports'!AY13&gt;0, 'COMEXT Imports'!AY13, "")</f>
        <v/>
      </c>
      <c r="AY11" s="58" t="str">
        <f>IF('COMEXT Imports'!AZ13&gt;0, 'COMEXT Imports'!AZ13, "")</f>
        <v/>
      </c>
      <c r="AZ11" s="58" t="str">
        <f>IF('COMEXT Imports'!BA13&gt;0, 'COMEXT Imports'!BA13, "")</f>
        <v/>
      </c>
      <c r="BA11" s="58" t="str">
        <f>IF('COMEXT Imports'!BB13&gt;0, 'COMEXT Imports'!BB13, "")</f>
        <v/>
      </c>
      <c r="BB11" s="58" t="str">
        <f>IF('COMEXT Imports'!BC13&gt;0, 'COMEXT Imports'!BC13, "")</f>
        <v/>
      </c>
      <c r="BC11" s="58" t="str">
        <f>IF('COMEXT Imports'!BD13&gt;0, 'COMEXT Imports'!BD13, "")</f>
        <v/>
      </c>
      <c r="BD11" s="58" t="str">
        <f>IF('COMEXT Imports'!BE13&gt;0, 'COMEXT Imports'!BE13, "")</f>
        <v/>
      </c>
      <c r="BE11" s="58" t="str">
        <f>IF('COMEXT Imports'!BF13&gt;0, 'COMEXT Imports'!BF13, "")</f>
        <v/>
      </c>
      <c r="BF11" s="58" t="str">
        <f>IF('COMEXT Imports'!BG13&gt;0, 'COMEXT Imports'!BG13, "")</f>
        <v/>
      </c>
      <c r="BG11" s="58" t="str">
        <f>IF('COMEXT Imports'!BH13&gt;0, 'COMEXT Imports'!BH13, "")</f>
        <v/>
      </c>
      <c r="BH11" s="58" t="str">
        <f>IF('COMEXT Imports'!BI13&gt;0, 'COMEXT Imports'!BI13, "")</f>
        <v/>
      </c>
      <c r="BI11" s="58" t="str">
        <f>IF('COMEXT Imports'!BJ13&gt;0, 'COMEXT Imports'!BJ13, "")</f>
        <v/>
      </c>
      <c r="BJ11" s="58" t="str">
        <f>IF('COMEXT Imports'!BK13&gt;0, 'COMEXT Imports'!BK13, "")</f>
        <v/>
      </c>
      <c r="BK11" s="58" t="str">
        <f>IF('COMEXT Imports'!BL13&gt;0, 'COMEXT Imports'!BL13, "")</f>
        <v/>
      </c>
      <c r="BL11" s="58" t="str">
        <f>IF('COMEXT Imports'!BM13&gt;0, 'COMEXT Imports'!BM13, "")</f>
        <v/>
      </c>
      <c r="BM11" s="58" t="str">
        <f>IF('COMEXT Imports'!BN13&gt;0, 'COMEXT Imports'!BN13, "")</f>
        <v/>
      </c>
      <c r="BN11" s="58" t="str">
        <f>IF('COMEXT Imports'!BO13&gt;0, 'COMEXT Imports'!BO13, "")</f>
        <v/>
      </c>
      <c r="BO11" s="58" t="str">
        <f>IF('COMEXT Imports'!BP13&gt;0, 'COMEXT Imports'!BP13, "")</f>
        <v/>
      </c>
      <c r="BP11" s="58" t="str">
        <f>IF('COMEXT Imports'!BQ13&gt;0, 'COMEXT Imports'!BQ13, "")</f>
        <v/>
      </c>
      <c r="BQ11" s="58" t="str">
        <f>IF('COMEXT Imports'!BR13&gt;0, 'COMEXT Imports'!BR13, "")</f>
        <v/>
      </c>
      <c r="BR11" s="58" t="str">
        <f>IF('COMEXT Imports'!BS13&gt;0, 'COMEXT Imports'!BS13, "")</f>
        <v/>
      </c>
      <c r="BS11" s="58" t="str">
        <f>IF('COMEXT Imports'!BT13&gt;0, 'COMEXT Imports'!BT13, "")</f>
        <v/>
      </c>
      <c r="BT11" s="58" t="str">
        <f>IF('COMEXT Imports'!BU13&gt;0, 'COMEXT Imports'!BU13, "")</f>
        <v/>
      </c>
      <c r="BU11" s="58" t="str">
        <f>IF('COMEXT Imports'!BV13&gt;0, 'COMEXT Imports'!BV13, "")</f>
        <v/>
      </c>
      <c r="BV11" s="58" t="str">
        <f>IF('COMEXT Imports'!BW13&gt;0, 'COMEXT Imports'!BW13, "")</f>
        <v/>
      </c>
      <c r="BW11" s="58" t="str">
        <f>IF('COMEXT Imports'!BX13&gt;0, 'COMEXT Imports'!BX13, "")</f>
        <v/>
      </c>
      <c r="BX11" s="58" t="str">
        <f>IF('COMEXT Imports'!BY13&gt;0, 'COMEXT Imports'!BY13, "")</f>
        <v/>
      </c>
      <c r="BY11" s="58" t="str">
        <f>IF('COMEXT Imports'!BZ13&gt;0, 'COMEXT Imports'!BZ13, "")</f>
        <v/>
      </c>
      <c r="BZ11" s="58" t="str">
        <f>IF('COMEXT Imports'!CA13&gt;0, 'COMEXT Imports'!CA13, "")</f>
        <v/>
      </c>
      <c r="CA11" s="58" t="str">
        <f>IF('COMEXT Imports'!CB13&gt;0, 'COMEXT Imports'!CB13, "")</f>
        <v/>
      </c>
      <c r="CB11" s="58" t="str">
        <f>IF('COMEXT Imports'!CC13&gt;0, 'COMEXT Imports'!CC13, "")</f>
        <v/>
      </c>
      <c r="CC11" s="58" t="str">
        <f>IF('COMEXT Imports'!CD13&gt;0, 'COMEXT Imports'!CD13, "")</f>
        <v/>
      </c>
      <c r="CD11" s="58" t="str">
        <f>IF('COMEXT Imports'!CE13&gt;0, 'COMEXT Imports'!CE13, "")</f>
        <v/>
      </c>
      <c r="CE11" s="58" t="str">
        <f>IF('COMEXT Imports'!CF13&gt;0, 'COMEXT Imports'!CF13, "")</f>
        <v/>
      </c>
      <c r="CF11" s="58" t="str">
        <f>IF('COMEXT Imports'!CG13&gt;0, 'COMEXT Imports'!CG13, "")</f>
        <v/>
      </c>
      <c r="CG11" s="58" t="str">
        <f>IF('COMEXT Imports'!CH13&gt;0, 'COMEXT Imports'!CH13, "")</f>
        <v/>
      </c>
      <c r="CH11" s="58" t="str">
        <f>IF('COMEXT Imports'!CI13&gt;0, 'COMEXT Imports'!CI13, "")</f>
        <v/>
      </c>
      <c r="CI11" s="58" t="str">
        <f>IF('COMEXT Imports'!CJ13&gt;0, 'COMEXT Imports'!CJ13, "")</f>
        <v/>
      </c>
      <c r="CJ11" s="58" t="str">
        <f>IF('COMEXT Imports'!CK13&gt;0, 'COMEXT Imports'!CK13, "")</f>
        <v/>
      </c>
      <c r="CK11" s="58" t="str">
        <f>IF('COMEXT Imports'!CL13&gt;0, 'COMEXT Imports'!CL13, "")</f>
        <v/>
      </c>
      <c r="CL11" s="58" t="str">
        <f>IF('COMEXT Imports'!CM13&gt;0, 'COMEXT Imports'!CM13, "")</f>
        <v/>
      </c>
      <c r="CM11" s="58" t="str">
        <f>IF('COMEXT Imports'!CN13&gt;0, 'COMEXT Imports'!CN13, "")</f>
        <v/>
      </c>
      <c r="CN11" s="58" t="str">
        <f>IF('COMEXT Imports'!CO13&gt;0, 'COMEXT Imports'!CO13, "")</f>
        <v/>
      </c>
      <c r="CO11" s="58" t="str">
        <f>IF('COMEXT Imports'!CP13&gt;0, 'COMEXT Imports'!CP13, "")</f>
        <v/>
      </c>
      <c r="CP11" s="58" t="str">
        <f>IF('COMEXT Imports'!CQ13&gt;0, 'COMEXT Imports'!CQ13, "")</f>
        <v/>
      </c>
      <c r="CQ11" s="58" t="str">
        <f>IF('COMEXT Imports'!CR13&gt;0, 'COMEXT Imports'!CR13, "")</f>
        <v/>
      </c>
      <c r="CR11" s="58" t="str">
        <f>IF('COMEXT Imports'!CS13&gt;0, 'COMEXT Imports'!CS13, "")</f>
        <v/>
      </c>
      <c r="CS11" s="58" t="str">
        <f>IF('COMEXT Imports'!CT13&gt;0, 'COMEXT Imports'!CT13, "")</f>
        <v/>
      </c>
      <c r="CT11" s="58" t="str">
        <f>IF('COMEXT Imports'!CU13&gt;0, 'COMEXT Imports'!CU13, "")</f>
        <v/>
      </c>
      <c r="CU11" s="58" t="str">
        <f>IF('COMEXT Imports'!CV13&gt;0, 'COMEXT Imports'!CV13, "")</f>
        <v/>
      </c>
      <c r="CV11" s="58" t="str">
        <f>IF('COMEXT Imports'!CW13&gt;0, 'COMEXT Imports'!CW13, "")</f>
        <v/>
      </c>
      <c r="CW11" s="58" t="str">
        <f>IF('COMEXT Imports'!CX13&gt;0, 'COMEXT Imports'!CX13, "")</f>
        <v/>
      </c>
      <c r="CX11" s="58" t="str">
        <f>IF('COMEXT Imports'!CY13&gt;0, 'COMEXT Imports'!CY13, "")</f>
        <v/>
      </c>
      <c r="CY11" s="58" t="str">
        <f>IF('COMEXT Imports'!CZ13&gt;0, 'COMEXT Imports'!CZ13, "")</f>
        <v/>
      </c>
      <c r="CZ11" s="58" t="str">
        <f>IF('COMEXT Imports'!DA13&gt;0, 'COMEXT Imports'!DA13, "")</f>
        <v/>
      </c>
      <c r="DA11" s="58" t="str">
        <f>IF('COMEXT Imports'!DB13&gt;0, 'COMEXT Imports'!DB13, "")</f>
        <v/>
      </c>
      <c r="DB11" s="58" t="str">
        <f>IF('COMEXT Imports'!DC13&gt;0, 'COMEXT Imports'!DC13, "")</f>
        <v/>
      </c>
      <c r="DC11" s="58" t="str">
        <f>IF('COMEXT Imports'!DD13&gt;0, 'COMEXT Imports'!DD13, "")</f>
        <v/>
      </c>
      <c r="DD11" s="58" t="str">
        <f>IF('COMEXT Imports'!DE13&gt;0, 'COMEXT Imports'!DE13, "")</f>
        <v/>
      </c>
      <c r="DE11" s="58" t="str">
        <f>IF('COMEXT Imports'!DF13&gt;0, 'COMEXT Imports'!DF13, "")</f>
        <v/>
      </c>
      <c r="DF11" s="58" t="str">
        <f>IF('COMEXT Imports'!DG13&gt;0, 'COMEXT Imports'!DG13, "")</f>
        <v/>
      </c>
      <c r="DG11" s="58" t="str">
        <f>IF('COMEXT Imports'!DH13&gt;0, 'COMEXT Imports'!DH13, "")</f>
        <v/>
      </c>
      <c r="DH11" s="58" t="str">
        <f>IF('COMEXT Imports'!DI13&gt;0, 'COMEXT Imports'!DI13, "")</f>
        <v/>
      </c>
      <c r="DI11" s="58" t="str">
        <f>IF('COMEXT Imports'!DJ13&gt;0, 'COMEXT Imports'!DJ13, "")</f>
        <v/>
      </c>
      <c r="DJ11" s="58" t="str">
        <f>IF('COMEXT Imports'!DK13&gt;0, 'COMEXT Imports'!DK13, "")</f>
        <v/>
      </c>
      <c r="DK11" s="58" t="str">
        <f>IF('COMEXT Imports'!DL13&gt;0, 'COMEXT Imports'!DL13, "")</f>
        <v/>
      </c>
      <c r="DL11" s="58" t="str">
        <f>IF('COMEXT Imports'!DM13&gt;0, 'COMEXT Imports'!DM13, "")</f>
        <v/>
      </c>
      <c r="DM11" s="58" t="str">
        <f>IF('COMEXT Imports'!DN13&gt;0, 'COMEXT Imports'!DN13, "")</f>
        <v/>
      </c>
      <c r="DN11" s="58" t="str">
        <f>IF('COMEXT Imports'!DO13&gt;0, 'COMEXT Imports'!DO13, "")</f>
        <v/>
      </c>
      <c r="DO11" s="58" t="str">
        <f>IF('COMEXT Imports'!DP13&gt;0, 'COMEXT Imports'!DP13, "")</f>
        <v/>
      </c>
      <c r="DP11" s="58" t="str">
        <f>IF('COMEXT Imports'!DQ13&gt;0, 'COMEXT Imports'!DQ13, "")</f>
        <v/>
      </c>
      <c r="DQ11" s="58" t="str">
        <f>IF('COMEXT Imports'!DR13&gt;0, 'COMEXT Imports'!DR13, "")</f>
        <v/>
      </c>
      <c r="DR11" s="58" t="str">
        <f>IF('COMEXT Imports'!DS13&gt;0, 'COMEXT Imports'!DS13, "")</f>
        <v/>
      </c>
      <c r="DS11" s="58" t="str">
        <f>IF('COMEXT Imports'!DT13&gt;0, 'COMEXT Imports'!DT13, "")</f>
        <v/>
      </c>
    </row>
    <row r="12" spans="1:123" x14ac:dyDescent="0.3">
      <c r="B12" s="39" t="s">
        <v>124</v>
      </c>
      <c r="C12" s="37" t="s">
        <v>125</v>
      </c>
      <c r="D12" s="58">
        <f>IF('COMEXT Imports'!E14&gt;0, 'COMEXT Imports'!E14, "")</f>
        <v>58.979434441132611</v>
      </c>
      <c r="E12" s="58">
        <f>IF('COMEXT Imports'!F14&gt;0, 'COMEXT Imports'!F14, "")</f>
        <v>126.58787464907063</v>
      </c>
      <c r="F12" s="58">
        <f>IF('COMEXT Imports'!G14&gt;0, 'COMEXT Imports'!G14, "")</f>
        <v>185.5673090902032</v>
      </c>
      <c r="G12" s="58">
        <f>IF('COMEXT Imports'!H14&gt;0, 'COMEXT Imports'!H14, "")</f>
        <v>72.356119056934475</v>
      </c>
      <c r="H12" s="58">
        <f>IF('COMEXT Imports'!I14&gt;0, 'COMEXT Imports'!I14, "")</f>
        <v>140.86352695257881</v>
      </c>
      <c r="I12" s="58">
        <f>IF('COMEXT Imports'!J14&gt;0, 'COMEXT Imports'!J14, "")</f>
        <v>213.21964600951327</v>
      </c>
      <c r="J12" s="58">
        <f>IF('COMEXT Imports'!K14&gt;0, 'COMEXT Imports'!K14, "")</f>
        <v>65.161677349617733</v>
      </c>
      <c r="K12" s="58">
        <f>IF('COMEXT Imports'!L14&gt;0, 'COMEXT Imports'!L14, "")</f>
        <v>134.52229035660659</v>
      </c>
      <c r="L12" s="58">
        <f>IF('COMEXT Imports'!M14&gt;0, 'COMEXT Imports'!M14, "")</f>
        <v>199.68396770622437</v>
      </c>
      <c r="M12" s="58">
        <f>IF('COMEXT Imports'!N14&gt;0, 'COMEXT Imports'!N14, "")</f>
        <v>57.331646070509116</v>
      </c>
      <c r="N12" s="58">
        <f>IF('COMEXT Imports'!O14&gt;0, 'COMEXT Imports'!O14, "")</f>
        <v>129.45246373371415</v>
      </c>
      <c r="O12" s="58">
        <f>IF('COMEXT Imports'!P14&gt;0, 'COMEXT Imports'!P14, "")</f>
        <v>186.78410980422328</v>
      </c>
      <c r="P12" s="58">
        <f>IF('COMEXT Imports'!Q14&gt;0, 'COMEXT Imports'!Q14, "")</f>
        <v>54.291854439718314</v>
      </c>
      <c r="Q12" s="58">
        <f>IF('COMEXT Imports'!R14&gt;0, 'COMEXT Imports'!R14, "")</f>
        <v>131.23291893367815</v>
      </c>
      <c r="R12" s="58">
        <f>IF('COMEXT Imports'!S14&gt;0, 'COMEXT Imports'!S14, "")</f>
        <v>185.52477337339658</v>
      </c>
      <c r="S12" s="58">
        <f>IF('COMEXT Imports'!T14&gt;0, 'COMEXT Imports'!T14, "")</f>
        <v>55.758889125468954</v>
      </c>
      <c r="T12" s="58">
        <f>IF('COMEXT Imports'!U14&gt;0, 'COMEXT Imports'!U14, "")</f>
        <v>125.3488980151707</v>
      </c>
      <c r="U12" s="58">
        <f>IF('COMEXT Imports'!V14&gt;0, 'COMEXT Imports'!V14, "")</f>
        <v>181.1077871406398</v>
      </c>
      <c r="V12" s="58">
        <f>IF('COMEXT Imports'!W14&gt;0, 'COMEXT Imports'!W14, "")</f>
        <v>54.11202997696239</v>
      </c>
      <c r="W12" s="58">
        <f>IF('COMEXT Imports'!X14&gt;0, 'COMEXT Imports'!X14, "")</f>
        <v>102.29756017593741</v>
      </c>
      <c r="X12" s="58">
        <f>IF('COMEXT Imports'!Y14&gt;0, 'COMEXT Imports'!Y14, "")</f>
        <v>156.40959015289982</v>
      </c>
      <c r="Y12" s="58">
        <f>IF('COMEXT Imports'!Z14&gt;0, 'COMEXT Imports'!Z14, "")</f>
        <v>50.797374081022198</v>
      </c>
      <c r="Z12" s="58">
        <f>IF('COMEXT Imports'!AA14&gt;0, 'COMEXT Imports'!AA14, "")</f>
        <v>100.56830407583666</v>
      </c>
      <c r="AA12" s="58">
        <f>IF('COMEXT Imports'!AB14&gt;0, 'COMEXT Imports'!AB14, "")</f>
        <v>151.36567815685888</v>
      </c>
      <c r="AB12" s="58" t="str">
        <f>IF('COMEXT Imports'!AC14&gt;0, 'COMEXT Imports'!AC14, "")</f>
        <v/>
      </c>
      <c r="AC12" s="58" t="str">
        <f>IF('COMEXT Imports'!AD14&gt;0, 'COMEXT Imports'!AD14, "")</f>
        <v/>
      </c>
      <c r="AD12" s="58" t="str">
        <f>IF('COMEXT Imports'!AE14&gt;0, 'COMEXT Imports'!AE14, "")</f>
        <v/>
      </c>
      <c r="AE12" s="58" t="str">
        <f>IF('COMEXT Imports'!AF14&gt;0, 'COMEXT Imports'!AF14, "")</f>
        <v/>
      </c>
      <c r="AF12" s="58" t="str">
        <f>IF('COMEXT Imports'!AG14&gt;0, 'COMEXT Imports'!AG14, "")</f>
        <v/>
      </c>
      <c r="AG12" s="58" t="str">
        <f>IF('COMEXT Imports'!AH14&gt;0, 'COMEXT Imports'!AH14, "")</f>
        <v/>
      </c>
      <c r="AH12" s="58" t="str">
        <f>IF('COMEXT Imports'!AI14&gt;0, 'COMEXT Imports'!AI14, "")</f>
        <v/>
      </c>
      <c r="AI12" s="58" t="str">
        <f>IF('COMEXT Imports'!AJ14&gt;0, 'COMEXT Imports'!AJ14, "")</f>
        <v/>
      </c>
      <c r="AJ12" s="58" t="str">
        <f>IF('COMEXT Imports'!AK14&gt;0, 'COMEXT Imports'!AK14, "")</f>
        <v/>
      </c>
      <c r="AK12" s="58" t="str">
        <f>IF('COMEXT Imports'!AL14&gt;0, 'COMEXT Imports'!AL14, "")</f>
        <v/>
      </c>
      <c r="AL12" s="58" t="str">
        <f>IF('COMEXT Imports'!AM14&gt;0, 'COMEXT Imports'!AM14, "")</f>
        <v/>
      </c>
      <c r="AM12" s="58" t="str">
        <f>IF('COMEXT Imports'!AN14&gt;0, 'COMEXT Imports'!AN14, "")</f>
        <v/>
      </c>
      <c r="AN12" s="58" t="str">
        <f>IF('COMEXT Imports'!AO14&gt;0, 'COMEXT Imports'!AO14, "")</f>
        <v/>
      </c>
      <c r="AO12" s="58" t="str">
        <f>IF('COMEXT Imports'!AP14&gt;0, 'COMEXT Imports'!AP14, "")</f>
        <v/>
      </c>
      <c r="AP12" s="58" t="str">
        <f>IF('COMEXT Imports'!AQ14&gt;0, 'COMEXT Imports'!AQ14, "")</f>
        <v/>
      </c>
      <c r="AQ12" s="58" t="str">
        <f>IF('COMEXT Imports'!AR14&gt;0, 'COMEXT Imports'!AR14, "")</f>
        <v/>
      </c>
      <c r="AR12" s="58" t="str">
        <f>IF('COMEXT Imports'!AS14&gt;0, 'COMEXT Imports'!AS14, "")</f>
        <v/>
      </c>
      <c r="AS12" s="58" t="str">
        <f>IF('COMEXT Imports'!AT14&gt;0, 'COMEXT Imports'!AT14, "")</f>
        <v/>
      </c>
      <c r="AT12" s="58" t="str">
        <f>IF('COMEXT Imports'!AU14&gt;0, 'COMEXT Imports'!AU14, "")</f>
        <v/>
      </c>
      <c r="AU12" s="58" t="str">
        <f>IF('COMEXT Imports'!AV14&gt;0, 'COMEXT Imports'!AV14, "")</f>
        <v/>
      </c>
      <c r="AV12" s="58" t="str">
        <f>IF('COMEXT Imports'!AW14&gt;0, 'COMEXT Imports'!AW14, "")</f>
        <v/>
      </c>
      <c r="AW12" s="58" t="str">
        <f>IF('COMEXT Imports'!AX14&gt;0, 'COMEXT Imports'!AX14, "")</f>
        <v/>
      </c>
      <c r="AX12" s="58" t="str">
        <f>IF('COMEXT Imports'!AY14&gt;0, 'COMEXT Imports'!AY14, "")</f>
        <v/>
      </c>
      <c r="AY12" s="58" t="str">
        <f>IF('COMEXT Imports'!AZ14&gt;0, 'COMEXT Imports'!AZ14, "")</f>
        <v/>
      </c>
      <c r="AZ12" s="58" t="str">
        <f>IF('COMEXT Imports'!BA14&gt;0, 'COMEXT Imports'!BA14, "")</f>
        <v/>
      </c>
      <c r="BA12" s="58" t="str">
        <f>IF('COMEXT Imports'!BB14&gt;0, 'COMEXT Imports'!BB14, "")</f>
        <v/>
      </c>
      <c r="BB12" s="58" t="str">
        <f>IF('COMEXT Imports'!BC14&gt;0, 'COMEXT Imports'!BC14, "")</f>
        <v/>
      </c>
      <c r="BC12" s="58" t="str">
        <f>IF('COMEXT Imports'!BD14&gt;0, 'COMEXT Imports'!BD14, "")</f>
        <v/>
      </c>
      <c r="BD12" s="58" t="str">
        <f>IF('COMEXT Imports'!BE14&gt;0, 'COMEXT Imports'!BE14, "")</f>
        <v/>
      </c>
      <c r="BE12" s="58" t="str">
        <f>IF('COMEXT Imports'!BF14&gt;0, 'COMEXT Imports'!BF14, "")</f>
        <v/>
      </c>
      <c r="BF12" s="58" t="str">
        <f>IF('COMEXT Imports'!BG14&gt;0, 'COMEXT Imports'!BG14, "")</f>
        <v/>
      </c>
      <c r="BG12" s="58" t="str">
        <f>IF('COMEXT Imports'!BH14&gt;0, 'COMEXT Imports'!BH14, "")</f>
        <v/>
      </c>
      <c r="BH12" s="58" t="str">
        <f>IF('COMEXT Imports'!BI14&gt;0, 'COMEXT Imports'!BI14, "")</f>
        <v/>
      </c>
      <c r="BI12" s="58" t="str">
        <f>IF('COMEXT Imports'!BJ14&gt;0, 'COMEXT Imports'!BJ14, "")</f>
        <v/>
      </c>
      <c r="BJ12" s="58" t="str">
        <f>IF('COMEXT Imports'!BK14&gt;0, 'COMEXT Imports'!BK14, "")</f>
        <v/>
      </c>
      <c r="BK12" s="58" t="str">
        <f>IF('COMEXT Imports'!BL14&gt;0, 'COMEXT Imports'!BL14, "")</f>
        <v/>
      </c>
      <c r="BL12" s="58" t="str">
        <f>IF('COMEXT Imports'!BM14&gt;0, 'COMEXT Imports'!BM14, "")</f>
        <v/>
      </c>
      <c r="BM12" s="58" t="str">
        <f>IF('COMEXT Imports'!BN14&gt;0, 'COMEXT Imports'!BN14, "")</f>
        <v/>
      </c>
      <c r="BN12" s="58" t="str">
        <f>IF('COMEXT Imports'!BO14&gt;0, 'COMEXT Imports'!BO14, "")</f>
        <v/>
      </c>
      <c r="BO12" s="58" t="str">
        <f>IF('COMEXT Imports'!BP14&gt;0, 'COMEXT Imports'!BP14, "")</f>
        <v/>
      </c>
      <c r="BP12" s="58" t="str">
        <f>IF('COMEXT Imports'!BQ14&gt;0, 'COMEXT Imports'!BQ14, "")</f>
        <v/>
      </c>
      <c r="BQ12" s="58" t="str">
        <f>IF('COMEXT Imports'!BR14&gt;0, 'COMEXT Imports'!BR14, "")</f>
        <v/>
      </c>
      <c r="BR12" s="58" t="str">
        <f>IF('COMEXT Imports'!BS14&gt;0, 'COMEXT Imports'!BS14, "")</f>
        <v/>
      </c>
      <c r="BS12" s="58" t="str">
        <f>IF('COMEXT Imports'!BT14&gt;0, 'COMEXT Imports'!BT14, "")</f>
        <v/>
      </c>
      <c r="BT12" s="58" t="str">
        <f>IF('COMEXT Imports'!BU14&gt;0, 'COMEXT Imports'!BU14, "")</f>
        <v/>
      </c>
      <c r="BU12" s="58" t="str">
        <f>IF('COMEXT Imports'!BV14&gt;0, 'COMEXT Imports'!BV14, "")</f>
        <v/>
      </c>
      <c r="BV12" s="58" t="str">
        <f>IF('COMEXT Imports'!BW14&gt;0, 'COMEXT Imports'!BW14, "")</f>
        <v/>
      </c>
      <c r="BW12" s="58" t="str">
        <f>IF('COMEXT Imports'!BX14&gt;0, 'COMEXT Imports'!BX14, "")</f>
        <v/>
      </c>
      <c r="BX12" s="58" t="str">
        <f>IF('COMEXT Imports'!BY14&gt;0, 'COMEXT Imports'!BY14, "")</f>
        <v/>
      </c>
      <c r="BY12" s="58" t="str">
        <f>IF('COMEXT Imports'!BZ14&gt;0, 'COMEXT Imports'!BZ14, "")</f>
        <v/>
      </c>
      <c r="BZ12" s="58" t="str">
        <f>IF('COMEXT Imports'!CA14&gt;0, 'COMEXT Imports'!CA14, "")</f>
        <v/>
      </c>
      <c r="CA12" s="58" t="str">
        <f>IF('COMEXT Imports'!CB14&gt;0, 'COMEXT Imports'!CB14, "")</f>
        <v/>
      </c>
      <c r="CB12" s="58" t="str">
        <f>IF('COMEXT Imports'!CC14&gt;0, 'COMEXT Imports'!CC14, "")</f>
        <v/>
      </c>
      <c r="CC12" s="58" t="str">
        <f>IF('COMEXT Imports'!CD14&gt;0, 'COMEXT Imports'!CD14, "")</f>
        <v/>
      </c>
      <c r="CD12" s="58" t="str">
        <f>IF('COMEXT Imports'!CE14&gt;0, 'COMEXT Imports'!CE14, "")</f>
        <v/>
      </c>
      <c r="CE12" s="58" t="str">
        <f>IF('COMEXT Imports'!CF14&gt;0, 'COMEXT Imports'!CF14, "")</f>
        <v/>
      </c>
      <c r="CF12" s="58" t="str">
        <f>IF('COMEXT Imports'!CG14&gt;0, 'COMEXT Imports'!CG14, "")</f>
        <v/>
      </c>
      <c r="CG12" s="58" t="str">
        <f>IF('COMEXT Imports'!CH14&gt;0, 'COMEXT Imports'!CH14, "")</f>
        <v/>
      </c>
      <c r="CH12" s="58" t="str">
        <f>IF('COMEXT Imports'!CI14&gt;0, 'COMEXT Imports'!CI14, "")</f>
        <v/>
      </c>
      <c r="CI12" s="58" t="str">
        <f>IF('COMEXT Imports'!CJ14&gt;0, 'COMEXT Imports'!CJ14, "")</f>
        <v/>
      </c>
      <c r="CJ12" s="58" t="str">
        <f>IF('COMEXT Imports'!CK14&gt;0, 'COMEXT Imports'!CK14, "")</f>
        <v/>
      </c>
      <c r="CK12" s="58" t="str">
        <f>IF('COMEXT Imports'!CL14&gt;0, 'COMEXT Imports'!CL14, "")</f>
        <v/>
      </c>
      <c r="CL12" s="58" t="str">
        <f>IF('COMEXT Imports'!CM14&gt;0, 'COMEXT Imports'!CM14, "")</f>
        <v/>
      </c>
      <c r="CM12" s="58" t="str">
        <f>IF('COMEXT Imports'!CN14&gt;0, 'COMEXT Imports'!CN14, "")</f>
        <v/>
      </c>
      <c r="CN12" s="58" t="str">
        <f>IF('COMEXT Imports'!CO14&gt;0, 'COMEXT Imports'!CO14, "")</f>
        <v/>
      </c>
      <c r="CO12" s="58" t="str">
        <f>IF('COMEXT Imports'!CP14&gt;0, 'COMEXT Imports'!CP14, "")</f>
        <v/>
      </c>
      <c r="CP12" s="58" t="str">
        <f>IF('COMEXT Imports'!CQ14&gt;0, 'COMEXT Imports'!CQ14, "")</f>
        <v/>
      </c>
      <c r="CQ12" s="58" t="str">
        <f>IF('COMEXT Imports'!CR14&gt;0, 'COMEXT Imports'!CR14, "")</f>
        <v/>
      </c>
      <c r="CR12" s="58" t="str">
        <f>IF('COMEXT Imports'!CS14&gt;0, 'COMEXT Imports'!CS14, "")</f>
        <v/>
      </c>
      <c r="CS12" s="58" t="str">
        <f>IF('COMEXT Imports'!CT14&gt;0, 'COMEXT Imports'!CT14, "")</f>
        <v/>
      </c>
      <c r="CT12" s="58" t="str">
        <f>IF('COMEXT Imports'!CU14&gt;0, 'COMEXT Imports'!CU14, "")</f>
        <v/>
      </c>
      <c r="CU12" s="58" t="str">
        <f>IF('COMEXT Imports'!CV14&gt;0, 'COMEXT Imports'!CV14, "")</f>
        <v/>
      </c>
      <c r="CV12" s="58" t="str">
        <f>IF('COMEXT Imports'!CW14&gt;0, 'COMEXT Imports'!CW14, "")</f>
        <v/>
      </c>
      <c r="CW12" s="58" t="str">
        <f>IF('COMEXT Imports'!CX14&gt;0, 'COMEXT Imports'!CX14, "")</f>
        <v/>
      </c>
      <c r="CX12" s="58" t="str">
        <f>IF('COMEXT Imports'!CY14&gt;0, 'COMEXT Imports'!CY14, "")</f>
        <v/>
      </c>
      <c r="CY12" s="58" t="str">
        <f>IF('COMEXT Imports'!CZ14&gt;0, 'COMEXT Imports'!CZ14, "")</f>
        <v/>
      </c>
      <c r="CZ12" s="58" t="str">
        <f>IF('COMEXT Imports'!DA14&gt;0, 'COMEXT Imports'!DA14, "")</f>
        <v/>
      </c>
      <c r="DA12" s="58" t="str">
        <f>IF('COMEXT Imports'!DB14&gt;0, 'COMEXT Imports'!DB14, "")</f>
        <v/>
      </c>
      <c r="DB12" s="58" t="str">
        <f>IF('COMEXT Imports'!DC14&gt;0, 'COMEXT Imports'!DC14, "")</f>
        <v/>
      </c>
      <c r="DC12" s="58" t="str">
        <f>IF('COMEXT Imports'!DD14&gt;0, 'COMEXT Imports'!DD14, "")</f>
        <v/>
      </c>
      <c r="DD12" s="58" t="str">
        <f>IF('COMEXT Imports'!DE14&gt;0, 'COMEXT Imports'!DE14, "")</f>
        <v/>
      </c>
      <c r="DE12" s="58" t="str">
        <f>IF('COMEXT Imports'!DF14&gt;0, 'COMEXT Imports'!DF14, "")</f>
        <v/>
      </c>
      <c r="DF12" s="58" t="str">
        <f>IF('COMEXT Imports'!DG14&gt;0, 'COMEXT Imports'!DG14, "")</f>
        <v/>
      </c>
      <c r="DG12" s="58" t="str">
        <f>IF('COMEXT Imports'!DH14&gt;0, 'COMEXT Imports'!DH14, "")</f>
        <v/>
      </c>
      <c r="DH12" s="58" t="str">
        <f>IF('COMEXT Imports'!DI14&gt;0, 'COMEXT Imports'!DI14, "")</f>
        <v/>
      </c>
      <c r="DI12" s="58" t="str">
        <f>IF('COMEXT Imports'!DJ14&gt;0, 'COMEXT Imports'!DJ14, "")</f>
        <v/>
      </c>
      <c r="DJ12" s="58" t="str">
        <f>IF('COMEXT Imports'!DK14&gt;0, 'COMEXT Imports'!DK14, "")</f>
        <v/>
      </c>
      <c r="DK12" s="58" t="str">
        <f>IF('COMEXT Imports'!DL14&gt;0, 'COMEXT Imports'!DL14, "")</f>
        <v/>
      </c>
      <c r="DL12" s="58" t="str">
        <f>IF('COMEXT Imports'!DM14&gt;0, 'COMEXT Imports'!DM14, "")</f>
        <v/>
      </c>
      <c r="DM12" s="58" t="str">
        <f>IF('COMEXT Imports'!DN14&gt;0, 'COMEXT Imports'!DN14, "")</f>
        <v/>
      </c>
      <c r="DN12" s="58" t="str">
        <f>IF('COMEXT Imports'!DO14&gt;0, 'COMEXT Imports'!DO14, "")</f>
        <v/>
      </c>
      <c r="DO12" s="58" t="str">
        <f>IF('COMEXT Imports'!DP14&gt;0, 'COMEXT Imports'!DP14, "")</f>
        <v/>
      </c>
      <c r="DP12" s="58" t="str">
        <f>IF('COMEXT Imports'!DQ14&gt;0, 'COMEXT Imports'!DQ14, "")</f>
        <v/>
      </c>
      <c r="DQ12" s="58" t="str">
        <f>IF('COMEXT Imports'!DR14&gt;0, 'COMEXT Imports'!DR14, "")</f>
        <v/>
      </c>
      <c r="DR12" s="58" t="str">
        <f>IF('COMEXT Imports'!DS14&gt;0, 'COMEXT Imports'!DS14, "")</f>
        <v/>
      </c>
      <c r="DS12" s="58" t="str">
        <f>IF('COMEXT Imports'!DT14&gt;0, 'COMEXT Imports'!DT14, "")</f>
        <v/>
      </c>
    </row>
    <row r="13" spans="1:123" ht="28.8" x14ac:dyDescent="0.3">
      <c r="B13" s="39" t="s">
        <v>126</v>
      </c>
      <c r="C13" s="37" t="s">
        <v>127</v>
      </c>
      <c r="D13" s="58">
        <f>IF('COMEXT Imports'!E15&gt;0, 'COMEXT Imports'!E15, "")</f>
        <v>246.9993369765576</v>
      </c>
      <c r="E13" s="58">
        <f>IF('COMEXT Imports'!F15&gt;0, 'COMEXT Imports'!F15, "")</f>
        <v>647.43258513300293</v>
      </c>
      <c r="F13" s="58">
        <f>IF('COMEXT Imports'!G15&gt;0, 'COMEXT Imports'!G15, "")</f>
        <v>894.43192210956147</v>
      </c>
      <c r="G13" s="58">
        <f>IF('COMEXT Imports'!H15&gt;0, 'COMEXT Imports'!H15, "")</f>
        <v>248.2763692647527</v>
      </c>
      <c r="H13" s="58">
        <f>IF('COMEXT Imports'!I15&gt;0, 'COMEXT Imports'!I15, "")</f>
        <v>670.61031234133191</v>
      </c>
      <c r="I13" s="58">
        <f>IF('COMEXT Imports'!J15&gt;0, 'COMEXT Imports'!J15, "")</f>
        <v>918.88668160608597</v>
      </c>
      <c r="J13" s="58">
        <f>IF('COMEXT Imports'!K15&gt;0, 'COMEXT Imports'!K15, "")</f>
        <v>252.55223825409155</v>
      </c>
      <c r="K13" s="58">
        <f>IF('COMEXT Imports'!L15&gt;0, 'COMEXT Imports'!L15, "")</f>
        <v>716.42595551804368</v>
      </c>
      <c r="L13" s="58">
        <f>IF('COMEXT Imports'!M15&gt;0, 'COMEXT Imports'!M15, "")</f>
        <v>968.97819377213546</v>
      </c>
      <c r="M13" s="58">
        <f>IF('COMEXT Imports'!N15&gt;0, 'COMEXT Imports'!N15, "")</f>
        <v>234.02137857953184</v>
      </c>
      <c r="N13" s="58">
        <f>IF('COMEXT Imports'!O15&gt;0, 'COMEXT Imports'!O15, "")</f>
        <v>698.42710285102339</v>
      </c>
      <c r="O13" s="58">
        <f>IF('COMEXT Imports'!P15&gt;0, 'COMEXT Imports'!P15, "")</f>
        <v>932.44848143055538</v>
      </c>
      <c r="P13" s="58">
        <f>IF('COMEXT Imports'!Q15&gt;0, 'COMEXT Imports'!Q15, "")</f>
        <v>227.97496404281239</v>
      </c>
      <c r="Q13" s="58">
        <f>IF('COMEXT Imports'!R15&gt;0, 'COMEXT Imports'!R15, "")</f>
        <v>770.76932270229213</v>
      </c>
      <c r="R13" s="58">
        <f>IF('COMEXT Imports'!S15&gt;0, 'COMEXT Imports'!S15, "")</f>
        <v>998.74428674510364</v>
      </c>
      <c r="S13" s="58">
        <f>IF('COMEXT Imports'!T15&gt;0, 'COMEXT Imports'!T15, "")</f>
        <v>248.71045347567707</v>
      </c>
      <c r="T13" s="58">
        <f>IF('COMEXT Imports'!U15&gt;0, 'COMEXT Imports'!U15, "")</f>
        <v>730.78400933391333</v>
      </c>
      <c r="U13" s="58">
        <f>IF('COMEXT Imports'!V15&gt;0, 'COMEXT Imports'!V15, "")</f>
        <v>979.49446280959114</v>
      </c>
      <c r="V13" s="58">
        <f>IF('COMEXT Imports'!W15&gt;0, 'COMEXT Imports'!W15, "")</f>
        <v>256.32255172817111</v>
      </c>
      <c r="W13" s="58">
        <f>IF('COMEXT Imports'!X15&gt;0, 'COMEXT Imports'!X15, "")</f>
        <v>656.73798838755306</v>
      </c>
      <c r="X13" s="58">
        <f>IF('COMEXT Imports'!Y15&gt;0, 'COMEXT Imports'!Y15, "")</f>
        <v>913.06054011572337</v>
      </c>
      <c r="Y13" s="58">
        <f>IF('COMEXT Imports'!Z15&gt;0, 'COMEXT Imports'!Z15, "")</f>
        <v>257.69599944345697</v>
      </c>
      <c r="Z13" s="58">
        <f>IF('COMEXT Imports'!AA15&gt;0, 'COMEXT Imports'!AA15, "")</f>
        <v>690.2692605244664</v>
      </c>
      <c r="AA13" s="58">
        <f>IF('COMEXT Imports'!AB15&gt;0, 'COMEXT Imports'!AB15, "")</f>
        <v>947.96525996792388</v>
      </c>
      <c r="AB13" s="58" t="str">
        <f>IF('COMEXT Imports'!AC15&gt;0, 'COMEXT Imports'!AC15, "")</f>
        <v/>
      </c>
      <c r="AC13" s="58" t="str">
        <f>IF('COMEXT Imports'!AD15&gt;0, 'COMEXT Imports'!AD15, "")</f>
        <v/>
      </c>
      <c r="AD13" s="58" t="str">
        <f>IF('COMEXT Imports'!AE15&gt;0, 'COMEXT Imports'!AE15, "")</f>
        <v/>
      </c>
      <c r="AE13" s="58" t="str">
        <f>IF('COMEXT Imports'!AF15&gt;0, 'COMEXT Imports'!AF15, "")</f>
        <v/>
      </c>
      <c r="AF13" s="58" t="str">
        <f>IF('COMEXT Imports'!AG15&gt;0, 'COMEXT Imports'!AG15, "")</f>
        <v/>
      </c>
      <c r="AG13" s="58" t="str">
        <f>IF('COMEXT Imports'!AH15&gt;0, 'COMEXT Imports'!AH15, "")</f>
        <v/>
      </c>
      <c r="AH13" s="58" t="str">
        <f>IF('COMEXT Imports'!AI15&gt;0, 'COMEXT Imports'!AI15, "")</f>
        <v/>
      </c>
      <c r="AI13" s="58" t="str">
        <f>IF('COMEXT Imports'!AJ15&gt;0, 'COMEXT Imports'!AJ15, "")</f>
        <v/>
      </c>
      <c r="AJ13" s="58" t="str">
        <f>IF('COMEXT Imports'!AK15&gt;0, 'COMEXT Imports'!AK15, "")</f>
        <v/>
      </c>
      <c r="AK13" s="58" t="str">
        <f>IF('COMEXT Imports'!AL15&gt;0, 'COMEXT Imports'!AL15, "")</f>
        <v/>
      </c>
      <c r="AL13" s="58" t="str">
        <f>IF('COMEXT Imports'!AM15&gt;0, 'COMEXT Imports'!AM15, "")</f>
        <v/>
      </c>
      <c r="AM13" s="58" t="str">
        <f>IF('COMEXT Imports'!AN15&gt;0, 'COMEXT Imports'!AN15, "")</f>
        <v/>
      </c>
      <c r="AN13" s="58" t="str">
        <f>IF('COMEXT Imports'!AO15&gt;0, 'COMEXT Imports'!AO15, "")</f>
        <v/>
      </c>
      <c r="AO13" s="58" t="str">
        <f>IF('COMEXT Imports'!AP15&gt;0, 'COMEXT Imports'!AP15, "")</f>
        <v/>
      </c>
      <c r="AP13" s="58" t="str">
        <f>IF('COMEXT Imports'!AQ15&gt;0, 'COMEXT Imports'!AQ15, "")</f>
        <v/>
      </c>
      <c r="AQ13" s="58" t="str">
        <f>IF('COMEXT Imports'!AR15&gt;0, 'COMEXT Imports'!AR15, "")</f>
        <v/>
      </c>
      <c r="AR13" s="58" t="str">
        <f>IF('COMEXT Imports'!AS15&gt;0, 'COMEXT Imports'!AS15, "")</f>
        <v/>
      </c>
      <c r="AS13" s="58" t="str">
        <f>IF('COMEXT Imports'!AT15&gt;0, 'COMEXT Imports'!AT15, "")</f>
        <v/>
      </c>
      <c r="AT13" s="58" t="str">
        <f>IF('COMEXT Imports'!AU15&gt;0, 'COMEXT Imports'!AU15, "")</f>
        <v/>
      </c>
      <c r="AU13" s="58" t="str">
        <f>IF('COMEXT Imports'!AV15&gt;0, 'COMEXT Imports'!AV15, "")</f>
        <v/>
      </c>
      <c r="AV13" s="58" t="str">
        <f>IF('COMEXT Imports'!AW15&gt;0, 'COMEXT Imports'!AW15, "")</f>
        <v/>
      </c>
      <c r="AW13" s="58" t="str">
        <f>IF('COMEXT Imports'!AX15&gt;0, 'COMEXT Imports'!AX15, "")</f>
        <v/>
      </c>
      <c r="AX13" s="58" t="str">
        <f>IF('COMEXT Imports'!AY15&gt;0, 'COMEXT Imports'!AY15, "")</f>
        <v/>
      </c>
      <c r="AY13" s="58" t="str">
        <f>IF('COMEXT Imports'!AZ15&gt;0, 'COMEXT Imports'!AZ15, "")</f>
        <v/>
      </c>
      <c r="AZ13" s="58" t="str">
        <f>IF('COMEXT Imports'!BA15&gt;0, 'COMEXT Imports'!BA15, "")</f>
        <v/>
      </c>
      <c r="BA13" s="58" t="str">
        <f>IF('COMEXT Imports'!BB15&gt;0, 'COMEXT Imports'!BB15, "")</f>
        <v/>
      </c>
      <c r="BB13" s="58" t="str">
        <f>IF('COMEXT Imports'!BC15&gt;0, 'COMEXT Imports'!BC15, "")</f>
        <v/>
      </c>
      <c r="BC13" s="58" t="str">
        <f>IF('COMEXT Imports'!BD15&gt;0, 'COMEXT Imports'!BD15, "")</f>
        <v/>
      </c>
      <c r="BD13" s="58" t="str">
        <f>IF('COMEXT Imports'!BE15&gt;0, 'COMEXT Imports'!BE15, "")</f>
        <v/>
      </c>
      <c r="BE13" s="58" t="str">
        <f>IF('COMEXT Imports'!BF15&gt;0, 'COMEXT Imports'!BF15, "")</f>
        <v/>
      </c>
      <c r="BF13" s="58" t="str">
        <f>IF('COMEXT Imports'!BG15&gt;0, 'COMEXT Imports'!BG15, "")</f>
        <v/>
      </c>
      <c r="BG13" s="58" t="str">
        <f>IF('COMEXT Imports'!BH15&gt;0, 'COMEXT Imports'!BH15, "")</f>
        <v/>
      </c>
      <c r="BH13" s="58" t="str">
        <f>IF('COMEXT Imports'!BI15&gt;0, 'COMEXT Imports'!BI15, "")</f>
        <v/>
      </c>
      <c r="BI13" s="58" t="str">
        <f>IF('COMEXT Imports'!BJ15&gt;0, 'COMEXT Imports'!BJ15, "")</f>
        <v/>
      </c>
      <c r="BJ13" s="58" t="str">
        <f>IF('COMEXT Imports'!BK15&gt;0, 'COMEXT Imports'!BK15, "")</f>
        <v/>
      </c>
      <c r="BK13" s="58" t="str">
        <f>IF('COMEXT Imports'!BL15&gt;0, 'COMEXT Imports'!BL15, "")</f>
        <v/>
      </c>
      <c r="BL13" s="58" t="str">
        <f>IF('COMEXT Imports'!BM15&gt;0, 'COMEXT Imports'!BM15, "")</f>
        <v/>
      </c>
      <c r="BM13" s="58" t="str">
        <f>IF('COMEXT Imports'!BN15&gt;0, 'COMEXT Imports'!BN15, "")</f>
        <v/>
      </c>
      <c r="BN13" s="58" t="str">
        <f>IF('COMEXT Imports'!BO15&gt;0, 'COMEXT Imports'!BO15, "")</f>
        <v/>
      </c>
      <c r="BO13" s="58" t="str">
        <f>IF('COMEXT Imports'!BP15&gt;0, 'COMEXT Imports'!BP15, "")</f>
        <v/>
      </c>
      <c r="BP13" s="58" t="str">
        <f>IF('COMEXT Imports'!BQ15&gt;0, 'COMEXT Imports'!BQ15, "")</f>
        <v/>
      </c>
      <c r="BQ13" s="58" t="str">
        <f>IF('COMEXT Imports'!BR15&gt;0, 'COMEXT Imports'!BR15, "")</f>
        <v/>
      </c>
      <c r="BR13" s="58" t="str">
        <f>IF('COMEXT Imports'!BS15&gt;0, 'COMEXT Imports'!BS15, "")</f>
        <v/>
      </c>
      <c r="BS13" s="58" t="str">
        <f>IF('COMEXT Imports'!BT15&gt;0, 'COMEXT Imports'!BT15, "")</f>
        <v/>
      </c>
      <c r="BT13" s="58" t="str">
        <f>IF('COMEXT Imports'!BU15&gt;0, 'COMEXT Imports'!BU15, "")</f>
        <v/>
      </c>
      <c r="BU13" s="58" t="str">
        <f>IF('COMEXT Imports'!BV15&gt;0, 'COMEXT Imports'!BV15, "")</f>
        <v/>
      </c>
      <c r="BV13" s="58" t="str">
        <f>IF('COMEXT Imports'!BW15&gt;0, 'COMEXT Imports'!BW15, "")</f>
        <v/>
      </c>
      <c r="BW13" s="58" t="str">
        <f>IF('COMEXT Imports'!BX15&gt;0, 'COMEXT Imports'!BX15, "")</f>
        <v/>
      </c>
      <c r="BX13" s="58" t="str">
        <f>IF('COMEXT Imports'!BY15&gt;0, 'COMEXT Imports'!BY15, "")</f>
        <v/>
      </c>
      <c r="BY13" s="58" t="str">
        <f>IF('COMEXT Imports'!BZ15&gt;0, 'COMEXT Imports'!BZ15, "")</f>
        <v/>
      </c>
      <c r="BZ13" s="58" t="str">
        <f>IF('COMEXT Imports'!CA15&gt;0, 'COMEXT Imports'!CA15, "")</f>
        <v/>
      </c>
      <c r="CA13" s="58" t="str">
        <f>IF('COMEXT Imports'!CB15&gt;0, 'COMEXT Imports'!CB15, "")</f>
        <v/>
      </c>
      <c r="CB13" s="58" t="str">
        <f>IF('COMEXT Imports'!CC15&gt;0, 'COMEXT Imports'!CC15, "")</f>
        <v/>
      </c>
      <c r="CC13" s="58" t="str">
        <f>IF('COMEXT Imports'!CD15&gt;0, 'COMEXT Imports'!CD15, "")</f>
        <v/>
      </c>
      <c r="CD13" s="58" t="str">
        <f>IF('COMEXT Imports'!CE15&gt;0, 'COMEXT Imports'!CE15, "")</f>
        <v/>
      </c>
      <c r="CE13" s="58" t="str">
        <f>IF('COMEXT Imports'!CF15&gt;0, 'COMEXT Imports'!CF15, "")</f>
        <v/>
      </c>
      <c r="CF13" s="58" t="str">
        <f>IF('COMEXT Imports'!CG15&gt;0, 'COMEXT Imports'!CG15, "")</f>
        <v/>
      </c>
      <c r="CG13" s="58" t="str">
        <f>IF('COMEXT Imports'!CH15&gt;0, 'COMEXT Imports'!CH15, "")</f>
        <v/>
      </c>
      <c r="CH13" s="58" t="str">
        <f>IF('COMEXT Imports'!CI15&gt;0, 'COMEXT Imports'!CI15, "")</f>
        <v/>
      </c>
      <c r="CI13" s="58" t="str">
        <f>IF('COMEXT Imports'!CJ15&gt;0, 'COMEXT Imports'!CJ15, "")</f>
        <v/>
      </c>
      <c r="CJ13" s="58" t="str">
        <f>IF('COMEXT Imports'!CK15&gt;0, 'COMEXT Imports'!CK15, "")</f>
        <v/>
      </c>
      <c r="CK13" s="58" t="str">
        <f>IF('COMEXT Imports'!CL15&gt;0, 'COMEXT Imports'!CL15, "")</f>
        <v/>
      </c>
      <c r="CL13" s="58" t="str">
        <f>IF('COMEXT Imports'!CM15&gt;0, 'COMEXT Imports'!CM15, "")</f>
        <v/>
      </c>
      <c r="CM13" s="58" t="str">
        <f>IF('COMEXT Imports'!CN15&gt;0, 'COMEXT Imports'!CN15, "")</f>
        <v/>
      </c>
      <c r="CN13" s="58" t="str">
        <f>IF('COMEXT Imports'!CO15&gt;0, 'COMEXT Imports'!CO15, "")</f>
        <v/>
      </c>
      <c r="CO13" s="58" t="str">
        <f>IF('COMEXT Imports'!CP15&gt;0, 'COMEXT Imports'!CP15, "")</f>
        <v/>
      </c>
      <c r="CP13" s="58" t="str">
        <f>IF('COMEXT Imports'!CQ15&gt;0, 'COMEXT Imports'!CQ15, "")</f>
        <v/>
      </c>
      <c r="CQ13" s="58" t="str">
        <f>IF('COMEXT Imports'!CR15&gt;0, 'COMEXT Imports'!CR15, "")</f>
        <v/>
      </c>
      <c r="CR13" s="58" t="str">
        <f>IF('COMEXT Imports'!CS15&gt;0, 'COMEXT Imports'!CS15, "")</f>
        <v/>
      </c>
      <c r="CS13" s="58" t="str">
        <f>IF('COMEXT Imports'!CT15&gt;0, 'COMEXT Imports'!CT15, "")</f>
        <v/>
      </c>
      <c r="CT13" s="58" t="str">
        <f>IF('COMEXT Imports'!CU15&gt;0, 'COMEXT Imports'!CU15, "")</f>
        <v/>
      </c>
      <c r="CU13" s="58" t="str">
        <f>IF('COMEXT Imports'!CV15&gt;0, 'COMEXT Imports'!CV15, "")</f>
        <v/>
      </c>
      <c r="CV13" s="58" t="str">
        <f>IF('COMEXT Imports'!CW15&gt;0, 'COMEXT Imports'!CW15, "")</f>
        <v/>
      </c>
      <c r="CW13" s="58" t="str">
        <f>IF('COMEXT Imports'!CX15&gt;0, 'COMEXT Imports'!CX15, "")</f>
        <v/>
      </c>
      <c r="CX13" s="58" t="str">
        <f>IF('COMEXT Imports'!CY15&gt;0, 'COMEXT Imports'!CY15, "")</f>
        <v/>
      </c>
      <c r="CY13" s="58" t="str">
        <f>IF('COMEXT Imports'!CZ15&gt;0, 'COMEXT Imports'!CZ15, "")</f>
        <v/>
      </c>
      <c r="CZ13" s="58" t="str">
        <f>IF('COMEXT Imports'!DA15&gt;0, 'COMEXT Imports'!DA15, "")</f>
        <v/>
      </c>
      <c r="DA13" s="58" t="str">
        <f>IF('COMEXT Imports'!DB15&gt;0, 'COMEXT Imports'!DB15, "")</f>
        <v/>
      </c>
      <c r="DB13" s="58" t="str">
        <f>IF('COMEXT Imports'!DC15&gt;0, 'COMEXT Imports'!DC15, "")</f>
        <v/>
      </c>
      <c r="DC13" s="58" t="str">
        <f>IF('COMEXT Imports'!DD15&gt;0, 'COMEXT Imports'!DD15, "")</f>
        <v/>
      </c>
      <c r="DD13" s="58" t="str">
        <f>IF('COMEXT Imports'!DE15&gt;0, 'COMEXT Imports'!DE15, "")</f>
        <v/>
      </c>
      <c r="DE13" s="58" t="str">
        <f>IF('COMEXT Imports'!DF15&gt;0, 'COMEXT Imports'!DF15, "")</f>
        <v/>
      </c>
      <c r="DF13" s="58" t="str">
        <f>IF('COMEXT Imports'!DG15&gt;0, 'COMEXT Imports'!DG15, "")</f>
        <v/>
      </c>
      <c r="DG13" s="58" t="str">
        <f>IF('COMEXT Imports'!DH15&gt;0, 'COMEXT Imports'!DH15, "")</f>
        <v/>
      </c>
      <c r="DH13" s="58" t="str">
        <f>IF('COMEXT Imports'!DI15&gt;0, 'COMEXT Imports'!DI15, "")</f>
        <v/>
      </c>
      <c r="DI13" s="58" t="str">
        <f>IF('COMEXT Imports'!DJ15&gt;0, 'COMEXT Imports'!DJ15, "")</f>
        <v/>
      </c>
      <c r="DJ13" s="58" t="str">
        <f>IF('COMEXT Imports'!DK15&gt;0, 'COMEXT Imports'!DK15, "")</f>
        <v/>
      </c>
      <c r="DK13" s="58" t="str">
        <f>IF('COMEXT Imports'!DL15&gt;0, 'COMEXT Imports'!DL15, "")</f>
        <v/>
      </c>
      <c r="DL13" s="58" t="str">
        <f>IF('COMEXT Imports'!DM15&gt;0, 'COMEXT Imports'!DM15, "")</f>
        <v/>
      </c>
      <c r="DM13" s="58" t="str">
        <f>IF('COMEXT Imports'!DN15&gt;0, 'COMEXT Imports'!DN15, "")</f>
        <v/>
      </c>
      <c r="DN13" s="58" t="str">
        <f>IF('COMEXT Imports'!DO15&gt;0, 'COMEXT Imports'!DO15, "")</f>
        <v/>
      </c>
      <c r="DO13" s="58" t="str">
        <f>IF('COMEXT Imports'!DP15&gt;0, 'COMEXT Imports'!DP15, "")</f>
        <v/>
      </c>
      <c r="DP13" s="58" t="str">
        <f>IF('COMEXT Imports'!DQ15&gt;0, 'COMEXT Imports'!DQ15, "")</f>
        <v/>
      </c>
      <c r="DQ13" s="58" t="str">
        <f>IF('COMEXT Imports'!DR15&gt;0, 'COMEXT Imports'!DR15, "")</f>
        <v/>
      </c>
      <c r="DR13" s="58" t="str">
        <f>IF('COMEXT Imports'!DS15&gt;0, 'COMEXT Imports'!DS15, "")</f>
        <v/>
      </c>
      <c r="DS13" s="58" t="str">
        <f>IF('COMEXT Imports'!DT15&gt;0, 'COMEXT Imports'!DT15, "")</f>
        <v/>
      </c>
    </row>
    <row r="14" spans="1:123" x14ac:dyDescent="0.3">
      <c r="B14" s="39" t="s">
        <v>128</v>
      </c>
      <c r="C14" s="37" t="s">
        <v>129</v>
      </c>
      <c r="D14" s="58">
        <f>IF('COMEXT Imports'!E16&gt;0, 'COMEXT Imports'!E16, "")</f>
        <v>1227.3619484414314</v>
      </c>
      <c r="E14" s="58">
        <f>IF('COMEXT Imports'!F16&gt;0, 'COMEXT Imports'!F16, "")</f>
        <v>3040.0289648553239</v>
      </c>
      <c r="F14" s="58">
        <f>IF('COMEXT Imports'!G16&gt;0, 'COMEXT Imports'!G16, "")</f>
        <v>4267.3909132967565</v>
      </c>
      <c r="G14" s="58">
        <f>IF('COMEXT Imports'!H16&gt;0, 'COMEXT Imports'!H16, "")</f>
        <v>1567.5522714228271</v>
      </c>
      <c r="H14" s="58">
        <f>IF('COMEXT Imports'!I16&gt;0, 'COMEXT Imports'!I16, "")</f>
        <v>2864.8428736282112</v>
      </c>
      <c r="I14" s="58">
        <f>IF('COMEXT Imports'!J16&gt;0, 'COMEXT Imports'!J16, "")</f>
        <v>4432.3951450510394</v>
      </c>
      <c r="J14" s="58">
        <f>IF('COMEXT Imports'!K16&gt;0, 'COMEXT Imports'!K16, "")</f>
        <v>1739.5684034185697</v>
      </c>
      <c r="K14" s="58">
        <f>IF('COMEXT Imports'!L16&gt;0, 'COMEXT Imports'!L16, "")</f>
        <v>3274.8715619902664</v>
      </c>
      <c r="L14" s="58">
        <f>IF('COMEXT Imports'!M16&gt;0, 'COMEXT Imports'!M16, "")</f>
        <v>5014.4399654088338</v>
      </c>
      <c r="M14" s="58">
        <f>IF('COMEXT Imports'!N16&gt;0, 'COMEXT Imports'!N16, "")</f>
        <v>1722.9099909785823</v>
      </c>
      <c r="N14" s="58">
        <f>IF('COMEXT Imports'!O16&gt;0, 'COMEXT Imports'!O16, "")</f>
        <v>3410.9674438564866</v>
      </c>
      <c r="O14" s="58">
        <f>IF('COMEXT Imports'!P16&gt;0, 'COMEXT Imports'!P16, "")</f>
        <v>5133.8774348350762</v>
      </c>
      <c r="P14" s="58">
        <f>IF('COMEXT Imports'!Q16&gt;0, 'COMEXT Imports'!Q16, "")</f>
        <v>1777.1214479024052</v>
      </c>
      <c r="Q14" s="58">
        <f>IF('COMEXT Imports'!R16&gt;0, 'COMEXT Imports'!R16, "")</f>
        <v>3674.6272166046106</v>
      </c>
      <c r="R14" s="58">
        <f>IF('COMEXT Imports'!S16&gt;0, 'COMEXT Imports'!S16, "")</f>
        <v>5451.7486645070248</v>
      </c>
      <c r="S14" s="58">
        <f>IF('COMEXT Imports'!T16&gt;0, 'COMEXT Imports'!T16, "")</f>
        <v>1744.1360614266646</v>
      </c>
      <c r="T14" s="58">
        <f>IF('COMEXT Imports'!U16&gt;0, 'COMEXT Imports'!U16, "")</f>
        <v>3600.8781325511231</v>
      </c>
      <c r="U14" s="58">
        <f>IF('COMEXT Imports'!V16&gt;0, 'COMEXT Imports'!V16, "")</f>
        <v>5345.014193977785</v>
      </c>
      <c r="V14" s="58">
        <f>IF('COMEXT Imports'!W16&gt;0, 'COMEXT Imports'!W16, "")</f>
        <v>1753.4330588063567</v>
      </c>
      <c r="W14" s="58">
        <f>IF('COMEXT Imports'!X16&gt;0, 'COMEXT Imports'!X16, "")</f>
        <v>3191.63593069434</v>
      </c>
      <c r="X14" s="58">
        <f>IF('COMEXT Imports'!Y16&gt;0, 'COMEXT Imports'!Y16, "")</f>
        <v>4945.0689895006954</v>
      </c>
      <c r="Y14" s="58">
        <f>IF('COMEXT Imports'!Z16&gt;0, 'COMEXT Imports'!Z16, "")</f>
        <v>1511.5842865919283</v>
      </c>
      <c r="Z14" s="58">
        <f>IF('COMEXT Imports'!AA16&gt;0, 'COMEXT Imports'!AA16, "")</f>
        <v>2367.9352765120657</v>
      </c>
      <c r="AA14" s="58">
        <f>IF('COMEXT Imports'!AB16&gt;0, 'COMEXT Imports'!AB16, "")</f>
        <v>3879.5195631039919</v>
      </c>
      <c r="AB14" s="58" t="str">
        <f>IF('COMEXT Imports'!AC16&gt;0, 'COMEXT Imports'!AC16, "")</f>
        <v/>
      </c>
      <c r="AC14" s="58" t="str">
        <f>IF('COMEXT Imports'!AD16&gt;0, 'COMEXT Imports'!AD16, "")</f>
        <v/>
      </c>
      <c r="AD14" s="58" t="str">
        <f>IF('COMEXT Imports'!AE16&gt;0, 'COMEXT Imports'!AE16, "")</f>
        <v/>
      </c>
      <c r="AE14" s="58" t="str">
        <f>IF('COMEXT Imports'!AF16&gt;0, 'COMEXT Imports'!AF16, "")</f>
        <v/>
      </c>
      <c r="AF14" s="58" t="str">
        <f>IF('COMEXT Imports'!AG16&gt;0, 'COMEXT Imports'!AG16, "")</f>
        <v/>
      </c>
      <c r="AG14" s="58" t="str">
        <f>IF('COMEXT Imports'!AH16&gt;0, 'COMEXT Imports'!AH16, "")</f>
        <v/>
      </c>
      <c r="AH14" s="58" t="str">
        <f>IF('COMEXT Imports'!AI16&gt;0, 'COMEXT Imports'!AI16, "")</f>
        <v/>
      </c>
      <c r="AI14" s="58" t="str">
        <f>IF('COMEXT Imports'!AJ16&gt;0, 'COMEXT Imports'!AJ16, "")</f>
        <v/>
      </c>
      <c r="AJ14" s="58" t="str">
        <f>IF('COMEXT Imports'!AK16&gt;0, 'COMEXT Imports'!AK16, "")</f>
        <v/>
      </c>
      <c r="AK14" s="58" t="str">
        <f>IF('COMEXT Imports'!AL16&gt;0, 'COMEXT Imports'!AL16, "")</f>
        <v/>
      </c>
      <c r="AL14" s="58" t="str">
        <f>IF('COMEXT Imports'!AM16&gt;0, 'COMEXT Imports'!AM16, "")</f>
        <v/>
      </c>
      <c r="AM14" s="58" t="str">
        <f>IF('COMEXT Imports'!AN16&gt;0, 'COMEXT Imports'!AN16, "")</f>
        <v/>
      </c>
      <c r="AN14" s="58" t="str">
        <f>IF('COMEXT Imports'!AO16&gt;0, 'COMEXT Imports'!AO16, "")</f>
        <v/>
      </c>
      <c r="AO14" s="58" t="str">
        <f>IF('COMEXT Imports'!AP16&gt;0, 'COMEXT Imports'!AP16, "")</f>
        <v/>
      </c>
      <c r="AP14" s="58" t="str">
        <f>IF('COMEXT Imports'!AQ16&gt;0, 'COMEXT Imports'!AQ16, "")</f>
        <v/>
      </c>
      <c r="AQ14" s="58" t="str">
        <f>IF('COMEXT Imports'!AR16&gt;0, 'COMEXT Imports'!AR16, "")</f>
        <v/>
      </c>
      <c r="AR14" s="58" t="str">
        <f>IF('COMEXT Imports'!AS16&gt;0, 'COMEXT Imports'!AS16, "")</f>
        <v/>
      </c>
      <c r="AS14" s="58" t="str">
        <f>IF('COMEXT Imports'!AT16&gt;0, 'COMEXT Imports'!AT16, "")</f>
        <v/>
      </c>
      <c r="AT14" s="58" t="str">
        <f>IF('COMEXT Imports'!AU16&gt;0, 'COMEXT Imports'!AU16, "")</f>
        <v/>
      </c>
      <c r="AU14" s="58" t="str">
        <f>IF('COMEXT Imports'!AV16&gt;0, 'COMEXT Imports'!AV16, "")</f>
        <v/>
      </c>
      <c r="AV14" s="58" t="str">
        <f>IF('COMEXT Imports'!AW16&gt;0, 'COMEXT Imports'!AW16, "")</f>
        <v/>
      </c>
      <c r="AW14" s="58" t="str">
        <f>IF('COMEXT Imports'!AX16&gt;0, 'COMEXT Imports'!AX16, "")</f>
        <v/>
      </c>
      <c r="AX14" s="58" t="str">
        <f>IF('COMEXT Imports'!AY16&gt;0, 'COMEXT Imports'!AY16, "")</f>
        <v/>
      </c>
      <c r="AY14" s="58" t="str">
        <f>IF('COMEXT Imports'!AZ16&gt;0, 'COMEXT Imports'!AZ16, "")</f>
        <v/>
      </c>
      <c r="AZ14" s="58" t="str">
        <f>IF('COMEXT Imports'!BA16&gt;0, 'COMEXT Imports'!BA16, "")</f>
        <v/>
      </c>
      <c r="BA14" s="58" t="str">
        <f>IF('COMEXT Imports'!BB16&gt;0, 'COMEXT Imports'!BB16, "")</f>
        <v/>
      </c>
      <c r="BB14" s="58" t="str">
        <f>IF('COMEXT Imports'!BC16&gt;0, 'COMEXT Imports'!BC16, "")</f>
        <v/>
      </c>
      <c r="BC14" s="58" t="str">
        <f>IF('COMEXT Imports'!BD16&gt;0, 'COMEXT Imports'!BD16, "")</f>
        <v/>
      </c>
      <c r="BD14" s="58" t="str">
        <f>IF('COMEXT Imports'!BE16&gt;0, 'COMEXT Imports'!BE16, "")</f>
        <v/>
      </c>
      <c r="BE14" s="58" t="str">
        <f>IF('COMEXT Imports'!BF16&gt;0, 'COMEXT Imports'!BF16, "")</f>
        <v/>
      </c>
      <c r="BF14" s="58" t="str">
        <f>IF('COMEXT Imports'!BG16&gt;0, 'COMEXT Imports'!BG16, "")</f>
        <v/>
      </c>
      <c r="BG14" s="58" t="str">
        <f>IF('COMEXT Imports'!BH16&gt;0, 'COMEXT Imports'!BH16, "")</f>
        <v/>
      </c>
      <c r="BH14" s="58" t="str">
        <f>IF('COMEXT Imports'!BI16&gt;0, 'COMEXT Imports'!BI16, "")</f>
        <v/>
      </c>
      <c r="BI14" s="58" t="str">
        <f>IF('COMEXT Imports'!BJ16&gt;0, 'COMEXT Imports'!BJ16, "")</f>
        <v/>
      </c>
      <c r="BJ14" s="58" t="str">
        <f>IF('COMEXT Imports'!BK16&gt;0, 'COMEXT Imports'!BK16, "")</f>
        <v/>
      </c>
      <c r="BK14" s="58" t="str">
        <f>IF('COMEXT Imports'!BL16&gt;0, 'COMEXT Imports'!BL16, "")</f>
        <v/>
      </c>
      <c r="BL14" s="58" t="str">
        <f>IF('COMEXT Imports'!BM16&gt;0, 'COMEXT Imports'!BM16, "")</f>
        <v/>
      </c>
      <c r="BM14" s="58" t="str">
        <f>IF('COMEXT Imports'!BN16&gt;0, 'COMEXT Imports'!BN16, "")</f>
        <v/>
      </c>
      <c r="BN14" s="58" t="str">
        <f>IF('COMEXT Imports'!BO16&gt;0, 'COMEXT Imports'!BO16, "")</f>
        <v/>
      </c>
      <c r="BO14" s="58" t="str">
        <f>IF('COMEXT Imports'!BP16&gt;0, 'COMEXT Imports'!BP16, "")</f>
        <v/>
      </c>
      <c r="BP14" s="58" t="str">
        <f>IF('COMEXT Imports'!BQ16&gt;0, 'COMEXT Imports'!BQ16, "")</f>
        <v/>
      </c>
      <c r="BQ14" s="58" t="str">
        <f>IF('COMEXT Imports'!BR16&gt;0, 'COMEXT Imports'!BR16, "")</f>
        <v/>
      </c>
      <c r="BR14" s="58" t="str">
        <f>IF('COMEXT Imports'!BS16&gt;0, 'COMEXT Imports'!BS16, "")</f>
        <v/>
      </c>
      <c r="BS14" s="58" t="str">
        <f>IF('COMEXT Imports'!BT16&gt;0, 'COMEXT Imports'!BT16, "")</f>
        <v/>
      </c>
      <c r="BT14" s="58" t="str">
        <f>IF('COMEXT Imports'!BU16&gt;0, 'COMEXT Imports'!BU16, "")</f>
        <v/>
      </c>
      <c r="BU14" s="58" t="str">
        <f>IF('COMEXT Imports'!BV16&gt;0, 'COMEXT Imports'!BV16, "")</f>
        <v/>
      </c>
      <c r="BV14" s="58" t="str">
        <f>IF('COMEXT Imports'!BW16&gt;0, 'COMEXT Imports'!BW16, "")</f>
        <v/>
      </c>
      <c r="BW14" s="58" t="str">
        <f>IF('COMEXT Imports'!BX16&gt;0, 'COMEXT Imports'!BX16, "")</f>
        <v/>
      </c>
      <c r="BX14" s="58" t="str">
        <f>IF('COMEXT Imports'!BY16&gt;0, 'COMEXT Imports'!BY16, "")</f>
        <v/>
      </c>
      <c r="BY14" s="58" t="str">
        <f>IF('COMEXT Imports'!BZ16&gt;0, 'COMEXT Imports'!BZ16, "")</f>
        <v/>
      </c>
      <c r="BZ14" s="58" t="str">
        <f>IF('COMEXT Imports'!CA16&gt;0, 'COMEXT Imports'!CA16, "")</f>
        <v/>
      </c>
      <c r="CA14" s="58" t="str">
        <f>IF('COMEXT Imports'!CB16&gt;0, 'COMEXT Imports'!CB16, "")</f>
        <v/>
      </c>
      <c r="CB14" s="58" t="str">
        <f>IF('COMEXT Imports'!CC16&gt;0, 'COMEXT Imports'!CC16, "")</f>
        <v/>
      </c>
      <c r="CC14" s="58" t="str">
        <f>IF('COMEXT Imports'!CD16&gt;0, 'COMEXT Imports'!CD16, "")</f>
        <v/>
      </c>
      <c r="CD14" s="58" t="str">
        <f>IF('COMEXT Imports'!CE16&gt;0, 'COMEXT Imports'!CE16, "")</f>
        <v/>
      </c>
      <c r="CE14" s="58" t="str">
        <f>IF('COMEXT Imports'!CF16&gt;0, 'COMEXT Imports'!CF16, "")</f>
        <v/>
      </c>
      <c r="CF14" s="58" t="str">
        <f>IF('COMEXT Imports'!CG16&gt;0, 'COMEXT Imports'!CG16, "")</f>
        <v/>
      </c>
      <c r="CG14" s="58" t="str">
        <f>IF('COMEXT Imports'!CH16&gt;0, 'COMEXT Imports'!CH16, "")</f>
        <v/>
      </c>
      <c r="CH14" s="58" t="str">
        <f>IF('COMEXT Imports'!CI16&gt;0, 'COMEXT Imports'!CI16, "")</f>
        <v/>
      </c>
      <c r="CI14" s="58" t="str">
        <f>IF('COMEXT Imports'!CJ16&gt;0, 'COMEXT Imports'!CJ16, "")</f>
        <v/>
      </c>
      <c r="CJ14" s="58" t="str">
        <f>IF('COMEXT Imports'!CK16&gt;0, 'COMEXT Imports'!CK16, "")</f>
        <v/>
      </c>
      <c r="CK14" s="58" t="str">
        <f>IF('COMEXT Imports'!CL16&gt;0, 'COMEXT Imports'!CL16, "")</f>
        <v/>
      </c>
      <c r="CL14" s="58" t="str">
        <f>IF('COMEXT Imports'!CM16&gt;0, 'COMEXT Imports'!CM16, "")</f>
        <v/>
      </c>
      <c r="CM14" s="58" t="str">
        <f>IF('COMEXT Imports'!CN16&gt;0, 'COMEXT Imports'!CN16, "")</f>
        <v/>
      </c>
      <c r="CN14" s="58" t="str">
        <f>IF('COMEXT Imports'!CO16&gt;0, 'COMEXT Imports'!CO16, "")</f>
        <v/>
      </c>
      <c r="CO14" s="58" t="str">
        <f>IF('COMEXT Imports'!CP16&gt;0, 'COMEXT Imports'!CP16, "")</f>
        <v/>
      </c>
      <c r="CP14" s="58" t="str">
        <f>IF('COMEXT Imports'!CQ16&gt;0, 'COMEXT Imports'!CQ16, "")</f>
        <v/>
      </c>
      <c r="CQ14" s="58" t="str">
        <f>IF('COMEXT Imports'!CR16&gt;0, 'COMEXT Imports'!CR16, "")</f>
        <v/>
      </c>
      <c r="CR14" s="58" t="str">
        <f>IF('COMEXT Imports'!CS16&gt;0, 'COMEXT Imports'!CS16, "")</f>
        <v/>
      </c>
      <c r="CS14" s="58" t="str">
        <f>IF('COMEXT Imports'!CT16&gt;0, 'COMEXT Imports'!CT16, "")</f>
        <v/>
      </c>
      <c r="CT14" s="58" t="str">
        <f>IF('COMEXT Imports'!CU16&gt;0, 'COMEXT Imports'!CU16, "")</f>
        <v/>
      </c>
      <c r="CU14" s="58" t="str">
        <f>IF('COMEXT Imports'!CV16&gt;0, 'COMEXT Imports'!CV16, "")</f>
        <v/>
      </c>
      <c r="CV14" s="58" t="str">
        <f>IF('COMEXT Imports'!CW16&gt;0, 'COMEXT Imports'!CW16, "")</f>
        <v/>
      </c>
      <c r="CW14" s="58" t="str">
        <f>IF('COMEXT Imports'!CX16&gt;0, 'COMEXT Imports'!CX16, "")</f>
        <v/>
      </c>
      <c r="CX14" s="58" t="str">
        <f>IF('COMEXT Imports'!CY16&gt;0, 'COMEXT Imports'!CY16, "")</f>
        <v/>
      </c>
      <c r="CY14" s="58" t="str">
        <f>IF('COMEXT Imports'!CZ16&gt;0, 'COMEXT Imports'!CZ16, "")</f>
        <v/>
      </c>
      <c r="CZ14" s="58" t="str">
        <f>IF('COMEXT Imports'!DA16&gt;0, 'COMEXT Imports'!DA16, "")</f>
        <v/>
      </c>
      <c r="DA14" s="58" t="str">
        <f>IF('COMEXT Imports'!DB16&gt;0, 'COMEXT Imports'!DB16, "")</f>
        <v/>
      </c>
      <c r="DB14" s="58" t="str">
        <f>IF('COMEXT Imports'!DC16&gt;0, 'COMEXT Imports'!DC16, "")</f>
        <v/>
      </c>
      <c r="DC14" s="58" t="str">
        <f>IF('COMEXT Imports'!DD16&gt;0, 'COMEXT Imports'!DD16, "")</f>
        <v/>
      </c>
      <c r="DD14" s="58" t="str">
        <f>IF('COMEXT Imports'!DE16&gt;0, 'COMEXT Imports'!DE16, "")</f>
        <v/>
      </c>
      <c r="DE14" s="58" t="str">
        <f>IF('COMEXT Imports'!DF16&gt;0, 'COMEXT Imports'!DF16, "")</f>
        <v/>
      </c>
      <c r="DF14" s="58" t="str">
        <f>IF('COMEXT Imports'!DG16&gt;0, 'COMEXT Imports'!DG16, "")</f>
        <v/>
      </c>
      <c r="DG14" s="58" t="str">
        <f>IF('COMEXT Imports'!DH16&gt;0, 'COMEXT Imports'!DH16, "")</f>
        <v/>
      </c>
      <c r="DH14" s="58" t="str">
        <f>IF('COMEXT Imports'!DI16&gt;0, 'COMEXT Imports'!DI16, "")</f>
        <v/>
      </c>
      <c r="DI14" s="58" t="str">
        <f>IF('COMEXT Imports'!DJ16&gt;0, 'COMEXT Imports'!DJ16, "")</f>
        <v/>
      </c>
      <c r="DJ14" s="58" t="str">
        <f>IF('COMEXT Imports'!DK16&gt;0, 'COMEXT Imports'!DK16, "")</f>
        <v/>
      </c>
      <c r="DK14" s="58" t="str">
        <f>IF('COMEXT Imports'!DL16&gt;0, 'COMEXT Imports'!DL16, "")</f>
        <v/>
      </c>
      <c r="DL14" s="58" t="str">
        <f>IF('COMEXT Imports'!DM16&gt;0, 'COMEXT Imports'!DM16, "")</f>
        <v/>
      </c>
      <c r="DM14" s="58" t="str">
        <f>IF('COMEXT Imports'!DN16&gt;0, 'COMEXT Imports'!DN16, "")</f>
        <v/>
      </c>
      <c r="DN14" s="58" t="str">
        <f>IF('COMEXT Imports'!DO16&gt;0, 'COMEXT Imports'!DO16, "")</f>
        <v/>
      </c>
      <c r="DO14" s="58" t="str">
        <f>IF('COMEXT Imports'!DP16&gt;0, 'COMEXT Imports'!DP16, "")</f>
        <v/>
      </c>
      <c r="DP14" s="58" t="str">
        <f>IF('COMEXT Imports'!DQ16&gt;0, 'COMEXT Imports'!DQ16, "")</f>
        <v/>
      </c>
      <c r="DQ14" s="58" t="str">
        <f>IF('COMEXT Imports'!DR16&gt;0, 'COMEXT Imports'!DR16, "")</f>
        <v/>
      </c>
      <c r="DR14" s="58" t="str">
        <f>IF('COMEXT Imports'!DS16&gt;0, 'COMEXT Imports'!DS16, "")</f>
        <v/>
      </c>
      <c r="DS14" s="58" t="str">
        <f>IF('COMEXT Imports'!DT16&gt;0, 'COMEXT Imports'!DT16, "")</f>
        <v/>
      </c>
    </row>
    <row r="15" spans="1:123" x14ac:dyDescent="0.3">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
      <c r="B16" s="33" t="s">
        <v>130</v>
      </c>
      <c r="C16" s="33" t="s">
        <v>131</v>
      </c>
      <c r="D16" s="36">
        <f>IF(SUM(D17:D19) &gt; 0, SUM(D17:D19), "")</f>
        <v>1250.6430883059761</v>
      </c>
      <c r="E16" s="36">
        <f>IF(SUM(E17:E19) &gt; 0, SUM(E17:E19), "")</f>
        <v>1596.2224909476568</v>
      </c>
      <c r="F16" s="36">
        <f>IF(SUM(F17:F19) &gt; 0, SUM(F17:F19), "")</f>
        <v>2846.8655792536301</v>
      </c>
      <c r="G16" s="36">
        <f>IF(SUM(G17:G19) &gt; 0, SUM(G17:G19), "")</f>
        <v>1329.1191106769279</v>
      </c>
      <c r="H16" s="36">
        <f t="shared" ref="H16:AA16" si="4">IF(SUM(H17:H19) &gt; 0, SUM(H17:H19), "")</f>
        <v>1096.0574932416757</v>
      </c>
      <c r="I16" s="36">
        <f t="shared" si="4"/>
        <v>2425.1766039186</v>
      </c>
      <c r="J16" s="36">
        <f t="shared" si="4"/>
        <v>1390.152602115837</v>
      </c>
      <c r="K16" s="36">
        <f t="shared" si="4"/>
        <v>1240.6648390093596</v>
      </c>
      <c r="L16" s="36">
        <f t="shared" si="4"/>
        <v>2630.8174411251939</v>
      </c>
      <c r="M16" s="36">
        <f t="shared" si="4"/>
        <v>1523.0325795863578</v>
      </c>
      <c r="N16" s="36">
        <f t="shared" si="4"/>
        <v>1259.1416062467467</v>
      </c>
      <c r="O16" s="36">
        <f t="shared" si="4"/>
        <v>2782.1741858331075</v>
      </c>
      <c r="P16" s="36">
        <f t="shared" si="4"/>
        <v>1720.2475181095101</v>
      </c>
      <c r="Q16" s="36">
        <f t="shared" si="4"/>
        <v>1265.786963713168</v>
      </c>
      <c r="R16" s="36">
        <f t="shared" si="4"/>
        <v>2986.0344818226772</v>
      </c>
      <c r="S16" s="36">
        <f t="shared" si="4"/>
        <v>1540.5664740954412</v>
      </c>
      <c r="T16" s="36">
        <f t="shared" si="4"/>
        <v>1136.0908357831922</v>
      </c>
      <c r="U16" s="36">
        <f t="shared" si="4"/>
        <v>2676.657309878633</v>
      </c>
      <c r="V16" s="36">
        <f t="shared" si="4"/>
        <v>1602.8004026706678</v>
      </c>
      <c r="W16" s="36">
        <f t="shared" si="4"/>
        <v>978.83677571396015</v>
      </c>
      <c r="X16" s="36">
        <f t="shared" si="4"/>
        <v>2581.6371783846284</v>
      </c>
      <c r="Y16" s="36">
        <f t="shared" si="4"/>
        <v>1269.9059810345047</v>
      </c>
      <c r="Z16" s="36">
        <f t="shared" si="4"/>
        <v>788.27625387812645</v>
      </c>
      <c r="AA16" s="36">
        <f t="shared" si="4"/>
        <v>2058.182234912631</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
      <c r="B17" s="39" t="s">
        <v>132</v>
      </c>
      <c r="C17" s="37" t="s">
        <v>133</v>
      </c>
      <c r="D17" s="58">
        <f>IF('COMEXT Imports'!E18&gt;0, 'COMEXT Imports'!E18, "")</f>
        <v>589.53651820367179</v>
      </c>
      <c r="E17" s="58">
        <f>IF('COMEXT Imports'!F18&gt;0, 'COMEXT Imports'!F18, "")</f>
        <v>1034.6506177060805</v>
      </c>
      <c r="F17" s="58">
        <f>IF('COMEXT Imports'!G18&gt;0, 'COMEXT Imports'!G18, "")</f>
        <v>1624.1871359097515</v>
      </c>
      <c r="G17" s="58">
        <f>IF('COMEXT Imports'!H18&gt;0, 'COMEXT Imports'!H18, "")</f>
        <v>633.88281511544938</v>
      </c>
      <c r="H17" s="58">
        <f>IF('COMEXT Imports'!I18&gt;0, 'COMEXT Imports'!I18, "")</f>
        <v>450.64702826235725</v>
      </c>
      <c r="I17" s="58">
        <f>IF('COMEXT Imports'!J18&gt;0, 'COMEXT Imports'!J18, "")</f>
        <v>1084.529843377805</v>
      </c>
      <c r="J17" s="58">
        <f>IF('COMEXT Imports'!K18&gt;0, 'COMEXT Imports'!K18, "")</f>
        <v>631.50388912758103</v>
      </c>
      <c r="K17" s="58">
        <f>IF('COMEXT Imports'!L18&gt;0, 'COMEXT Imports'!L18, "")</f>
        <v>580.97198458198091</v>
      </c>
      <c r="L17" s="58">
        <f>IF('COMEXT Imports'!M18&gt;0, 'COMEXT Imports'!M18, "")</f>
        <v>1212.4758737095624</v>
      </c>
      <c r="M17" s="58">
        <f>IF('COMEXT Imports'!N18&gt;0, 'COMEXT Imports'!N18, "")</f>
        <v>720.57879324373005</v>
      </c>
      <c r="N17" s="58">
        <f>IF('COMEXT Imports'!O18&gt;0, 'COMEXT Imports'!O18, "")</f>
        <v>544.39289663150259</v>
      </c>
      <c r="O17" s="58">
        <f>IF('COMEXT Imports'!P18&gt;0, 'COMEXT Imports'!P18, "")</f>
        <v>1264.971689875234</v>
      </c>
      <c r="P17" s="58">
        <f>IF('COMEXT Imports'!Q18&gt;0, 'COMEXT Imports'!Q18, "")</f>
        <v>856.59344520531999</v>
      </c>
      <c r="Q17" s="58">
        <f>IF('COMEXT Imports'!R18&gt;0, 'COMEXT Imports'!R18, "")</f>
        <v>575.68863555414862</v>
      </c>
      <c r="R17" s="58">
        <f>IF('COMEXT Imports'!S18&gt;0, 'COMEXT Imports'!S18, "")</f>
        <v>1432.2820807594687</v>
      </c>
      <c r="S17" s="58">
        <f>IF('COMEXT Imports'!T18&gt;0, 'COMEXT Imports'!T18, "")</f>
        <v>717.58185761180528</v>
      </c>
      <c r="T17" s="58">
        <f>IF('COMEXT Imports'!U18&gt;0, 'COMEXT Imports'!U18, "")</f>
        <v>439.80389923428373</v>
      </c>
      <c r="U17" s="58">
        <f>IF('COMEXT Imports'!V18&gt;0, 'COMEXT Imports'!V18, "")</f>
        <v>1157.3857568460892</v>
      </c>
      <c r="V17" s="58">
        <f>IF('COMEXT Imports'!W18&gt;0, 'COMEXT Imports'!W18, "")</f>
        <v>705.37599158131093</v>
      </c>
      <c r="W17" s="58">
        <f>IF('COMEXT Imports'!X18&gt;0, 'COMEXT Imports'!X18, "")</f>
        <v>214.66237832232389</v>
      </c>
      <c r="X17" s="58">
        <f>IF('COMEXT Imports'!Y18&gt;0, 'COMEXT Imports'!Y18, "")</f>
        <v>920.03836990363504</v>
      </c>
      <c r="Y17" s="58">
        <f>IF('COMEXT Imports'!Z18&gt;0, 'COMEXT Imports'!Z18, "")</f>
        <v>478.03784330366813</v>
      </c>
      <c r="Z17" s="58">
        <f>IF('COMEXT Imports'!AA18&gt;0, 'COMEXT Imports'!AA18, "")</f>
        <v>559.8118270093795</v>
      </c>
      <c r="AA17" s="58">
        <f>IF('COMEXT Imports'!AB18&gt;0, 'COMEXT Imports'!AB18, "")</f>
        <v>1037.8496703130479</v>
      </c>
      <c r="AB17" s="58" t="str">
        <f>IF('COMEXT Imports'!AC18&gt;0, 'COMEXT Imports'!AC18, "")</f>
        <v/>
      </c>
      <c r="AC17" s="58" t="str">
        <f>IF('COMEXT Imports'!AD18&gt;0, 'COMEXT Imports'!AD18, "")</f>
        <v/>
      </c>
      <c r="AD17" s="58" t="str">
        <f>IF('COMEXT Imports'!AE18&gt;0, 'COMEXT Imports'!AE18, "")</f>
        <v/>
      </c>
      <c r="AE17" s="58" t="str">
        <f>IF('COMEXT Imports'!AF18&gt;0, 'COMEXT Imports'!AF18, "")</f>
        <v/>
      </c>
      <c r="AF17" s="58" t="str">
        <f>IF('COMEXT Imports'!AG18&gt;0, 'COMEXT Imports'!AG18, "")</f>
        <v/>
      </c>
      <c r="AG17" s="58" t="str">
        <f>IF('COMEXT Imports'!AH18&gt;0, 'COMEXT Imports'!AH18, "")</f>
        <v/>
      </c>
      <c r="AH17" s="58" t="str">
        <f>IF('COMEXT Imports'!AI18&gt;0, 'COMEXT Imports'!AI18, "")</f>
        <v/>
      </c>
      <c r="AI17" s="58" t="str">
        <f>IF('COMEXT Imports'!AJ18&gt;0, 'COMEXT Imports'!AJ18, "")</f>
        <v/>
      </c>
      <c r="AJ17" s="58" t="str">
        <f>IF('COMEXT Imports'!AK18&gt;0, 'COMEXT Imports'!AK18, "")</f>
        <v/>
      </c>
      <c r="AK17" s="58" t="str">
        <f>IF('COMEXT Imports'!AL18&gt;0, 'COMEXT Imports'!AL18, "")</f>
        <v/>
      </c>
      <c r="AL17" s="58" t="str">
        <f>IF('COMEXT Imports'!AM18&gt;0, 'COMEXT Imports'!AM18, "")</f>
        <v/>
      </c>
      <c r="AM17" s="58" t="str">
        <f>IF('COMEXT Imports'!AN18&gt;0, 'COMEXT Imports'!AN18, "")</f>
        <v/>
      </c>
      <c r="AN17" s="58" t="str">
        <f>IF('COMEXT Imports'!AO18&gt;0, 'COMEXT Imports'!AO18, "")</f>
        <v/>
      </c>
      <c r="AO17" s="58" t="str">
        <f>IF('COMEXT Imports'!AP18&gt;0, 'COMEXT Imports'!AP18, "")</f>
        <v/>
      </c>
      <c r="AP17" s="58" t="str">
        <f>IF('COMEXT Imports'!AQ18&gt;0, 'COMEXT Imports'!AQ18, "")</f>
        <v/>
      </c>
      <c r="AQ17" s="58" t="str">
        <f>IF('COMEXT Imports'!AR18&gt;0, 'COMEXT Imports'!AR18, "")</f>
        <v/>
      </c>
      <c r="AR17" s="58" t="str">
        <f>IF('COMEXT Imports'!AS18&gt;0, 'COMEXT Imports'!AS18, "")</f>
        <v/>
      </c>
      <c r="AS17" s="58" t="str">
        <f>IF('COMEXT Imports'!AT18&gt;0, 'COMEXT Imports'!AT18, "")</f>
        <v/>
      </c>
      <c r="AT17" s="58" t="str">
        <f>IF('COMEXT Imports'!AU18&gt;0, 'COMEXT Imports'!AU18, "")</f>
        <v/>
      </c>
      <c r="AU17" s="58" t="str">
        <f>IF('COMEXT Imports'!AV18&gt;0, 'COMEXT Imports'!AV18, "")</f>
        <v/>
      </c>
      <c r="AV17" s="58" t="str">
        <f>IF('COMEXT Imports'!AW18&gt;0, 'COMEXT Imports'!AW18, "")</f>
        <v/>
      </c>
      <c r="AW17" s="58" t="str">
        <f>IF('COMEXT Imports'!AX18&gt;0, 'COMEXT Imports'!AX18, "")</f>
        <v/>
      </c>
      <c r="AX17" s="58" t="str">
        <f>IF('COMEXT Imports'!AY18&gt;0, 'COMEXT Imports'!AY18, "")</f>
        <v/>
      </c>
      <c r="AY17" s="58" t="str">
        <f>IF('COMEXT Imports'!AZ18&gt;0, 'COMEXT Imports'!AZ18, "")</f>
        <v/>
      </c>
      <c r="AZ17" s="58" t="str">
        <f>IF('COMEXT Imports'!BA18&gt;0, 'COMEXT Imports'!BA18, "")</f>
        <v/>
      </c>
      <c r="BA17" s="58" t="str">
        <f>IF('COMEXT Imports'!BB18&gt;0, 'COMEXT Imports'!BB18, "")</f>
        <v/>
      </c>
      <c r="BB17" s="58" t="str">
        <f>IF('COMEXT Imports'!BC18&gt;0, 'COMEXT Imports'!BC18, "")</f>
        <v/>
      </c>
      <c r="BC17" s="58" t="str">
        <f>IF('COMEXT Imports'!BD18&gt;0, 'COMEXT Imports'!BD18, "")</f>
        <v/>
      </c>
      <c r="BD17" s="58" t="str">
        <f>IF('COMEXT Imports'!BE18&gt;0, 'COMEXT Imports'!BE18, "")</f>
        <v/>
      </c>
      <c r="BE17" s="58" t="str">
        <f>IF('COMEXT Imports'!BF18&gt;0, 'COMEXT Imports'!BF18, "")</f>
        <v/>
      </c>
      <c r="BF17" s="58" t="str">
        <f>IF('COMEXT Imports'!BG18&gt;0, 'COMEXT Imports'!BG18, "")</f>
        <v/>
      </c>
      <c r="BG17" s="58" t="str">
        <f>IF('COMEXT Imports'!BH18&gt;0, 'COMEXT Imports'!BH18, "")</f>
        <v/>
      </c>
      <c r="BH17" s="58" t="str">
        <f>IF('COMEXT Imports'!BI18&gt;0, 'COMEXT Imports'!BI18, "")</f>
        <v/>
      </c>
      <c r="BI17" s="58" t="str">
        <f>IF('COMEXT Imports'!BJ18&gt;0, 'COMEXT Imports'!BJ18, "")</f>
        <v/>
      </c>
      <c r="BJ17" s="58" t="str">
        <f>IF('COMEXT Imports'!BK18&gt;0, 'COMEXT Imports'!BK18, "")</f>
        <v/>
      </c>
      <c r="BK17" s="58" t="str">
        <f>IF('COMEXT Imports'!BL18&gt;0, 'COMEXT Imports'!BL18, "")</f>
        <v/>
      </c>
      <c r="BL17" s="58" t="str">
        <f>IF('COMEXT Imports'!BM18&gt;0, 'COMEXT Imports'!BM18, "")</f>
        <v/>
      </c>
      <c r="BM17" s="58" t="str">
        <f>IF('COMEXT Imports'!BN18&gt;0, 'COMEXT Imports'!BN18, "")</f>
        <v/>
      </c>
      <c r="BN17" s="58" t="str">
        <f>IF('COMEXT Imports'!BO18&gt;0, 'COMEXT Imports'!BO18, "")</f>
        <v/>
      </c>
      <c r="BO17" s="58" t="str">
        <f>IF('COMEXT Imports'!BP18&gt;0, 'COMEXT Imports'!BP18, "")</f>
        <v/>
      </c>
      <c r="BP17" s="58" t="str">
        <f>IF('COMEXT Imports'!BQ18&gt;0, 'COMEXT Imports'!BQ18, "")</f>
        <v/>
      </c>
      <c r="BQ17" s="58" t="str">
        <f>IF('COMEXT Imports'!BR18&gt;0, 'COMEXT Imports'!BR18, "")</f>
        <v/>
      </c>
      <c r="BR17" s="58" t="str">
        <f>IF('COMEXT Imports'!BS18&gt;0, 'COMEXT Imports'!BS18, "")</f>
        <v/>
      </c>
      <c r="BS17" s="58" t="str">
        <f>IF('COMEXT Imports'!BT18&gt;0, 'COMEXT Imports'!BT18, "")</f>
        <v/>
      </c>
      <c r="BT17" s="58" t="str">
        <f>IF('COMEXT Imports'!BU18&gt;0, 'COMEXT Imports'!BU18, "")</f>
        <v/>
      </c>
      <c r="BU17" s="58" t="str">
        <f>IF('COMEXT Imports'!BV18&gt;0, 'COMEXT Imports'!BV18, "")</f>
        <v/>
      </c>
      <c r="BV17" s="58" t="str">
        <f>IF('COMEXT Imports'!BW18&gt;0, 'COMEXT Imports'!BW18, "")</f>
        <v/>
      </c>
      <c r="BW17" s="58" t="str">
        <f>IF('COMEXT Imports'!BX18&gt;0, 'COMEXT Imports'!BX18, "")</f>
        <v/>
      </c>
      <c r="BX17" s="58" t="str">
        <f>IF('COMEXT Imports'!BY18&gt;0, 'COMEXT Imports'!BY18, "")</f>
        <v/>
      </c>
      <c r="BY17" s="58" t="str">
        <f>IF('COMEXT Imports'!BZ18&gt;0, 'COMEXT Imports'!BZ18, "")</f>
        <v/>
      </c>
      <c r="BZ17" s="58" t="str">
        <f>IF('COMEXT Imports'!CA18&gt;0, 'COMEXT Imports'!CA18, "")</f>
        <v/>
      </c>
      <c r="CA17" s="58" t="str">
        <f>IF('COMEXT Imports'!CB18&gt;0, 'COMEXT Imports'!CB18, "")</f>
        <v/>
      </c>
      <c r="CB17" s="58" t="str">
        <f>IF('COMEXT Imports'!CC18&gt;0, 'COMEXT Imports'!CC18, "")</f>
        <v/>
      </c>
      <c r="CC17" s="58" t="str">
        <f>IF('COMEXT Imports'!CD18&gt;0, 'COMEXT Imports'!CD18, "")</f>
        <v/>
      </c>
      <c r="CD17" s="58" t="str">
        <f>IF('COMEXT Imports'!CE18&gt;0, 'COMEXT Imports'!CE18, "")</f>
        <v/>
      </c>
      <c r="CE17" s="58" t="str">
        <f>IF('COMEXT Imports'!CF18&gt;0, 'COMEXT Imports'!CF18, "")</f>
        <v/>
      </c>
      <c r="CF17" s="58" t="str">
        <f>IF('COMEXT Imports'!CG18&gt;0, 'COMEXT Imports'!CG18, "")</f>
        <v/>
      </c>
      <c r="CG17" s="58" t="str">
        <f>IF('COMEXT Imports'!CH18&gt;0, 'COMEXT Imports'!CH18, "")</f>
        <v/>
      </c>
      <c r="CH17" s="58" t="str">
        <f>IF('COMEXT Imports'!CI18&gt;0, 'COMEXT Imports'!CI18, "")</f>
        <v/>
      </c>
      <c r="CI17" s="58" t="str">
        <f>IF('COMEXT Imports'!CJ18&gt;0, 'COMEXT Imports'!CJ18, "")</f>
        <v/>
      </c>
      <c r="CJ17" s="58" t="str">
        <f>IF('COMEXT Imports'!CK18&gt;0, 'COMEXT Imports'!CK18, "")</f>
        <v/>
      </c>
      <c r="CK17" s="58" t="str">
        <f>IF('COMEXT Imports'!CL18&gt;0, 'COMEXT Imports'!CL18, "")</f>
        <v/>
      </c>
      <c r="CL17" s="58" t="str">
        <f>IF('COMEXT Imports'!CM18&gt;0, 'COMEXT Imports'!CM18, "")</f>
        <v/>
      </c>
      <c r="CM17" s="58" t="str">
        <f>IF('COMEXT Imports'!CN18&gt;0, 'COMEXT Imports'!CN18, "")</f>
        <v/>
      </c>
      <c r="CN17" s="58" t="str">
        <f>IF('COMEXT Imports'!CO18&gt;0, 'COMEXT Imports'!CO18, "")</f>
        <v/>
      </c>
      <c r="CO17" s="58" t="str">
        <f>IF('COMEXT Imports'!CP18&gt;0, 'COMEXT Imports'!CP18, "")</f>
        <v/>
      </c>
      <c r="CP17" s="58" t="str">
        <f>IF('COMEXT Imports'!CQ18&gt;0, 'COMEXT Imports'!CQ18, "")</f>
        <v/>
      </c>
      <c r="CQ17" s="58" t="str">
        <f>IF('COMEXT Imports'!CR18&gt;0, 'COMEXT Imports'!CR18, "")</f>
        <v/>
      </c>
      <c r="CR17" s="58" t="str">
        <f>IF('COMEXT Imports'!CS18&gt;0, 'COMEXT Imports'!CS18, "")</f>
        <v/>
      </c>
      <c r="CS17" s="58" t="str">
        <f>IF('COMEXT Imports'!CT18&gt;0, 'COMEXT Imports'!CT18, "")</f>
        <v/>
      </c>
      <c r="CT17" s="58" t="str">
        <f>IF('COMEXT Imports'!CU18&gt;0, 'COMEXT Imports'!CU18, "")</f>
        <v/>
      </c>
      <c r="CU17" s="58" t="str">
        <f>IF('COMEXT Imports'!CV18&gt;0, 'COMEXT Imports'!CV18, "")</f>
        <v/>
      </c>
      <c r="CV17" s="58" t="str">
        <f>IF('COMEXT Imports'!CW18&gt;0, 'COMEXT Imports'!CW18, "")</f>
        <v/>
      </c>
      <c r="CW17" s="58" t="str">
        <f>IF('COMEXT Imports'!CX18&gt;0, 'COMEXT Imports'!CX18, "")</f>
        <v/>
      </c>
      <c r="CX17" s="58" t="str">
        <f>IF('COMEXT Imports'!CY18&gt;0, 'COMEXT Imports'!CY18, "")</f>
        <v/>
      </c>
      <c r="CY17" s="58" t="str">
        <f>IF('COMEXT Imports'!CZ18&gt;0, 'COMEXT Imports'!CZ18, "")</f>
        <v/>
      </c>
      <c r="CZ17" s="58" t="str">
        <f>IF('COMEXT Imports'!DA18&gt;0, 'COMEXT Imports'!DA18, "")</f>
        <v/>
      </c>
      <c r="DA17" s="58" t="str">
        <f>IF('COMEXT Imports'!DB18&gt;0, 'COMEXT Imports'!DB18, "")</f>
        <v/>
      </c>
      <c r="DB17" s="58" t="str">
        <f>IF('COMEXT Imports'!DC18&gt;0, 'COMEXT Imports'!DC18, "")</f>
        <v/>
      </c>
      <c r="DC17" s="58" t="str">
        <f>IF('COMEXT Imports'!DD18&gt;0, 'COMEXT Imports'!DD18, "")</f>
        <v/>
      </c>
      <c r="DD17" s="58" t="str">
        <f>IF('COMEXT Imports'!DE18&gt;0, 'COMEXT Imports'!DE18, "")</f>
        <v/>
      </c>
      <c r="DE17" s="58" t="str">
        <f>IF('COMEXT Imports'!DF18&gt;0, 'COMEXT Imports'!DF18, "")</f>
        <v/>
      </c>
      <c r="DF17" s="58" t="str">
        <f>IF('COMEXT Imports'!DG18&gt;0, 'COMEXT Imports'!DG18, "")</f>
        <v/>
      </c>
      <c r="DG17" s="58" t="str">
        <f>IF('COMEXT Imports'!DH18&gt;0, 'COMEXT Imports'!DH18, "")</f>
        <v/>
      </c>
      <c r="DH17" s="58" t="str">
        <f>IF('COMEXT Imports'!DI18&gt;0, 'COMEXT Imports'!DI18, "")</f>
        <v/>
      </c>
      <c r="DI17" s="58" t="str">
        <f>IF('COMEXT Imports'!DJ18&gt;0, 'COMEXT Imports'!DJ18, "")</f>
        <v/>
      </c>
      <c r="DJ17" s="58" t="str">
        <f>IF('COMEXT Imports'!DK18&gt;0, 'COMEXT Imports'!DK18, "")</f>
        <v/>
      </c>
      <c r="DK17" s="58" t="str">
        <f>IF('COMEXT Imports'!DL18&gt;0, 'COMEXT Imports'!DL18, "")</f>
        <v/>
      </c>
      <c r="DL17" s="58" t="str">
        <f>IF('COMEXT Imports'!DM18&gt;0, 'COMEXT Imports'!DM18, "")</f>
        <v/>
      </c>
      <c r="DM17" s="58" t="str">
        <f>IF('COMEXT Imports'!DN18&gt;0, 'COMEXT Imports'!DN18, "")</f>
        <v/>
      </c>
      <c r="DN17" s="58" t="str">
        <f>IF('COMEXT Imports'!DO18&gt;0, 'COMEXT Imports'!DO18, "")</f>
        <v/>
      </c>
      <c r="DO17" s="58" t="str">
        <f>IF('COMEXT Imports'!DP18&gt;0, 'COMEXT Imports'!DP18, "")</f>
        <v/>
      </c>
      <c r="DP17" s="58" t="str">
        <f>IF('COMEXT Imports'!DQ18&gt;0, 'COMEXT Imports'!DQ18, "")</f>
        <v/>
      </c>
      <c r="DQ17" s="58" t="str">
        <f>IF('COMEXT Imports'!DR18&gt;0, 'COMEXT Imports'!DR18, "")</f>
        <v/>
      </c>
      <c r="DR17" s="58" t="str">
        <f>IF('COMEXT Imports'!DS18&gt;0, 'COMEXT Imports'!DS18, "")</f>
        <v/>
      </c>
      <c r="DS17" s="58" t="str">
        <f>IF('COMEXT Imports'!DT18&gt;0, 'COMEXT Imports'!DT18, "")</f>
        <v/>
      </c>
    </row>
    <row r="18" spans="2:123" x14ac:dyDescent="0.3">
      <c r="B18" s="39" t="s">
        <v>134</v>
      </c>
      <c r="C18" s="37" t="s">
        <v>135</v>
      </c>
      <c r="D18" s="58">
        <f>IF('COMEXT Imports'!E19&gt;0, 'COMEXT Imports'!E19, "")</f>
        <v>86.214203297575523</v>
      </c>
      <c r="E18" s="58">
        <f>IF('COMEXT Imports'!F19&gt;0, 'COMEXT Imports'!F19, "")</f>
        <v>61.624718483173687</v>
      </c>
      <c r="F18" s="58">
        <f>IF('COMEXT Imports'!G19&gt;0, 'COMEXT Imports'!G19, "")</f>
        <v>147.83892178074919</v>
      </c>
      <c r="G18" s="58">
        <f>IF('COMEXT Imports'!H19&gt;0, 'COMEXT Imports'!H19, "")</f>
        <v>101.72545030213365</v>
      </c>
      <c r="H18" s="58">
        <f>IF('COMEXT Imports'!I19&gt;0, 'COMEXT Imports'!I19, "")</f>
        <v>53.025625698931414</v>
      </c>
      <c r="I18" s="58">
        <f>IF('COMEXT Imports'!J19&gt;0, 'COMEXT Imports'!J19, "")</f>
        <v>154.75107600106503</v>
      </c>
      <c r="J18" s="58">
        <f>IF('COMEXT Imports'!K19&gt;0, 'COMEXT Imports'!K19, "")</f>
        <v>87.647830640407392</v>
      </c>
      <c r="K18" s="58">
        <f>IF('COMEXT Imports'!L19&gt;0, 'COMEXT Imports'!L19, "")</f>
        <v>38.81187266500902</v>
      </c>
      <c r="L18" s="58">
        <f>IF('COMEXT Imports'!M19&gt;0, 'COMEXT Imports'!M19, "")</f>
        <v>126.4597033054163</v>
      </c>
      <c r="M18" s="58">
        <f>IF('COMEXT Imports'!N19&gt;0, 'COMEXT Imports'!N19, "")</f>
        <v>108.19253224377699</v>
      </c>
      <c r="N18" s="58">
        <f>IF('COMEXT Imports'!O19&gt;0, 'COMEXT Imports'!O19, "")</f>
        <v>63.564018896587228</v>
      </c>
      <c r="O18" s="58">
        <f>IF('COMEXT Imports'!P19&gt;0, 'COMEXT Imports'!P19, "")</f>
        <v>171.75655114036422</v>
      </c>
      <c r="P18" s="58">
        <f>IF('COMEXT Imports'!Q19&gt;0, 'COMEXT Imports'!Q19, "")</f>
        <v>120.73987793809779</v>
      </c>
      <c r="Q18" s="58">
        <f>IF('COMEXT Imports'!R19&gt;0, 'COMEXT Imports'!R19, "")</f>
        <v>69.529334348063458</v>
      </c>
      <c r="R18" s="58">
        <f>IF('COMEXT Imports'!S19&gt;0, 'COMEXT Imports'!S19, "")</f>
        <v>190.26921228616129</v>
      </c>
      <c r="S18" s="58">
        <f>IF('COMEXT Imports'!T19&gt;0, 'COMEXT Imports'!T19, "")</f>
        <v>127.50306403430903</v>
      </c>
      <c r="T18" s="58">
        <f>IF('COMEXT Imports'!U19&gt;0, 'COMEXT Imports'!U19, "")</f>
        <v>72.699948527648942</v>
      </c>
      <c r="U18" s="58">
        <f>IF('COMEXT Imports'!V19&gt;0, 'COMEXT Imports'!V19, "")</f>
        <v>200.20301256195802</v>
      </c>
      <c r="V18" s="58">
        <f>IF('COMEXT Imports'!W19&gt;0, 'COMEXT Imports'!W19, "")</f>
        <v>130.3267215344699</v>
      </c>
      <c r="W18" s="58">
        <f>IF('COMEXT Imports'!X19&gt;0, 'COMEXT Imports'!X19, "")</f>
        <v>55.543475535168149</v>
      </c>
      <c r="X18" s="58">
        <f>IF('COMEXT Imports'!Y19&gt;0, 'COMEXT Imports'!Y19, "")</f>
        <v>185.8701970696381</v>
      </c>
      <c r="Y18" s="58">
        <f>IF('COMEXT Imports'!Z19&gt;0, 'COMEXT Imports'!Z19, "")</f>
        <v>104.37067845597915</v>
      </c>
      <c r="Z18" s="58">
        <f>IF('COMEXT Imports'!AA19&gt;0, 'COMEXT Imports'!AA19, "")</f>
        <v>76.887734523161541</v>
      </c>
      <c r="AA18" s="58">
        <f>IF('COMEXT Imports'!AB19&gt;0, 'COMEXT Imports'!AB19, "")</f>
        <v>181.2584129791405</v>
      </c>
      <c r="AB18" s="58" t="str">
        <f>IF('COMEXT Imports'!AC19&gt;0, 'COMEXT Imports'!AC19, "")</f>
        <v/>
      </c>
      <c r="AC18" s="58" t="str">
        <f>IF('COMEXT Imports'!AD19&gt;0, 'COMEXT Imports'!AD19, "")</f>
        <v/>
      </c>
      <c r="AD18" s="58" t="str">
        <f>IF('COMEXT Imports'!AE19&gt;0, 'COMEXT Imports'!AE19, "")</f>
        <v/>
      </c>
      <c r="AE18" s="58" t="str">
        <f>IF('COMEXT Imports'!AF19&gt;0, 'COMEXT Imports'!AF19, "")</f>
        <v/>
      </c>
      <c r="AF18" s="58" t="str">
        <f>IF('COMEXT Imports'!AG19&gt;0, 'COMEXT Imports'!AG19, "")</f>
        <v/>
      </c>
      <c r="AG18" s="58" t="str">
        <f>IF('COMEXT Imports'!AH19&gt;0, 'COMEXT Imports'!AH19, "")</f>
        <v/>
      </c>
      <c r="AH18" s="58" t="str">
        <f>IF('COMEXT Imports'!AI19&gt;0, 'COMEXT Imports'!AI19, "")</f>
        <v/>
      </c>
      <c r="AI18" s="58" t="str">
        <f>IF('COMEXT Imports'!AJ19&gt;0, 'COMEXT Imports'!AJ19, "")</f>
        <v/>
      </c>
      <c r="AJ18" s="58" t="str">
        <f>IF('COMEXT Imports'!AK19&gt;0, 'COMEXT Imports'!AK19, "")</f>
        <v/>
      </c>
      <c r="AK18" s="58" t="str">
        <f>IF('COMEXT Imports'!AL19&gt;0, 'COMEXT Imports'!AL19, "")</f>
        <v/>
      </c>
      <c r="AL18" s="58" t="str">
        <f>IF('COMEXT Imports'!AM19&gt;0, 'COMEXT Imports'!AM19, "")</f>
        <v/>
      </c>
      <c r="AM18" s="58" t="str">
        <f>IF('COMEXT Imports'!AN19&gt;0, 'COMEXT Imports'!AN19, "")</f>
        <v/>
      </c>
      <c r="AN18" s="58" t="str">
        <f>IF('COMEXT Imports'!AO19&gt;0, 'COMEXT Imports'!AO19, "")</f>
        <v/>
      </c>
      <c r="AO18" s="58" t="str">
        <f>IF('COMEXT Imports'!AP19&gt;0, 'COMEXT Imports'!AP19, "")</f>
        <v/>
      </c>
      <c r="AP18" s="58" t="str">
        <f>IF('COMEXT Imports'!AQ19&gt;0, 'COMEXT Imports'!AQ19, "")</f>
        <v/>
      </c>
      <c r="AQ18" s="58" t="str">
        <f>IF('COMEXT Imports'!AR19&gt;0, 'COMEXT Imports'!AR19, "")</f>
        <v/>
      </c>
      <c r="AR18" s="58" t="str">
        <f>IF('COMEXT Imports'!AS19&gt;0, 'COMEXT Imports'!AS19, "")</f>
        <v/>
      </c>
      <c r="AS18" s="58" t="str">
        <f>IF('COMEXT Imports'!AT19&gt;0, 'COMEXT Imports'!AT19, "")</f>
        <v/>
      </c>
      <c r="AT18" s="58" t="str">
        <f>IF('COMEXT Imports'!AU19&gt;0, 'COMEXT Imports'!AU19, "")</f>
        <v/>
      </c>
      <c r="AU18" s="58" t="str">
        <f>IF('COMEXT Imports'!AV19&gt;0, 'COMEXT Imports'!AV19, "")</f>
        <v/>
      </c>
      <c r="AV18" s="58" t="str">
        <f>IF('COMEXT Imports'!AW19&gt;0, 'COMEXT Imports'!AW19, "")</f>
        <v/>
      </c>
      <c r="AW18" s="58" t="str">
        <f>IF('COMEXT Imports'!AX19&gt;0, 'COMEXT Imports'!AX19, "")</f>
        <v/>
      </c>
      <c r="AX18" s="58" t="str">
        <f>IF('COMEXT Imports'!AY19&gt;0, 'COMEXT Imports'!AY19, "")</f>
        <v/>
      </c>
      <c r="AY18" s="58" t="str">
        <f>IF('COMEXT Imports'!AZ19&gt;0, 'COMEXT Imports'!AZ19, "")</f>
        <v/>
      </c>
      <c r="AZ18" s="58" t="str">
        <f>IF('COMEXT Imports'!BA19&gt;0, 'COMEXT Imports'!BA19, "")</f>
        <v/>
      </c>
      <c r="BA18" s="58" t="str">
        <f>IF('COMEXT Imports'!BB19&gt;0, 'COMEXT Imports'!BB19, "")</f>
        <v/>
      </c>
      <c r="BB18" s="58" t="str">
        <f>IF('COMEXT Imports'!BC19&gt;0, 'COMEXT Imports'!BC19, "")</f>
        <v/>
      </c>
      <c r="BC18" s="58" t="str">
        <f>IF('COMEXT Imports'!BD19&gt;0, 'COMEXT Imports'!BD19, "")</f>
        <v/>
      </c>
      <c r="BD18" s="58" t="str">
        <f>IF('COMEXT Imports'!BE19&gt;0, 'COMEXT Imports'!BE19, "")</f>
        <v/>
      </c>
      <c r="BE18" s="58" t="str">
        <f>IF('COMEXT Imports'!BF19&gt;0, 'COMEXT Imports'!BF19, "")</f>
        <v/>
      </c>
      <c r="BF18" s="58" t="str">
        <f>IF('COMEXT Imports'!BG19&gt;0, 'COMEXT Imports'!BG19, "")</f>
        <v/>
      </c>
      <c r="BG18" s="58" t="str">
        <f>IF('COMEXT Imports'!BH19&gt;0, 'COMEXT Imports'!BH19, "")</f>
        <v/>
      </c>
      <c r="BH18" s="58" t="str">
        <f>IF('COMEXT Imports'!BI19&gt;0, 'COMEXT Imports'!BI19, "")</f>
        <v/>
      </c>
      <c r="BI18" s="58" t="str">
        <f>IF('COMEXT Imports'!BJ19&gt;0, 'COMEXT Imports'!BJ19, "")</f>
        <v/>
      </c>
      <c r="BJ18" s="58" t="str">
        <f>IF('COMEXT Imports'!BK19&gt;0, 'COMEXT Imports'!BK19, "")</f>
        <v/>
      </c>
      <c r="BK18" s="58" t="str">
        <f>IF('COMEXT Imports'!BL19&gt;0, 'COMEXT Imports'!BL19, "")</f>
        <v/>
      </c>
      <c r="BL18" s="58" t="str">
        <f>IF('COMEXT Imports'!BM19&gt;0, 'COMEXT Imports'!BM19, "")</f>
        <v/>
      </c>
      <c r="BM18" s="58" t="str">
        <f>IF('COMEXT Imports'!BN19&gt;0, 'COMEXT Imports'!BN19, "")</f>
        <v/>
      </c>
      <c r="BN18" s="58" t="str">
        <f>IF('COMEXT Imports'!BO19&gt;0, 'COMEXT Imports'!BO19, "")</f>
        <v/>
      </c>
      <c r="BO18" s="58" t="str">
        <f>IF('COMEXT Imports'!BP19&gt;0, 'COMEXT Imports'!BP19, "")</f>
        <v/>
      </c>
      <c r="BP18" s="58" t="str">
        <f>IF('COMEXT Imports'!BQ19&gt;0, 'COMEXT Imports'!BQ19, "")</f>
        <v/>
      </c>
      <c r="BQ18" s="58" t="str">
        <f>IF('COMEXT Imports'!BR19&gt;0, 'COMEXT Imports'!BR19, "")</f>
        <v/>
      </c>
      <c r="BR18" s="58" t="str">
        <f>IF('COMEXT Imports'!BS19&gt;0, 'COMEXT Imports'!BS19, "")</f>
        <v/>
      </c>
      <c r="BS18" s="58" t="str">
        <f>IF('COMEXT Imports'!BT19&gt;0, 'COMEXT Imports'!BT19, "")</f>
        <v/>
      </c>
      <c r="BT18" s="58" t="str">
        <f>IF('COMEXT Imports'!BU19&gt;0, 'COMEXT Imports'!BU19, "")</f>
        <v/>
      </c>
      <c r="BU18" s="58" t="str">
        <f>IF('COMEXT Imports'!BV19&gt;0, 'COMEXT Imports'!BV19, "")</f>
        <v/>
      </c>
      <c r="BV18" s="58" t="str">
        <f>IF('COMEXT Imports'!BW19&gt;0, 'COMEXT Imports'!BW19, "")</f>
        <v/>
      </c>
      <c r="BW18" s="58" t="str">
        <f>IF('COMEXT Imports'!BX19&gt;0, 'COMEXT Imports'!BX19, "")</f>
        <v/>
      </c>
      <c r="BX18" s="58" t="str">
        <f>IF('COMEXT Imports'!BY19&gt;0, 'COMEXT Imports'!BY19, "")</f>
        <v/>
      </c>
      <c r="BY18" s="58" t="str">
        <f>IF('COMEXT Imports'!BZ19&gt;0, 'COMEXT Imports'!BZ19, "")</f>
        <v/>
      </c>
      <c r="BZ18" s="58" t="str">
        <f>IF('COMEXT Imports'!CA19&gt;0, 'COMEXT Imports'!CA19, "")</f>
        <v/>
      </c>
      <c r="CA18" s="58" t="str">
        <f>IF('COMEXT Imports'!CB19&gt;0, 'COMEXT Imports'!CB19, "")</f>
        <v/>
      </c>
      <c r="CB18" s="58" t="str">
        <f>IF('COMEXT Imports'!CC19&gt;0, 'COMEXT Imports'!CC19, "")</f>
        <v/>
      </c>
      <c r="CC18" s="58" t="str">
        <f>IF('COMEXT Imports'!CD19&gt;0, 'COMEXT Imports'!CD19, "")</f>
        <v/>
      </c>
      <c r="CD18" s="58" t="str">
        <f>IF('COMEXT Imports'!CE19&gt;0, 'COMEXT Imports'!CE19, "")</f>
        <v/>
      </c>
      <c r="CE18" s="58" t="str">
        <f>IF('COMEXT Imports'!CF19&gt;0, 'COMEXT Imports'!CF19, "")</f>
        <v/>
      </c>
      <c r="CF18" s="58" t="str">
        <f>IF('COMEXT Imports'!CG19&gt;0, 'COMEXT Imports'!CG19, "")</f>
        <v/>
      </c>
      <c r="CG18" s="58" t="str">
        <f>IF('COMEXT Imports'!CH19&gt;0, 'COMEXT Imports'!CH19, "")</f>
        <v/>
      </c>
      <c r="CH18" s="58" t="str">
        <f>IF('COMEXT Imports'!CI19&gt;0, 'COMEXT Imports'!CI19, "")</f>
        <v/>
      </c>
      <c r="CI18" s="58" t="str">
        <f>IF('COMEXT Imports'!CJ19&gt;0, 'COMEXT Imports'!CJ19, "")</f>
        <v/>
      </c>
      <c r="CJ18" s="58" t="str">
        <f>IF('COMEXT Imports'!CK19&gt;0, 'COMEXT Imports'!CK19, "")</f>
        <v/>
      </c>
      <c r="CK18" s="58" t="str">
        <f>IF('COMEXT Imports'!CL19&gt;0, 'COMEXT Imports'!CL19, "")</f>
        <v/>
      </c>
      <c r="CL18" s="58" t="str">
        <f>IF('COMEXT Imports'!CM19&gt;0, 'COMEXT Imports'!CM19, "")</f>
        <v/>
      </c>
      <c r="CM18" s="58" t="str">
        <f>IF('COMEXT Imports'!CN19&gt;0, 'COMEXT Imports'!CN19, "")</f>
        <v/>
      </c>
      <c r="CN18" s="58" t="str">
        <f>IF('COMEXT Imports'!CO19&gt;0, 'COMEXT Imports'!CO19, "")</f>
        <v/>
      </c>
      <c r="CO18" s="58" t="str">
        <f>IF('COMEXT Imports'!CP19&gt;0, 'COMEXT Imports'!CP19, "")</f>
        <v/>
      </c>
      <c r="CP18" s="58" t="str">
        <f>IF('COMEXT Imports'!CQ19&gt;0, 'COMEXT Imports'!CQ19, "")</f>
        <v/>
      </c>
      <c r="CQ18" s="58" t="str">
        <f>IF('COMEXT Imports'!CR19&gt;0, 'COMEXT Imports'!CR19, "")</f>
        <v/>
      </c>
      <c r="CR18" s="58" t="str">
        <f>IF('COMEXT Imports'!CS19&gt;0, 'COMEXT Imports'!CS19, "")</f>
        <v/>
      </c>
      <c r="CS18" s="58" t="str">
        <f>IF('COMEXT Imports'!CT19&gt;0, 'COMEXT Imports'!CT19, "")</f>
        <v/>
      </c>
      <c r="CT18" s="58" t="str">
        <f>IF('COMEXT Imports'!CU19&gt;0, 'COMEXT Imports'!CU19, "")</f>
        <v/>
      </c>
      <c r="CU18" s="58" t="str">
        <f>IF('COMEXT Imports'!CV19&gt;0, 'COMEXT Imports'!CV19, "")</f>
        <v/>
      </c>
      <c r="CV18" s="58" t="str">
        <f>IF('COMEXT Imports'!CW19&gt;0, 'COMEXT Imports'!CW19, "")</f>
        <v/>
      </c>
      <c r="CW18" s="58" t="str">
        <f>IF('COMEXT Imports'!CX19&gt;0, 'COMEXT Imports'!CX19, "")</f>
        <v/>
      </c>
      <c r="CX18" s="58" t="str">
        <f>IF('COMEXT Imports'!CY19&gt;0, 'COMEXT Imports'!CY19, "")</f>
        <v/>
      </c>
      <c r="CY18" s="58" t="str">
        <f>IF('COMEXT Imports'!CZ19&gt;0, 'COMEXT Imports'!CZ19, "")</f>
        <v/>
      </c>
      <c r="CZ18" s="58" t="str">
        <f>IF('COMEXT Imports'!DA19&gt;0, 'COMEXT Imports'!DA19, "")</f>
        <v/>
      </c>
      <c r="DA18" s="58" t="str">
        <f>IF('COMEXT Imports'!DB19&gt;0, 'COMEXT Imports'!DB19, "")</f>
        <v/>
      </c>
      <c r="DB18" s="58" t="str">
        <f>IF('COMEXT Imports'!DC19&gt;0, 'COMEXT Imports'!DC19, "")</f>
        <v/>
      </c>
      <c r="DC18" s="58" t="str">
        <f>IF('COMEXT Imports'!DD19&gt;0, 'COMEXT Imports'!DD19, "")</f>
        <v/>
      </c>
      <c r="DD18" s="58" t="str">
        <f>IF('COMEXT Imports'!DE19&gt;0, 'COMEXT Imports'!DE19, "")</f>
        <v/>
      </c>
      <c r="DE18" s="58" t="str">
        <f>IF('COMEXT Imports'!DF19&gt;0, 'COMEXT Imports'!DF19, "")</f>
        <v/>
      </c>
      <c r="DF18" s="58" t="str">
        <f>IF('COMEXT Imports'!DG19&gt;0, 'COMEXT Imports'!DG19, "")</f>
        <v/>
      </c>
      <c r="DG18" s="58" t="str">
        <f>IF('COMEXT Imports'!DH19&gt;0, 'COMEXT Imports'!DH19, "")</f>
        <v/>
      </c>
      <c r="DH18" s="58" t="str">
        <f>IF('COMEXT Imports'!DI19&gt;0, 'COMEXT Imports'!DI19, "")</f>
        <v/>
      </c>
      <c r="DI18" s="58" t="str">
        <f>IF('COMEXT Imports'!DJ19&gt;0, 'COMEXT Imports'!DJ19, "")</f>
        <v/>
      </c>
      <c r="DJ18" s="58" t="str">
        <f>IF('COMEXT Imports'!DK19&gt;0, 'COMEXT Imports'!DK19, "")</f>
        <v/>
      </c>
      <c r="DK18" s="58" t="str">
        <f>IF('COMEXT Imports'!DL19&gt;0, 'COMEXT Imports'!DL19, "")</f>
        <v/>
      </c>
      <c r="DL18" s="58" t="str">
        <f>IF('COMEXT Imports'!DM19&gt;0, 'COMEXT Imports'!DM19, "")</f>
        <v/>
      </c>
      <c r="DM18" s="58" t="str">
        <f>IF('COMEXT Imports'!DN19&gt;0, 'COMEXT Imports'!DN19, "")</f>
        <v/>
      </c>
      <c r="DN18" s="58" t="str">
        <f>IF('COMEXT Imports'!DO19&gt;0, 'COMEXT Imports'!DO19, "")</f>
        <v/>
      </c>
      <c r="DO18" s="58" t="str">
        <f>IF('COMEXT Imports'!DP19&gt;0, 'COMEXT Imports'!DP19, "")</f>
        <v/>
      </c>
      <c r="DP18" s="58" t="str">
        <f>IF('COMEXT Imports'!DQ19&gt;0, 'COMEXT Imports'!DQ19, "")</f>
        <v/>
      </c>
      <c r="DQ18" s="58" t="str">
        <f>IF('COMEXT Imports'!DR19&gt;0, 'COMEXT Imports'!DR19, "")</f>
        <v/>
      </c>
      <c r="DR18" s="58" t="str">
        <f>IF('COMEXT Imports'!DS19&gt;0, 'COMEXT Imports'!DS19, "")</f>
        <v/>
      </c>
      <c r="DS18" s="58" t="str">
        <f>IF('COMEXT Imports'!DT19&gt;0, 'COMEXT Imports'!DT19, "")</f>
        <v/>
      </c>
    </row>
    <row r="19" spans="2:123" x14ac:dyDescent="0.3">
      <c r="B19" s="39" t="s">
        <v>136</v>
      </c>
      <c r="C19" s="37" t="s">
        <v>137</v>
      </c>
      <c r="D19" s="58">
        <f>IF('COMEXT Imports'!E20&gt;0, 'COMEXT Imports'!E20, "")</f>
        <v>574.89236680472891</v>
      </c>
      <c r="E19" s="58">
        <f>IF('COMEXT Imports'!F20&gt;0, 'COMEXT Imports'!F20, "")</f>
        <v>499.94715475840252</v>
      </c>
      <c r="F19" s="58">
        <f>IF('COMEXT Imports'!G20&gt;0, 'COMEXT Imports'!G20, "")</f>
        <v>1074.8395215631294</v>
      </c>
      <c r="G19" s="58">
        <f>IF('COMEXT Imports'!H20&gt;0, 'COMEXT Imports'!H20, "")</f>
        <v>593.51084525934482</v>
      </c>
      <c r="H19" s="58">
        <f>IF('COMEXT Imports'!I20&gt;0, 'COMEXT Imports'!I20, "")</f>
        <v>592.38483928038715</v>
      </c>
      <c r="I19" s="58">
        <f>IF('COMEXT Imports'!J20&gt;0, 'COMEXT Imports'!J20, "")</f>
        <v>1185.8956845397299</v>
      </c>
      <c r="J19" s="58">
        <f>IF('COMEXT Imports'!K20&gt;0, 'COMEXT Imports'!K20, "")</f>
        <v>671.00088234784869</v>
      </c>
      <c r="K19" s="58">
        <f>IF('COMEXT Imports'!L20&gt;0, 'COMEXT Imports'!L20, "")</f>
        <v>620.88098176236986</v>
      </c>
      <c r="L19" s="58">
        <f>IF('COMEXT Imports'!M20&gt;0, 'COMEXT Imports'!M20, "")</f>
        <v>1291.8818641102152</v>
      </c>
      <c r="M19" s="58">
        <f>IF('COMEXT Imports'!N20&gt;0, 'COMEXT Imports'!N20, "")</f>
        <v>694.26125409885083</v>
      </c>
      <c r="N19" s="58">
        <f>IF('COMEXT Imports'!O20&gt;0, 'COMEXT Imports'!O20, "")</f>
        <v>651.18469071865695</v>
      </c>
      <c r="O19" s="58">
        <f>IF('COMEXT Imports'!P20&gt;0, 'COMEXT Imports'!P20, "")</f>
        <v>1345.4459448175091</v>
      </c>
      <c r="P19" s="58">
        <f>IF('COMEXT Imports'!Q20&gt;0, 'COMEXT Imports'!Q20, "")</f>
        <v>742.91419496609228</v>
      </c>
      <c r="Q19" s="58">
        <f>IF('COMEXT Imports'!R20&gt;0, 'COMEXT Imports'!R20, "")</f>
        <v>620.56899381095593</v>
      </c>
      <c r="R19" s="58">
        <f>IF('COMEXT Imports'!S20&gt;0, 'COMEXT Imports'!S20, "")</f>
        <v>1363.4831887770472</v>
      </c>
      <c r="S19" s="58">
        <f>IF('COMEXT Imports'!T20&gt;0, 'COMEXT Imports'!T20, "")</f>
        <v>695.48155244932695</v>
      </c>
      <c r="T19" s="58">
        <f>IF('COMEXT Imports'!U20&gt;0, 'COMEXT Imports'!U20, "")</f>
        <v>623.58698802125946</v>
      </c>
      <c r="U19" s="58">
        <f>IF('COMEXT Imports'!V20&gt;0, 'COMEXT Imports'!V20, "")</f>
        <v>1319.068540470586</v>
      </c>
      <c r="V19" s="58">
        <f>IF('COMEXT Imports'!W20&gt;0, 'COMEXT Imports'!W20, "")</f>
        <v>767.09768955488698</v>
      </c>
      <c r="W19" s="58">
        <f>IF('COMEXT Imports'!X20&gt;0, 'COMEXT Imports'!X20, "")</f>
        <v>708.63092185646804</v>
      </c>
      <c r="X19" s="58">
        <f>IF('COMEXT Imports'!Y20&gt;0, 'COMEXT Imports'!Y20, "")</f>
        <v>1475.7286114113554</v>
      </c>
      <c r="Y19" s="58">
        <f>IF('COMEXT Imports'!Z20&gt;0, 'COMEXT Imports'!Z20, "")</f>
        <v>687.49745927485753</v>
      </c>
      <c r="Z19" s="58">
        <f>IF('COMEXT Imports'!AA20&gt;0, 'COMEXT Imports'!AA20, "")</f>
        <v>151.57669234558546</v>
      </c>
      <c r="AA19" s="58">
        <f>IF('COMEXT Imports'!AB20&gt;0, 'COMEXT Imports'!AB20, "")</f>
        <v>839.07415162044242</v>
      </c>
      <c r="AB19" s="58" t="str">
        <f>IF('COMEXT Imports'!AC20&gt;0, 'COMEXT Imports'!AC20, "")</f>
        <v/>
      </c>
      <c r="AC19" s="58" t="str">
        <f>IF('COMEXT Imports'!AD20&gt;0, 'COMEXT Imports'!AD20, "")</f>
        <v/>
      </c>
      <c r="AD19" s="58" t="str">
        <f>IF('COMEXT Imports'!AE20&gt;0, 'COMEXT Imports'!AE20, "")</f>
        <v/>
      </c>
      <c r="AE19" s="58" t="str">
        <f>IF('COMEXT Imports'!AF20&gt;0, 'COMEXT Imports'!AF20, "")</f>
        <v/>
      </c>
      <c r="AF19" s="58" t="str">
        <f>IF('COMEXT Imports'!AG20&gt;0, 'COMEXT Imports'!AG20, "")</f>
        <v/>
      </c>
      <c r="AG19" s="58" t="str">
        <f>IF('COMEXT Imports'!AH20&gt;0, 'COMEXT Imports'!AH20, "")</f>
        <v/>
      </c>
      <c r="AH19" s="58" t="str">
        <f>IF('COMEXT Imports'!AI20&gt;0, 'COMEXT Imports'!AI20, "")</f>
        <v/>
      </c>
      <c r="AI19" s="58" t="str">
        <f>IF('COMEXT Imports'!AJ20&gt;0, 'COMEXT Imports'!AJ20, "")</f>
        <v/>
      </c>
      <c r="AJ19" s="58" t="str">
        <f>IF('COMEXT Imports'!AK20&gt;0, 'COMEXT Imports'!AK20, "")</f>
        <v/>
      </c>
      <c r="AK19" s="58" t="str">
        <f>IF('COMEXT Imports'!AL20&gt;0, 'COMEXT Imports'!AL20, "")</f>
        <v/>
      </c>
      <c r="AL19" s="58" t="str">
        <f>IF('COMEXT Imports'!AM20&gt;0, 'COMEXT Imports'!AM20, "")</f>
        <v/>
      </c>
      <c r="AM19" s="58" t="str">
        <f>IF('COMEXT Imports'!AN20&gt;0, 'COMEXT Imports'!AN20, "")</f>
        <v/>
      </c>
      <c r="AN19" s="58" t="str">
        <f>IF('COMEXT Imports'!AO20&gt;0, 'COMEXT Imports'!AO20, "")</f>
        <v/>
      </c>
      <c r="AO19" s="58" t="str">
        <f>IF('COMEXT Imports'!AP20&gt;0, 'COMEXT Imports'!AP20, "")</f>
        <v/>
      </c>
      <c r="AP19" s="58" t="str">
        <f>IF('COMEXT Imports'!AQ20&gt;0, 'COMEXT Imports'!AQ20, "")</f>
        <v/>
      </c>
      <c r="AQ19" s="58" t="str">
        <f>IF('COMEXT Imports'!AR20&gt;0, 'COMEXT Imports'!AR20, "")</f>
        <v/>
      </c>
      <c r="AR19" s="58" t="str">
        <f>IF('COMEXT Imports'!AS20&gt;0, 'COMEXT Imports'!AS20, "")</f>
        <v/>
      </c>
      <c r="AS19" s="58" t="str">
        <f>IF('COMEXT Imports'!AT20&gt;0, 'COMEXT Imports'!AT20, "")</f>
        <v/>
      </c>
      <c r="AT19" s="58" t="str">
        <f>IF('COMEXT Imports'!AU20&gt;0, 'COMEXT Imports'!AU20, "")</f>
        <v/>
      </c>
      <c r="AU19" s="58" t="str">
        <f>IF('COMEXT Imports'!AV20&gt;0, 'COMEXT Imports'!AV20, "")</f>
        <v/>
      </c>
      <c r="AV19" s="58" t="str">
        <f>IF('COMEXT Imports'!AW20&gt;0, 'COMEXT Imports'!AW20, "")</f>
        <v/>
      </c>
      <c r="AW19" s="58" t="str">
        <f>IF('COMEXT Imports'!AX20&gt;0, 'COMEXT Imports'!AX20, "")</f>
        <v/>
      </c>
      <c r="AX19" s="58" t="str">
        <f>IF('COMEXT Imports'!AY20&gt;0, 'COMEXT Imports'!AY20, "")</f>
        <v/>
      </c>
      <c r="AY19" s="58" t="str">
        <f>IF('COMEXT Imports'!AZ20&gt;0, 'COMEXT Imports'!AZ20, "")</f>
        <v/>
      </c>
      <c r="AZ19" s="58" t="str">
        <f>IF('COMEXT Imports'!BA20&gt;0, 'COMEXT Imports'!BA20, "")</f>
        <v/>
      </c>
      <c r="BA19" s="58" t="str">
        <f>IF('COMEXT Imports'!BB20&gt;0, 'COMEXT Imports'!BB20, "")</f>
        <v/>
      </c>
      <c r="BB19" s="58" t="str">
        <f>IF('COMEXT Imports'!BC20&gt;0, 'COMEXT Imports'!BC20, "")</f>
        <v/>
      </c>
      <c r="BC19" s="58" t="str">
        <f>IF('COMEXT Imports'!BD20&gt;0, 'COMEXT Imports'!BD20, "")</f>
        <v/>
      </c>
      <c r="BD19" s="58" t="str">
        <f>IF('COMEXT Imports'!BE20&gt;0, 'COMEXT Imports'!BE20, "")</f>
        <v/>
      </c>
      <c r="BE19" s="58" t="str">
        <f>IF('COMEXT Imports'!BF20&gt;0, 'COMEXT Imports'!BF20, "")</f>
        <v/>
      </c>
      <c r="BF19" s="58" t="str">
        <f>IF('COMEXT Imports'!BG20&gt;0, 'COMEXT Imports'!BG20, "")</f>
        <v/>
      </c>
      <c r="BG19" s="58" t="str">
        <f>IF('COMEXT Imports'!BH20&gt;0, 'COMEXT Imports'!BH20, "")</f>
        <v/>
      </c>
      <c r="BH19" s="58" t="str">
        <f>IF('COMEXT Imports'!BI20&gt;0, 'COMEXT Imports'!BI20, "")</f>
        <v/>
      </c>
      <c r="BI19" s="58" t="str">
        <f>IF('COMEXT Imports'!BJ20&gt;0, 'COMEXT Imports'!BJ20, "")</f>
        <v/>
      </c>
      <c r="BJ19" s="58" t="str">
        <f>IF('COMEXT Imports'!BK20&gt;0, 'COMEXT Imports'!BK20, "")</f>
        <v/>
      </c>
      <c r="BK19" s="58" t="str">
        <f>IF('COMEXT Imports'!BL20&gt;0, 'COMEXT Imports'!BL20, "")</f>
        <v/>
      </c>
      <c r="BL19" s="58" t="str">
        <f>IF('COMEXT Imports'!BM20&gt;0, 'COMEXT Imports'!BM20, "")</f>
        <v/>
      </c>
      <c r="BM19" s="58" t="str">
        <f>IF('COMEXT Imports'!BN20&gt;0, 'COMEXT Imports'!BN20, "")</f>
        <v/>
      </c>
      <c r="BN19" s="58" t="str">
        <f>IF('COMEXT Imports'!BO20&gt;0, 'COMEXT Imports'!BO20, "")</f>
        <v/>
      </c>
      <c r="BO19" s="58" t="str">
        <f>IF('COMEXT Imports'!BP20&gt;0, 'COMEXT Imports'!BP20, "")</f>
        <v/>
      </c>
      <c r="BP19" s="58" t="str">
        <f>IF('COMEXT Imports'!BQ20&gt;0, 'COMEXT Imports'!BQ20, "")</f>
        <v/>
      </c>
      <c r="BQ19" s="58" t="str">
        <f>IF('COMEXT Imports'!BR20&gt;0, 'COMEXT Imports'!BR20, "")</f>
        <v/>
      </c>
      <c r="BR19" s="58" t="str">
        <f>IF('COMEXT Imports'!BS20&gt;0, 'COMEXT Imports'!BS20, "")</f>
        <v/>
      </c>
      <c r="BS19" s="58" t="str">
        <f>IF('COMEXT Imports'!BT20&gt;0, 'COMEXT Imports'!BT20, "")</f>
        <v/>
      </c>
      <c r="BT19" s="58" t="str">
        <f>IF('COMEXT Imports'!BU20&gt;0, 'COMEXT Imports'!BU20, "")</f>
        <v/>
      </c>
      <c r="BU19" s="58" t="str">
        <f>IF('COMEXT Imports'!BV20&gt;0, 'COMEXT Imports'!BV20, "")</f>
        <v/>
      </c>
      <c r="BV19" s="58" t="str">
        <f>IF('COMEXT Imports'!BW20&gt;0, 'COMEXT Imports'!BW20, "")</f>
        <v/>
      </c>
      <c r="BW19" s="58" t="str">
        <f>IF('COMEXT Imports'!BX20&gt;0, 'COMEXT Imports'!BX20, "")</f>
        <v/>
      </c>
      <c r="BX19" s="58" t="str">
        <f>IF('COMEXT Imports'!BY20&gt;0, 'COMEXT Imports'!BY20, "")</f>
        <v/>
      </c>
      <c r="BY19" s="58" t="str">
        <f>IF('COMEXT Imports'!BZ20&gt;0, 'COMEXT Imports'!BZ20, "")</f>
        <v/>
      </c>
      <c r="BZ19" s="58" t="str">
        <f>IF('COMEXT Imports'!CA20&gt;0, 'COMEXT Imports'!CA20, "")</f>
        <v/>
      </c>
      <c r="CA19" s="58" t="str">
        <f>IF('COMEXT Imports'!CB20&gt;0, 'COMEXT Imports'!CB20, "")</f>
        <v/>
      </c>
      <c r="CB19" s="58" t="str">
        <f>IF('COMEXT Imports'!CC20&gt;0, 'COMEXT Imports'!CC20, "")</f>
        <v/>
      </c>
      <c r="CC19" s="58" t="str">
        <f>IF('COMEXT Imports'!CD20&gt;0, 'COMEXT Imports'!CD20, "")</f>
        <v/>
      </c>
      <c r="CD19" s="58" t="str">
        <f>IF('COMEXT Imports'!CE20&gt;0, 'COMEXT Imports'!CE20, "")</f>
        <v/>
      </c>
      <c r="CE19" s="58" t="str">
        <f>IF('COMEXT Imports'!CF20&gt;0, 'COMEXT Imports'!CF20, "")</f>
        <v/>
      </c>
      <c r="CF19" s="58" t="str">
        <f>IF('COMEXT Imports'!CG20&gt;0, 'COMEXT Imports'!CG20, "")</f>
        <v/>
      </c>
      <c r="CG19" s="58" t="str">
        <f>IF('COMEXT Imports'!CH20&gt;0, 'COMEXT Imports'!CH20, "")</f>
        <v/>
      </c>
      <c r="CH19" s="58" t="str">
        <f>IF('COMEXT Imports'!CI20&gt;0, 'COMEXT Imports'!CI20, "")</f>
        <v/>
      </c>
      <c r="CI19" s="58" t="str">
        <f>IF('COMEXT Imports'!CJ20&gt;0, 'COMEXT Imports'!CJ20, "")</f>
        <v/>
      </c>
      <c r="CJ19" s="58" t="str">
        <f>IF('COMEXT Imports'!CK20&gt;0, 'COMEXT Imports'!CK20, "")</f>
        <v/>
      </c>
      <c r="CK19" s="58" t="str">
        <f>IF('COMEXT Imports'!CL20&gt;0, 'COMEXT Imports'!CL20, "")</f>
        <v/>
      </c>
      <c r="CL19" s="58" t="str">
        <f>IF('COMEXT Imports'!CM20&gt;0, 'COMEXT Imports'!CM20, "")</f>
        <v/>
      </c>
      <c r="CM19" s="58" t="str">
        <f>IF('COMEXT Imports'!CN20&gt;0, 'COMEXT Imports'!CN20, "")</f>
        <v/>
      </c>
      <c r="CN19" s="58" t="str">
        <f>IF('COMEXT Imports'!CO20&gt;0, 'COMEXT Imports'!CO20, "")</f>
        <v/>
      </c>
      <c r="CO19" s="58" t="str">
        <f>IF('COMEXT Imports'!CP20&gt;0, 'COMEXT Imports'!CP20, "")</f>
        <v/>
      </c>
      <c r="CP19" s="58" t="str">
        <f>IF('COMEXT Imports'!CQ20&gt;0, 'COMEXT Imports'!CQ20, "")</f>
        <v/>
      </c>
      <c r="CQ19" s="58" t="str">
        <f>IF('COMEXT Imports'!CR20&gt;0, 'COMEXT Imports'!CR20, "")</f>
        <v/>
      </c>
      <c r="CR19" s="58" t="str">
        <f>IF('COMEXT Imports'!CS20&gt;0, 'COMEXT Imports'!CS20, "")</f>
        <v/>
      </c>
      <c r="CS19" s="58" t="str">
        <f>IF('COMEXT Imports'!CT20&gt;0, 'COMEXT Imports'!CT20, "")</f>
        <v/>
      </c>
      <c r="CT19" s="58" t="str">
        <f>IF('COMEXT Imports'!CU20&gt;0, 'COMEXT Imports'!CU20, "")</f>
        <v/>
      </c>
      <c r="CU19" s="58" t="str">
        <f>IF('COMEXT Imports'!CV20&gt;0, 'COMEXT Imports'!CV20, "")</f>
        <v/>
      </c>
      <c r="CV19" s="58" t="str">
        <f>IF('COMEXT Imports'!CW20&gt;0, 'COMEXT Imports'!CW20, "")</f>
        <v/>
      </c>
      <c r="CW19" s="58" t="str">
        <f>IF('COMEXT Imports'!CX20&gt;0, 'COMEXT Imports'!CX20, "")</f>
        <v/>
      </c>
      <c r="CX19" s="58" t="str">
        <f>IF('COMEXT Imports'!CY20&gt;0, 'COMEXT Imports'!CY20, "")</f>
        <v/>
      </c>
      <c r="CY19" s="58" t="str">
        <f>IF('COMEXT Imports'!CZ20&gt;0, 'COMEXT Imports'!CZ20, "")</f>
        <v/>
      </c>
      <c r="CZ19" s="58" t="str">
        <f>IF('COMEXT Imports'!DA20&gt;0, 'COMEXT Imports'!DA20, "")</f>
        <v/>
      </c>
      <c r="DA19" s="58" t="str">
        <f>IF('COMEXT Imports'!DB20&gt;0, 'COMEXT Imports'!DB20, "")</f>
        <v/>
      </c>
      <c r="DB19" s="58" t="str">
        <f>IF('COMEXT Imports'!DC20&gt;0, 'COMEXT Imports'!DC20, "")</f>
        <v/>
      </c>
      <c r="DC19" s="58" t="str">
        <f>IF('COMEXT Imports'!DD20&gt;0, 'COMEXT Imports'!DD20, "")</f>
        <v/>
      </c>
      <c r="DD19" s="58" t="str">
        <f>IF('COMEXT Imports'!DE20&gt;0, 'COMEXT Imports'!DE20, "")</f>
        <v/>
      </c>
      <c r="DE19" s="58" t="str">
        <f>IF('COMEXT Imports'!DF20&gt;0, 'COMEXT Imports'!DF20, "")</f>
        <v/>
      </c>
      <c r="DF19" s="58" t="str">
        <f>IF('COMEXT Imports'!DG20&gt;0, 'COMEXT Imports'!DG20, "")</f>
        <v/>
      </c>
      <c r="DG19" s="58" t="str">
        <f>IF('COMEXT Imports'!DH20&gt;0, 'COMEXT Imports'!DH20, "")</f>
        <v/>
      </c>
      <c r="DH19" s="58" t="str">
        <f>IF('COMEXT Imports'!DI20&gt;0, 'COMEXT Imports'!DI20, "")</f>
        <v/>
      </c>
      <c r="DI19" s="58" t="str">
        <f>IF('COMEXT Imports'!DJ20&gt;0, 'COMEXT Imports'!DJ20, "")</f>
        <v/>
      </c>
      <c r="DJ19" s="58" t="str">
        <f>IF('COMEXT Imports'!DK20&gt;0, 'COMEXT Imports'!DK20, "")</f>
        <v/>
      </c>
      <c r="DK19" s="58" t="str">
        <f>IF('COMEXT Imports'!DL20&gt;0, 'COMEXT Imports'!DL20, "")</f>
        <v/>
      </c>
      <c r="DL19" s="58" t="str">
        <f>IF('COMEXT Imports'!DM20&gt;0, 'COMEXT Imports'!DM20, "")</f>
        <v/>
      </c>
      <c r="DM19" s="58" t="str">
        <f>IF('COMEXT Imports'!DN20&gt;0, 'COMEXT Imports'!DN20, "")</f>
        <v/>
      </c>
      <c r="DN19" s="58" t="str">
        <f>IF('COMEXT Imports'!DO20&gt;0, 'COMEXT Imports'!DO20, "")</f>
        <v/>
      </c>
      <c r="DO19" s="58" t="str">
        <f>IF('COMEXT Imports'!DP20&gt;0, 'COMEXT Imports'!DP20, "")</f>
        <v/>
      </c>
      <c r="DP19" s="58" t="str">
        <f>IF('COMEXT Imports'!DQ20&gt;0, 'COMEXT Imports'!DQ20, "")</f>
        <v/>
      </c>
      <c r="DQ19" s="58" t="str">
        <f>IF('COMEXT Imports'!DR20&gt;0, 'COMEXT Imports'!DR20, "")</f>
        <v/>
      </c>
      <c r="DR19" s="58" t="str">
        <f>IF('COMEXT Imports'!DS20&gt;0, 'COMEXT Imports'!DS20, "")</f>
        <v/>
      </c>
      <c r="DS19" s="58" t="str">
        <f>IF('COMEXT Imports'!DT20&gt;0, 'COMEXT Imports'!DT20, "")</f>
        <v/>
      </c>
    </row>
    <row r="20" spans="2:123" x14ac:dyDescent="0.3">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
      <c r="B21" s="33" t="s">
        <v>138</v>
      </c>
      <c r="C21" s="33" t="s">
        <v>139</v>
      </c>
      <c r="D21" s="36">
        <f>IF(SUM(D22:D31) &gt; 0, SUM(D22:D31), "")</f>
        <v>577.47791137255513</v>
      </c>
      <c r="E21" s="36">
        <f>IF(SUM(E22:E31) &gt; 0, SUM(E22:E31), "")</f>
        <v>1945.5472526174999</v>
      </c>
      <c r="F21" s="36">
        <f>IF(SUM(F22:F31) &gt; 0, SUM(F22:F31), "")</f>
        <v>2523.0251639900548</v>
      </c>
      <c r="G21" s="36">
        <f>IF(SUM(G22:G31) &gt; 0, SUM(G22:G31), "")</f>
        <v>491.07066638283106</v>
      </c>
      <c r="H21" s="36">
        <f t="shared" ref="H21:AA21" si="8">IF(SUM(H22:H31) &gt; 0, SUM(H22:H31), "")</f>
        <v>1378.1514160708016</v>
      </c>
      <c r="I21" s="36">
        <f t="shared" si="8"/>
        <v>1869.2220824536334</v>
      </c>
      <c r="J21" s="36">
        <f t="shared" si="8"/>
        <v>538.87291587077095</v>
      </c>
      <c r="K21" s="36">
        <f t="shared" si="8"/>
        <v>1649.9088590249146</v>
      </c>
      <c r="L21" s="36">
        <f t="shared" si="8"/>
        <v>2188.781774895685</v>
      </c>
      <c r="M21" s="36">
        <f t="shared" si="8"/>
        <v>688.61308564223862</v>
      </c>
      <c r="N21" s="36">
        <f t="shared" si="8"/>
        <v>1988.3505117482505</v>
      </c>
      <c r="O21" s="36">
        <f t="shared" si="8"/>
        <v>2676.9635973904888</v>
      </c>
      <c r="P21" s="36">
        <f t="shared" si="8"/>
        <v>822.61212005201037</v>
      </c>
      <c r="Q21" s="36">
        <f t="shared" si="8"/>
        <v>2051.1226022244073</v>
      </c>
      <c r="R21" s="36">
        <f t="shared" si="8"/>
        <v>2873.7347222764174</v>
      </c>
      <c r="S21" s="36">
        <f t="shared" si="8"/>
        <v>898.80087893984773</v>
      </c>
      <c r="T21" s="36">
        <f t="shared" si="8"/>
        <v>1991.8401524440444</v>
      </c>
      <c r="U21" s="36">
        <f t="shared" si="8"/>
        <v>2890.6410313838933</v>
      </c>
      <c r="V21" s="36">
        <f t="shared" si="8"/>
        <v>1006.8547398645362</v>
      </c>
      <c r="W21" s="36">
        <f t="shared" si="8"/>
        <v>1953.7421126267288</v>
      </c>
      <c r="X21" s="36">
        <f t="shared" si="8"/>
        <v>2960.5968524912651</v>
      </c>
      <c r="Y21" s="36">
        <f t="shared" si="8"/>
        <v>757.24507042488744</v>
      </c>
      <c r="Z21" s="36">
        <f t="shared" si="8"/>
        <v>1889.3489419752809</v>
      </c>
      <c r="AA21" s="36">
        <f t="shared" si="8"/>
        <v>2646.59401240017</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8.8" x14ac:dyDescent="0.3">
      <c r="B22" s="39" t="s">
        <v>140</v>
      </c>
      <c r="C22" s="37" t="s">
        <v>141</v>
      </c>
      <c r="D22" s="58">
        <f>IF('COMEXT Imports'!E22&gt;0, 'COMEXT Imports'!E22, "")</f>
        <v>47.08134762975741</v>
      </c>
      <c r="E22" s="58">
        <f>IF('COMEXT Imports'!F22&gt;0, 'COMEXT Imports'!F22, "")</f>
        <v>181.62758258049845</v>
      </c>
      <c r="F22" s="58">
        <f>IF('COMEXT Imports'!G22&gt;0, 'COMEXT Imports'!G22, "")</f>
        <v>228.70893021025583</v>
      </c>
      <c r="G22" s="58">
        <f>IF('COMEXT Imports'!H22&gt;0, 'COMEXT Imports'!H22, "")</f>
        <v>58.680273279554527</v>
      </c>
      <c r="H22" s="58">
        <f>IF('COMEXT Imports'!I22&gt;0, 'COMEXT Imports'!I22, "")</f>
        <v>153.33336462229806</v>
      </c>
      <c r="I22" s="58">
        <f>IF('COMEXT Imports'!J22&gt;0, 'COMEXT Imports'!J22, "")</f>
        <v>212.0136379018526</v>
      </c>
      <c r="J22" s="58">
        <f>IF('COMEXT Imports'!K22&gt;0, 'COMEXT Imports'!K22, "")</f>
        <v>70.220809474305213</v>
      </c>
      <c r="K22" s="58">
        <f>IF('COMEXT Imports'!L22&gt;0, 'COMEXT Imports'!L22, "")</f>
        <v>186.07480811133473</v>
      </c>
      <c r="L22" s="58">
        <f>IF('COMEXT Imports'!M22&gt;0, 'COMEXT Imports'!M22, "")</f>
        <v>256.29561758564</v>
      </c>
      <c r="M22" s="58">
        <f>IF('COMEXT Imports'!N22&gt;0, 'COMEXT Imports'!N22, "")</f>
        <v>87.033739081326559</v>
      </c>
      <c r="N22" s="58">
        <f>IF('COMEXT Imports'!O22&gt;0, 'COMEXT Imports'!O22, "")</f>
        <v>173.53415923810661</v>
      </c>
      <c r="O22" s="58">
        <f>IF('COMEXT Imports'!P22&gt;0, 'COMEXT Imports'!P22, "")</f>
        <v>260.56789831943314</v>
      </c>
      <c r="P22" s="58">
        <f>IF('COMEXT Imports'!Q22&gt;0, 'COMEXT Imports'!Q22, "")</f>
        <v>155.07126729129624</v>
      </c>
      <c r="Q22" s="58">
        <f>IF('COMEXT Imports'!R22&gt;0, 'COMEXT Imports'!R22, "")</f>
        <v>225.06826909798895</v>
      </c>
      <c r="R22" s="58">
        <f>IF('COMEXT Imports'!S22&gt;0, 'COMEXT Imports'!S22, "")</f>
        <v>380.13953638928518</v>
      </c>
      <c r="S22" s="58">
        <f>IF('COMEXT Imports'!T22&gt;0, 'COMEXT Imports'!T22, "")</f>
        <v>159.21371160452901</v>
      </c>
      <c r="T22" s="58">
        <f>IF('COMEXT Imports'!U22&gt;0, 'COMEXT Imports'!U22, "")</f>
        <v>214.41792287098076</v>
      </c>
      <c r="U22" s="58">
        <f>IF('COMEXT Imports'!V22&gt;0, 'COMEXT Imports'!V22, "")</f>
        <v>373.63163447550971</v>
      </c>
      <c r="V22" s="58">
        <f>IF('COMEXT Imports'!W22&gt;0, 'COMEXT Imports'!W22, "")</f>
        <v>140.5847009146795</v>
      </c>
      <c r="W22" s="58">
        <f>IF('COMEXT Imports'!X22&gt;0, 'COMEXT Imports'!X22, "")</f>
        <v>137.64708828189183</v>
      </c>
      <c r="X22" s="58">
        <f>IF('COMEXT Imports'!Y22&gt;0, 'COMEXT Imports'!Y22, "")</f>
        <v>278.23178919657136</v>
      </c>
      <c r="Y22" s="58">
        <f>IF('COMEXT Imports'!Z22&gt;0, 'COMEXT Imports'!Z22, "")</f>
        <v>59.624192677243435</v>
      </c>
      <c r="Z22" s="58">
        <f>IF('COMEXT Imports'!AA22&gt;0, 'COMEXT Imports'!AA22, "")</f>
        <v>211.57556827564727</v>
      </c>
      <c r="AA22" s="58">
        <f>IF('COMEXT Imports'!AB22&gt;0, 'COMEXT Imports'!AB22, "")</f>
        <v>271.19976095289064</v>
      </c>
      <c r="AB22" s="58" t="str">
        <f>IF('COMEXT Imports'!AC22&gt;0, 'COMEXT Imports'!AC22, "")</f>
        <v/>
      </c>
      <c r="AC22" s="58" t="str">
        <f>IF('COMEXT Imports'!AD22&gt;0, 'COMEXT Imports'!AD22, "")</f>
        <v/>
      </c>
      <c r="AD22" s="58" t="str">
        <f>IF('COMEXT Imports'!AE22&gt;0, 'COMEXT Imports'!AE22, "")</f>
        <v/>
      </c>
      <c r="AE22" s="58" t="str">
        <f>IF('COMEXT Imports'!AF22&gt;0, 'COMEXT Imports'!AF22, "")</f>
        <v/>
      </c>
      <c r="AF22" s="58" t="str">
        <f>IF('COMEXT Imports'!AG22&gt;0, 'COMEXT Imports'!AG22, "")</f>
        <v/>
      </c>
      <c r="AG22" s="58" t="str">
        <f>IF('COMEXT Imports'!AH22&gt;0, 'COMEXT Imports'!AH22, "")</f>
        <v/>
      </c>
      <c r="AH22" s="58" t="str">
        <f>IF('COMEXT Imports'!AI22&gt;0, 'COMEXT Imports'!AI22, "")</f>
        <v/>
      </c>
      <c r="AI22" s="58" t="str">
        <f>IF('COMEXT Imports'!AJ22&gt;0, 'COMEXT Imports'!AJ22, "")</f>
        <v/>
      </c>
      <c r="AJ22" s="58" t="str">
        <f>IF('COMEXT Imports'!AK22&gt;0, 'COMEXT Imports'!AK22, "")</f>
        <v/>
      </c>
      <c r="AK22" s="58" t="str">
        <f>IF('COMEXT Imports'!AL22&gt;0, 'COMEXT Imports'!AL22, "")</f>
        <v/>
      </c>
      <c r="AL22" s="58" t="str">
        <f>IF('COMEXT Imports'!AM22&gt;0, 'COMEXT Imports'!AM22, "")</f>
        <v/>
      </c>
      <c r="AM22" s="58" t="str">
        <f>IF('COMEXT Imports'!AN22&gt;0, 'COMEXT Imports'!AN22, "")</f>
        <v/>
      </c>
      <c r="AN22" s="58" t="str">
        <f>IF('COMEXT Imports'!AO22&gt;0, 'COMEXT Imports'!AO22, "")</f>
        <v/>
      </c>
      <c r="AO22" s="58" t="str">
        <f>IF('COMEXT Imports'!AP22&gt;0, 'COMEXT Imports'!AP22, "")</f>
        <v/>
      </c>
      <c r="AP22" s="58" t="str">
        <f>IF('COMEXT Imports'!AQ22&gt;0, 'COMEXT Imports'!AQ22, "")</f>
        <v/>
      </c>
      <c r="AQ22" s="58" t="str">
        <f>IF('COMEXT Imports'!AR22&gt;0, 'COMEXT Imports'!AR22, "")</f>
        <v/>
      </c>
      <c r="AR22" s="58" t="str">
        <f>IF('COMEXT Imports'!AS22&gt;0, 'COMEXT Imports'!AS22, "")</f>
        <v/>
      </c>
      <c r="AS22" s="58" t="str">
        <f>IF('COMEXT Imports'!AT22&gt;0, 'COMEXT Imports'!AT22, "")</f>
        <v/>
      </c>
      <c r="AT22" s="58" t="str">
        <f>IF('COMEXT Imports'!AU22&gt;0, 'COMEXT Imports'!AU22, "")</f>
        <v/>
      </c>
      <c r="AU22" s="58" t="str">
        <f>IF('COMEXT Imports'!AV22&gt;0, 'COMEXT Imports'!AV22, "")</f>
        <v/>
      </c>
      <c r="AV22" s="58" t="str">
        <f>IF('COMEXT Imports'!AW22&gt;0, 'COMEXT Imports'!AW22, "")</f>
        <v/>
      </c>
      <c r="AW22" s="58" t="str">
        <f>IF('COMEXT Imports'!AX22&gt;0, 'COMEXT Imports'!AX22, "")</f>
        <v/>
      </c>
      <c r="AX22" s="58" t="str">
        <f>IF('COMEXT Imports'!AY22&gt;0, 'COMEXT Imports'!AY22, "")</f>
        <v/>
      </c>
      <c r="AY22" s="58" t="str">
        <f>IF('COMEXT Imports'!AZ22&gt;0, 'COMEXT Imports'!AZ22, "")</f>
        <v/>
      </c>
      <c r="AZ22" s="58" t="str">
        <f>IF('COMEXT Imports'!BA22&gt;0, 'COMEXT Imports'!BA22, "")</f>
        <v/>
      </c>
      <c r="BA22" s="58" t="str">
        <f>IF('COMEXT Imports'!BB22&gt;0, 'COMEXT Imports'!BB22, "")</f>
        <v/>
      </c>
      <c r="BB22" s="58" t="str">
        <f>IF('COMEXT Imports'!BC22&gt;0, 'COMEXT Imports'!BC22, "")</f>
        <v/>
      </c>
      <c r="BC22" s="58" t="str">
        <f>IF('COMEXT Imports'!BD22&gt;0, 'COMEXT Imports'!BD22, "")</f>
        <v/>
      </c>
      <c r="BD22" s="58" t="str">
        <f>IF('COMEXT Imports'!BE22&gt;0, 'COMEXT Imports'!BE22, "")</f>
        <v/>
      </c>
      <c r="BE22" s="58" t="str">
        <f>IF('COMEXT Imports'!BF22&gt;0, 'COMEXT Imports'!BF22, "")</f>
        <v/>
      </c>
      <c r="BF22" s="58" t="str">
        <f>IF('COMEXT Imports'!BG22&gt;0, 'COMEXT Imports'!BG22, "")</f>
        <v/>
      </c>
      <c r="BG22" s="58" t="str">
        <f>IF('COMEXT Imports'!BH22&gt;0, 'COMEXT Imports'!BH22, "")</f>
        <v/>
      </c>
      <c r="BH22" s="58" t="str">
        <f>IF('COMEXT Imports'!BI22&gt;0, 'COMEXT Imports'!BI22, "")</f>
        <v/>
      </c>
      <c r="BI22" s="58" t="str">
        <f>IF('COMEXT Imports'!BJ22&gt;0, 'COMEXT Imports'!BJ22, "")</f>
        <v/>
      </c>
      <c r="BJ22" s="58" t="str">
        <f>IF('COMEXT Imports'!BK22&gt;0, 'COMEXT Imports'!BK22, "")</f>
        <v/>
      </c>
      <c r="BK22" s="58" t="str">
        <f>IF('COMEXT Imports'!BL22&gt;0, 'COMEXT Imports'!BL22, "")</f>
        <v/>
      </c>
      <c r="BL22" s="58" t="str">
        <f>IF('COMEXT Imports'!BM22&gt;0, 'COMEXT Imports'!BM22, "")</f>
        <v/>
      </c>
      <c r="BM22" s="58" t="str">
        <f>IF('COMEXT Imports'!BN22&gt;0, 'COMEXT Imports'!BN22, "")</f>
        <v/>
      </c>
      <c r="BN22" s="58" t="str">
        <f>IF('COMEXT Imports'!BO22&gt;0, 'COMEXT Imports'!BO22, "")</f>
        <v/>
      </c>
      <c r="BO22" s="58" t="str">
        <f>IF('COMEXT Imports'!BP22&gt;0, 'COMEXT Imports'!BP22, "")</f>
        <v/>
      </c>
      <c r="BP22" s="58" t="str">
        <f>IF('COMEXT Imports'!BQ22&gt;0, 'COMEXT Imports'!BQ22, "")</f>
        <v/>
      </c>
      <c r="BQ22" s="58" t="str">
        <f>IF('COMEXT Imports'!BR22&gt;0, 'COMEXT Imports'!BR22, "")</f>
        <v/>
      </c>
      <c r="BR22" s="58" t="str">
        <f>IF('COMEXT Imports'!BS22&gt;0, 'COMEXT Imports'!BS22, "")</f>
        <v/>
      </c>
      <c r="BS22" s="58" t="str">
        <f>IF('COMEXT Imports'!BT22&gt;0, 'COMEXT Imports'!BT22, "")</f>
        <v/>
      </c>
      <c r="BT22" s="58" t="str">
        <f>IF('COMEXT Imports'!BU22&gt;0, 'COMEXT Imports'!BU22, "")</f>
        <v/>
      </c>
      <c r="BU22" s="58" t="str">
        <f>IF('COMEXT Imports'!BV22&gt;0, 'COMEXT Imports'!BV22, "")</f>
        <v/>
      </c>
      <c r="BV22" s="58" t="str">
        <f>IF('COMEXT Imports'!BW22&gt;0, 'COMEXT Imports'!BW22, "")</f>
        <v/>
      </c>
      <c r="BW22" s="58" t="str">
        <f>IF('COMEXT Imports'!BX22&gt;0, 'COMEXT Imports'!BX22, "")</f>
        <v/>
      </c>
      <c r="BX22" s="58" t="str">
        <f>IF('COMEXT Imports'!BY22&gt;0, 'COMEXT Imports'!BY22, "")</f>
        <v/>
      </c>
      <c r="BY22" s="58" t="str">
        <f>IF('COMEXT Imports'!BZ22&gt;0, 'COMEXT Imports'!BZ22, "")</f>
        <v/>
      </c>
      <c r="BZ22" s="58" t="str">
        <f>IF('COMEXT Imports'!CA22&gt;0, 'COMEXT Imports'!CA22, "")</f>
        <v/>
      </c>
      <c r="CA22" s="58" t="str">
        <f>IF('COMEXT Imports'!CB22&gt;0, 'COMEXT Imports'!CB22, "")</f>
        <v/>
      </c>
      <c r="CB22" s="58" t="str">
        <f>IF('COMEXT Imports'!CC22&gt;0, 'COMEXT Imports'!CC22, "")</f>
        <v/>
      </c>
      <c r="CC22" s="58" t="str">
        <f>IF('COMEXT Imports'!CD22&gt;0, 'COMEXT Imports'!CD22, "")</f>
        <v/>
      </c>
      <c r="CD22" s="58" t="str">
        <f>IF('COMEXT Imports'!CE22&gt;0, 'COMEXT Imports'!CE22, "")</f>
        <v/>
      </c>
      <c r="CE22" s="58" t="str">
        <f>IF('COMEXT Imports'!CF22&gt;0, 'COMEXT Imports'!CF22, "")</f>
        <v/>
      </c>
      <c r="CF22" s="58" t="str">
        <f>IF('COMEXT Imports'!CG22&gt;0, 'COMEXT Imports'!CG22, "")</f>
        <v/>
      </c>
      <c r="CG22" s="58" t="str">
        <f>IF('COMEXT Imports'!CH22&gt;0, 'COMEXT Imports'!CH22, "")</f>
        <v/>
      </c>
      <c r="CH22" s="58" t="str">
        <f>IF('COMEXT Imports'!CI22&gt;0, 'COMEXT Imports'!CI22, "")</f>
        <v/>
      </c>
      <c r="CI22" s="58" t="str">
        <f>IF('COMEXT Imports'!CJ22&gt;0, 'COMEXT Imports'!CJ22, "")</f>
        <v/>
      </c>
      <c r="CJ22" s="58" t="str">
        <f>IF('COMEXT Imports'!CK22&gt;0, 'COMEXT Imports'!CK22, "")</f>
        <v/>
      </c>
      <c r="CK22" s="58" t="str">
        <f>IF('COMEXT Imports'!CL22&gt;0, 'COMEXT Imports'!CL22, "")</f>
        <v/>
      </c>
      <c r="CL22" s="58" t="str">
        <f>IF('COMEXT Imports'!CM22&gt;0, 'COMEXT Imports'!CM22, "")</f>
        <v/>
      </c>
      <c r="CM22" s="58" t="str">
        <f>IF('COMEXT Imports'!CN22&gt;0, 'COMEXT Imports'!CN22, "")</f>
        <v/>
      </c>
      <c r="CN22" s="58" t="str">
        <f>IF('COMEXT Imports'!CO22&gt;0, 'COMEXT Imports'!CO22, "")</f>
        <v/>
      </c>
      <c r="CO22" s="58" t="str">
        <f>IF('COMEXT Imports'!CP22&gt;0, 'COMEXT Imports'!CP22, "")</f>
        <v/>
      </c>
      <c r="CP22" s="58" t="str">
        <f>IF('COMEXT Imports'!CQ22&gt;0, 'COMEXT Imports'!CQ22, "")</f>
        <v/>
      </c>
      <c r="CQ22" s="58" t="str">
        <f>IF('COMEXT Imports'!CR22&gt;0, 'COMEXT Imports'!CR22, "")</f>
        <v/>
      </c>
      <c r="CR22" s="58" t="str">
        <f>IF('COMEXT Imports'!CS22&gt;0, 'COMEXT Imports'!CS22, "")</f>
        <v/>
      </c>
      <c r="CS22" s="58" t="str">
        <f>IF('COMEXT Imports'!CT22&gt;0, 'COMEXT Imports'!CT22, "")</f>
        <v/>
      </c>
      <c r="CT22" s="58" t="str">
        <f>IF('COMEXT Imports'!CU22&gt;0, 'COMEXT Imports'!CU22, "")</f>
        <v/>
      </c>
      <c r="CU22" s="58" t="str">
        <f>IF('COMEXT Imports'!CV22&gt;0, 'COMEXT Imports'!CV22, "")</f>
        <v/>
      </c>
      <c r="CV22" s="58" t="str">
        <f>IF('COMEXT Imports'!CW22&gt;0, 'COMEXT Imports'!CW22, "")</f>
        <v/>
      </c>
      <c r="CW22" s="58" t="str">
        <f>IF('COMEXT Imports'!CX22&gt;0, 'COMEXT Imports'!CX22, "")</f>
        <v/>
      </c>
      <c r="CX22" s="58" t="str">
        <f>IF('COMEXT Imports'!CY22&gt;0, 'COMEXT Imports'!CY22, "")</f>
        <v/>
      </c>
      <c r="CY22" s="58" t="str">
        <f>IF('COMEXT Imports'!CZ22&gt;0, 'COMEXT Imports'!CZ22, "")</f>
        <v/>
      </c>
      <c r="CZ22" s="58" t="str">
        <f>IF('COMEXT Imports'!DA22&gt;0, 'COMEXT Imports'!DA22, "")</f>
        <v/>
      </c>
      <c r="DA22" s="58" t="str">
        <f>IF('COMEXT Imports'!DB22&gt;0, 'COMEXT Imports'!DB22, "")</f>
        <v/>
      </c>
      <c r="DB22" s="58" t="str">
        <f>IF('COMEXT Imports'!DC22&gt;0, 'COMEXT Imports'!DC22, "")</f>
        <v/>
      </c>
      <c r="DC22" s="58" t="str">
        <f>IF('COMEXT Imports'!DD22&gt;0, 'COMEXT Imports'!DD22, "")</f>
        <v/>
      </c>
      <c r="DD22" s="58" t="str">
        <f>IF('COMEXT Imports'!DE22&gt;0, 'COMEXT Imports'!DE22, "")</f>
        <v/>
      </c>
      <c r="DE22" s="58" t="str">
        <f>IF('COMEXT Imports'!DF22&gt;0, 'COMEXT Imports'!DF22, "")</f>
        <v/>
      </c>
      <c r="DF22" s="58" t="str">
        <f>IF('COMEXT Imports'!DG22&gt;0, 'COMEXT Imports'!DG22, "")</f>
        <v/>
      </c>
      <c r="DG22" s="58" t="str">
        <f>IF('COMEXT Imports'!DH22&gt;0, 'COMEXT Imports'!DH22, "")</f>
        <v/>
      </c>
      <c r="DH22" s="58" t="str">
        <f>IF('COMEXT Imports'!DI22&gt;0, 'COMEXT Imports'!DI22, "")</f>
        <v/>
      </c>
      <c r="DI22" s="58" t="str">
        <f>IF('COMEXT Imports'!DJ22&gt;0, 'COMEXT Imports'!DJ22, "")</f>
        <v/>
      </c>
      <c r="DJ22" s="58" t="str">
        <f>IF('COMEXT Imports'!DK22&gt;0, 'COMEXT Imports'!DK22, "")</f>
        <v/>
      </c>
      <c r="DK22" s="58" t="str">
        <f>IF('COMEXT Imports'!DL22&gt;0, 'COMEXT Imports'!DL22, "")</f>
        <v/>
      </c>
      <c r="DL22" s="58" t="str">
        <f>IF('COMEXT Imports'!DM22&gt;0, 'COMEXT Imports'!DM22, "")</f>
        <v/>
      </c>
      <c r="DM22" s="58" t="str">
        <f>IF('COMEXT Imports'!DN22&gt;0, 'COMEXT Imports'!DN22, "")</f>
        <v/>
      </c>
      <c r="DN22" s="58" t="str">
        <f>IF('COMEXT Imports'!DO22&gt;0, 'COMEXT Imports'!DO22, "")</f>
        <v/>
      </c>
      <c r="DO22" s="58" t="str">
        <f>IF('COMEXT Imports'!DP22&gt;0, 'COMEXT Imports'!DP22, "")</f>
        <v/>
      </c>
      <c r="DP22" s="58" t="str">
        <f>IF('COMEXT Imports'!DQ22&gt;0, 'COMEXT Imports'!DQ22, "")</f>
        <v/>
      </c>
      <c r="DQ22" s="58" t="str">
        <f>IF('COMEXT Imports'!DR22&gt;0, 'COMEXT Imports'!DR22, "")</f>
        <v/>
      </c>
      <c r="DR22" s="58" t="str">
        <f>IF('COMEXT Imports'!DS22&gt;0, 'COMEXT Imports'!DS22, "")</f>
        <v/>
      </c>
      <c r="DS22" s="58" t="str">
        <f>IF('COMEXT Imports'!DT22&gt;0, 'COMEXT Imports'!DT22, "")</f>
        <v/>
      </c>
    </row>
    <row r="23" spans="2:123" x14ac:dyDescent="0.3">
      <c r="B23" s="39" t="s">
        <v>142</v>
      </c>
      <c r="C23" s="37" t="s">
        <v>143</v>
      </c>
      <c r="D23" s="58">
        <f>IF('COMEXT Imports'!E23&gt;0, 'COMEXT Imports'!E23, "")</f>
        <v>4.5830472409321601</v>
      </c>
      <c r="E23" s="58">
        <f>IF('COMEXT Imports'!F23&gt;0, 'COMEXT Imports'!F23, "")</f>
        <v>15.53347846822259</v>
      </c>
      <c r="F23" s="58">
        <f>IF('COMEXT Imports'!G23&gt;0, 'COMEXT Imports'!G23, "")</f>
        <v>20.11652570915475</v>
      </c>
      <c r="G23" s="58">
        <f>IF('COMEXT Imports'!H23&gt;0, 'COMEXT Imports'!H23, "")</f>
        <v>2.9708004325633732</v>
      </c>
      <c r="H23" s="58">
        <f>IF('COMEXT Imports'!I23&gt;0, 'COMEXT Imports'!I23, "")</f>
        <v>3.4431708010811954</v>
      </c>
      <c r="I23" s="58">
        <f>IF('COMEXT Imports'!J23&gt;0, 'COMEXT Imports'!J23, "")</f>
        <v>6.4139712336445696</v>
      </c>
      <c r="J23" s="58">
        <f>IF('COMEXT Imports'!K23&gt;0, 'COMEXT Imports'!K23, "")</f>
        <v>6.355305573386012</v>
      </c>
      <c r="K23" s="58">
        <f>IF('COMEXT Imports'!L23&gt;0, 'COMEXT Imports'!L23, "")</f>
        <v>9.5141907767321641</v>
      </c>
      <c r="L23" s="58">
        <f>IF('COMEXT Imports'!M23&gt;0, 'COMEXT Imports'!M23, "")</f>
        <v>15.869496350118171</v>
      </c>
      <c r="M23" s="58">
        <f>IF('COMEXT Imports'!N23&gt;0, 'COMEXT Imports'!N23, "")</f>
        <v>5.4157070353615984</v>
      </c>
      <c r="N23" s="58">
        <f>IF('COMEXT Imports'!O23&gt;0, 'COMEXT Imports'!O23, "")</f>
        <v>5.7274041804884703</v>
      </c>
      <c r="O23" s="58">
        <f>IF('COMEXT Imports'!P23&gt;0, 'COMEXT Imports'!P23, "")</f>
        <v>11.14311121585007</v>
      </c>
      <c r="P23" s="58">
        <f>IF('COMEXT Imports'!Q23&gt;0, 'COMEXT Imports'!Q23, "")</f>
        <v>8.6191328339199362</v>
      </c>
      <c r="Q23" s="58">
        <f>IF('COMEXT Imports'!R23&gt;0, 'COMEXT Imports'!R23, "")</f>
        <v>7.1124222257537291</v>
      </c>
      <c r="R23" s="58">
        <f>IF('COMEXT Imports'!S23&gt;0, 'COMEXT Imports'!S23, "")</f>
        <v>15.731555059673667</v>
      </c>
      <c r="S23" s="58">
        <f>IF('COMEXT Imports'!T23&gt;0, 'COMEXT Imports'!T23, "")</f>
        <v>6.3144903778657095</v>
      </c>
      <c r="T23" s="58">
        <f>IF('COMEXT Imports'!U23&gt;0, 'COMEXT Imports'!U23, "")</f>
        <v>5.1281104844727006</v>
      </c>
      <c r="U23" s="58">
        <f>IF('COMEXT Imports'!V23&gt;0, 'COMEXT Imports'!V23, "")</f>
        <v>11.442600862338411</v>
      </c>
      <c r="V23" s="58">
        <f>IF('COMEXT Imports'!W23&gt;0, 'COMEXT Imports'!W23, "")</f>
        <v>9.5509896565080794</v>
      </c>
      <c r="W23" s="58">
        <f>IF('COMEXT Imports'!X23&gt;0, 'COMEXT Imports'!X23, "")</f>
        <v>3.0738419877843213</v>
      </c>
      <c r="X23" s="58">
        <f>IF('COMEXT Imports'!Y23&gt;0, 'COMEXT Imports'!Y23, "")</f>
        <v>12.624831644292403</v>
      </c>
      <c r="Y23" s="58">
        <f>IF('COMEXT Imports'!Z23&gt;0, 'COMEXT Imports'!Z23, "")</f>
        <v>2.2692459013061987</v>
      </c>
      <c r="Z23" s="58">
        <f>IF('COMEXT Imports'!AA23&gt;0, 'COMEXT Imports'!AA23, "")</f>
        <v>9.9765616703951512</v>
      </c>
      <c r="AA23" s="58">
        <f>IF('COMEXT Imports'!AB23&gt;0, 'COMEXT Imports'!AB23, "")</f>
        <v>12.245807571701349</v>
      </c>
      <c r="AB23" s="58" t="str">
        <f>IF('COMEXT Imports'!AC23&gt;0, 'COMEXT Imports'!AC23, "")</f>
        <v/>
      </c>
      <c r="AC23" s="58" t="str">
        <f>IF('COMEXT Imports'!AD23&gt;0, 'COMEXT Imports'!AD23, "")</f>
        <v/>
      </c>
      <c r="AD23" s="58" t="str">
        <f>IF('COMEXT Imports'!AE23&gt;0, 'COMEXT Imports'!AE23, "")</f>
        <v/>
      </c>
      <c r="AE23" s="58" t="str">
        <f>IF('COMEXT Imports'!AF23&gt;0, 'COMEXT Imports'!AF23, "")</f>
        <v/>
      </c>
      <c r="AF23" s="58" t="str">
        <f>IF('COMEXT Imports'!AG23&gt;0, 'COMEXT Imports'!AG23, "")</f>
        <v/>
      </c>
      <c r="AG23" s="58" t="str">
        <f>IF('COMEXT Imports'!AH23&gt;0, 'COMEXT Imports'!AH23, "")</f>
        <v/>
      </c>
      <c r="AH23" s="58" t="str">
        <f>IF('COMEXT Imports'!AI23&gt;0, 'COMEXT Imports'!AI23, "")</f>
        <v/>
      </c>
      <c r="AI23" s="58" t="str">
        <f>IF('COMEXT Imports'!AJ23&gt;0, 'COMEXT Imports'!AJ23, "")</f>
        <v/>
      </c>
      <c r="AJ23" s="58" t="str">
        <f>IF('COMEXT Imports'!AK23&gt;0, 'COMEXT Imports'!AK23, "")</f>
        <v/>
      </c>
      <c r="AK23" s="58" t="str">
        <f>IF('COMEXT Imports'!AL23&gt;0, 'COMEXT Imports'!AL23, "")</f>
        <v/>
      </c>
      <c r="AL23" s="58" t="str">
        <f>IF('COMEXT Imports'!AM23&gt;0, 'COMEXT Imports'!AM23, "")</f>
        <v/>
      </c>
      <c r="AM23" s="58" t="str">
        <f>IF('COMEXT Imports'!AN23&gt;0, 'COMEXT Imports'!AN23, "")</f>
        <v/>
      </c>
      <c r="AN23" s="58" t="str">
        <f>IF('COMEXT Imports'!AO23&gt;0, 'COMEXT Imports'!AO23, "")</f>
        <v/>
      </c>
      <c r="AO23" s="58" t="str">
        <f>IF('COMEXT Imports'!AP23&gt;0, 'COMEXT Imports'!AP23, "")</f>
        <v/>
      </c>
      <c r="AP23" s="58" t="str">
        <f>IF('COMEXT Imports'!AQ23&gt;0, 'COMEXT Imports'!AQ23, "")</f>
        <v/>
      </c>
      <c r="AQ23" s="58" t="str">
        <f>IF('COMEXT Imports'!AR23&gt;0, 'COMEXT Imports'!AR23, "")</f>
        <v/>
      </c>
      <c r="AR23" s="58" t="str">
        <f>IF('COMEXT Imports'!AS23&gt;0, 'COMEXT Imports'!AS23, "")</f>
        <v/>
      </c>
      <c r="AS23" s="58" t="str">
        <f>IF('COMEXT Imports'!AT23&gt;0, 'COMEXT Imports'!AT23, "")</f>
        <v/>
      </c>
      <c r="AT23" s="58" t="str">
        <f>IF('COMEXT Imports'!AU23&gt;0, 'COMEXT Imports'!AU23, "")</f>
        <v/>
      </c>
      <c r="AU23" s="58" t="str">
        <f>IF('COMEXT Imports'!AV23&gt;0, 'COMEXT Imports'!AV23, "")</f>
        <v/>
      </c>
      <c r="AV23" s="58" t="str">
        <f>IF('COMEXT Imports'!AW23&gt;0, 'COMEXT Imports'!AW23, "")</f>
        <v/>
      </c>
      <c r="AW23" s="58" t="str">
        <f>IF('COMEXT Imports'!AX23&gt;0, 'COMEXT Imports'!AX23, "")</f>
        <v/>
      </c>
      <c r="AX23" s="58" t="str">
        <f>IF('COMEXT Imports'!AY23&gt;0, 'COMEXT Imports'!AY23, "")</f>
        <v/>
      </c>
      <c r="AY23" s="58" t="str">
        <f>IF('COMEXT Imports'!AZ23&gt;0, 'COMEXT Imports'!AZ23, "")</f>
        <v/>
      </c>
      <c r="AZ23" s="58" t="str">
        <f>IF('COMEXT Imports'!BA23&gt;0, 'COMEXT Imports'!BA23, "")</f>
        <v/>
      </c>
      <c r="BA23" s="58" t="str">
        <f>IF('COMEXT Imports'!BB23&gt;0, 'COMEXT Imports'!BB23, "")</f>
        <v/>
      </c>
      <c r="BB23" s="58" t="str">
        <f>IF('COMEXT Imports'!BC23&gt;0, 'COMEXT Imports'!BC23, "")</f>
        <v/>
      </c>
      <c r="BC23" s="58" t="str">
        <f>IF('COMEXT Imports'!BD23&gt;0, 'COMEXT Imports'!BD23, "")</f>
        <v/>
      </c>
      <c r="BD23" s="58" t="str">
        <f>IF('COMEXT Imports'!BE23&gt;0, 'COMEXT Imports'!BE23, "")</f>
        <v/>
      </c>
      <c r="BE23" s="58" t="str">
        <f>IF('COMEXT Imports'!BF23&gt;0, 'COMEXT Imports'!BF23, "")</f>
        <v/>
      </c>
      <c r="BF23" s="58" t="str">
        <f>IF('COMEXT Imports'!BG23&gt;0, 'COMEXT Imports'!BG23, "")</f>
        <v/>
      </c>
      <c r="BG23" s="58" t="str">
        <f>IF('COMEXT Imports'!BH23&gt;0, 'COMEXT Imports'!BH23, "")</f>
        <v/>
      </c>
      <c r="BH23" s="58" t="str">
        <f>IF('COMEXT Imports'!BI23&gt;0, 'COMEXT Imports'!BI23, "")</f>
        <v/>
      </c>
      <c r="BI23" s="58" t="str">
        <f>IF('COMEXT Imports'!BJ23&gt;0, 'COMEXT Imports'!BJ23, "")</f>
        <v/>
      </c>
      <c r="BJ23" s="58" t="str">
        <f>IF('COMEXT Imports'!BK23&gt;0, 'COMEXT Imports'!BK23, "")</f>
        <v/>
      </c>
      <c r="BK23" s="58" t="str">
        <f>IF('COMEXT Imports'!BL23&gt;0, 'COMEXT Imports'!BL23, "")</f>
        <v/>
      </c>
      <c r="BL23" s="58" t="str">
        <f>IF('COMEXT Imports'!BM23&gt;0, 'COMEXT Imports'!BM23, "")</f>
        <v/>
      </c>
      <c r="BM23" s="58" t="str">
        <f>IF('COMEXT Imports'!BN23&gt;0, 'COMEXT Imports'!BN23, "")</f>
        <v/>
      </c>
      <c r="BN23" s="58" t="str">
        <f>IF('COMEXT Imports'!BO23&gt;0, 'COMEXT Imports'!BO23, "")</f>
        <v/>
      </c>
      <c r="BO23" s="58" t="str">
        <f>IF('COMEXT Imports'!BP23&gt;0, 'COMEXT Imports'!BP23, "")</f>
        <v/>
      </c>
      <c r="BP23" s="58" t="str">
        <f>IF('COMEXT Imports'!BQ23&gt;0, 'COMEXT Imports'!BQ23, "")</f>
        <v/>
      </c>
      <c r="BQ23" s="58" t="str">
        <f>IF('COMEXT Imports'!BR23&gt;0, 'COMEXT Imports'!BR23, "")</f>
        <v/>
      </c>
      <c r="BR23" s="58" t="str">
        <f>IF('COMEXT Imports'!BS23&gt;0, 'COMEXT Imports'!BS23, "")</f>
        <v/>
      </c>
      <c r="BS23" s="58" t="str">
        <f>IF('COMEXT Imports'!BT23&gt;0, 'COMEXT Imports'!BT23, "")</f>
        <v/>
      </c>
      <c r="BT23" s="58" t="str">
        <f>IF('COMEXT Imports'!BU23&gt;0, 'COMEXT Imports'!BU23, "")</f>
        <v/>
      </c>
      <c r="BU23" s="58" t="str">
        <f>IF('COMEXT Imports'!BV23&gt;0, 'COMEXT Imports'!BV23, "")</f>
        <v/>
      </c>
      <c r="BV23" s="58" t="str">
        <f>IF('COMEXT Imports'!BW23&gt;0, 'COMEXT Imports'!BW23, "")</f>
        <v/>
      </c>
      <c r="BW23" s="58" t="str">
        <f>IF('COMEXT Imports'!BX23&gt;0, 'COMEXT Imports'!BX23, "")</f>
        <v/>
      </c>
      <c r="BX23" s="58" t="str">
        <f>IF('COMEXT Imports'!BY23&gt;0, 'COMEXT Imports'!BY23, "")</f>
        <v/>
      </c>
      <c r="BY23" s="58" t="str">
        <f>IF('COMEXT Imports'!BZ23&gt;0, 'COMEXT Imports'!BZ23, "")</f>
        <v/>
      </c>
      <c r="BZ23" s="58" t="str">
        <f>IF('COMEXT Imports'!CA23&gt;0, 'COMEXT Imports'!CA23, "")</f>
        <v/>
      </c>
      <c r="CA23" s="58" t="str">
        <f>IF('COMEXT Imports'!CB23&gt;0, 'COMEXT Imports'!CB23, "")</f>
        <v/>
      </c>
      <c r="CB23" s="58" t="str">
        <f>IF('COMEXT Imports'!CC23&gt;0, 'COMEXT Imports'!CC23, "")</f>
        <v/>
      </c>
      <c r="CC23" s="58" t="str">
        <f>IF('COMEXT Imports'!CD23&gt;0, 'COMEXT Imports'!CD23, "")</f>
        <v/>
      </c>
      <c r="CD23" s="58" t="str">
        <f>IF('COMEXT Imports'!CE23&gt;0, 'COMEXT Imports'!CE23, "")</f>
        <v/>
      </c>
      <c r="CE23" s="58" t="str">
        <f>IF('COMEXT Imports'!CF23&gt;0, 'COMEXT Imports'!CF23, "")</f>
        <v/>
      </c>
      <c r="CF23" s="58" t="str">
        <f>IF('COMEXT Imports'!CG23&gt;0, 'COMEXT Imports'!CG23, "")</f>
        <v/>
      </c>
      <c r="CG23" s="58" t="str">
        <f>IF('COMEXT Imports'!CH23&gt;0, 'COMEXT Imports'!CH23, "")</f>
        <v/>
      </c>
      <c r="CH23" s="58" t="str">
        <f>IF('COMEXT Imports'!CI23&gt;0, 'COMEXT Imports'!CI23, "")</f>
        <v/>
      </c>
      <c r="CI23" s="58" t="str">
        <f>IF('COMEXT Imports'!CJ23&gt;0, 'COMEXT Imports'!CJ23, "")</f>
        <v/>
      </c>
      <c r="CJ23" s="58" t="str">
        <f>IF('COMEXT Imports'!CK23&gt;0, 'COMEXT Imports'!CK23, "")</f>
        <v/>
      </c>
      <c r="CK23" s="58" t="str">
        <f>IF('COMEXT Imports'!CL23&gt;0, 'COMEXT Imports'!CL23, "")</f>
        <v/>
      </c>
      <c r="CL23" s="58" t="str">
        <f>IF('COMEXT Imports'!CM23&gt;0, 'COMEXT Imports'!CM23, "")</f>
        <v/>
      </c>
      <c r="CM23" s="58" t="str">
        <f>IF('COMEXT Imports'!CN23&gt;0, 'COMEXT Imports'!CN23, "")</f>
        <v/>
      </c>
      <c r="CN23" s="58" t="str">
        <f>IF('COMEXT Imports'!CO23&gt;0, 'COMEXT Imports'!CO23, "")</f>
        <v/>
      </c>
      <c r="CO23" s="58" t="str">
        <f>IF('COMEXT Imports'!CP23&gt;0, 'COMEXT Imports'!CP23, "")</f>
        <v/>
      </c>
      <c r="CP23" s="58" t="str">
        <f>IF('COMEXT Imports'!CQ23&gt;0, 'COMEXT Imports'!CQ23, "")</f>
        <v/>
      </c>
      <c r="CQ23" s="58" t="str">
        <f>IF('COMEXT Imports'!CR23&gt;0, 'COMEXT Imports'!CR23, "")</f>
        <v/>
      </c>
      <c r="CR23" s="58" t="str">
        <f>IF('COMEXT Imports'!CS23&gt;0, 'COMEXT Imports'!CS23, "")</f>
        <v/>
      </c>
      <c r="CS23" s="58" t="str">
        <f>IF('COMEXT Imports'!CT23&gt;0, 'COMEXT Imports'!CT23, "")</f>
        <v/>
      </c>
      <c r="CT23" s="58" t="str">
        <f>IF('COMEXT Imports'!CU23&gt;0, 'COMEXT Imports'!CU23, "")</f>
        <v/>
      </c>
      <c r="CU23" s="58" t="str">
        <f>IF('COMEXT Imports'!CV23&gt;0, 'COMEXT Imports'!CV23, "")</f>
        <v/>
      </c>
      <c r="CV23" s="58" t="str">
        <f>IF('COMEXT Imports'!CW23&gt;0, 'COMEXT Imports'!CW23, "")</f>
        <v/>
      </c>
      <c r="CW23" s="58" t="str">
        <f>IF('COMEXT Imports'!CX23&gt;0, 'COMEXT Imports'!CX23, "")</f>
        <v/>
      </c>
      <c r="CX23" s="58" t="str">
        <f>IF('COMEXT Imports'!CY23&gt;0, 'COMEXT Imports'!CY23, "")</f>
        <v/>
      </c>
      <c r="CY23" s="58" t="str">
        <f>IF('COMEXT Imports'!CZ23&gt;0, 'COMEXT Imports'!CZ23, "")</f>
        <v/>
      </c>
      <c r="CZ23" s="58" t="str">
        <f>IF('COMEXT Imports'!DA23&gt;0, 'COMEXT Imports'!DA23, "")</f>
        <v/>
      </c>
      <c r="DA23" s="58" t="str">
        <f>IF('COMEXT Imports'!DB23&gt;0, 'COMEXT Imports'!DB23, "")</f>
        <v/>
      </c>
      <c r="DB23" s="58" t="str">
        <f>IF('COMEXT Imports'!DC23&gt;0, 'COMEXT Imports'!DC23, "")</f>
        <v/>
      </c>
      <c r="DC23" s="58" t="str">
        <f>IF('COMEXT Imports'!DD23&gt;0, 'COMEXT Imports'!DD23, "")</f>
        <v/>
      </c>
      <c r="DD23" s="58" t="str">
        <f>IF('COMEXT Imports'!DE23&gt;0, 'COMEXT Imports'!DE23, "")</f>
        <v/>
      </c>
      <c r="DE23" s="58" t="str">
        <f>IF('COMEXT Imports'!DF23&gt;0, 'COMEXT Imports'!DF23, "")</f>
        <v/>
      </c>
      <c r="DF23" s="58" t="str">
        <f>IF('COMEXT Imports'!DG23&gt;0, 'COMEXT Imports'!DG23, "")</f>
        <v/>
      </c>
      <c r="DG23" s="58" t="str">
        <f>IF('COMEXT Imports'!DH23&gt;0, 'COMEXT Imports'!DH23, "")</f>
        <v/>
      </c>
      <c r="DH23" s="58" t="str">
        <f>IF('COMEXT Imports'!DI23&gt;0, 'COMEXT Imports'!DI23, "")</f>
        <v/>
      </c>
      <c r="DI23" s="58" t="str">
        <f>IF('COMEXT Imports'!DJ23&gt;0, 'COMEXT Imports'!DJ23, "")</f>
        <v/>
      </c>
      <c r="DJ23" s="58" t="str">
        <f>IF('COMEXT Imports'!DK23&gt;0, 'COMEXT Imports'!DK23, "")</f>
        <v/>
      </c>
      <c r="DK23" s="58" t="str">
        <f>IF('COMEXT Imports'!DL23&gt;0, 'COMEXT Imports'!DL23, "")</f>
        <v/>
      </c>
      <c r="DL23" s="58" t="str">
        <f>IF('COMEXT Imports'!DM23&gt;0, 'COMEXT Imports'!DM23, "")</f>
        <v/>
      </c>
      <c r="DM23" s="58" t="str">
        <f>IF('COMEXT Imports'!DN23&gt;0, 'COMEXT Imports'!DN23, "")</f>
        <v/>
      </c>
      <c r="DN23" s="58" t="str">
        <f>IF('COMEXT Imports'!DO23&gt;0, 'COMEXT Imports'!DO23, "")</f>
        <v/>
      </c>
      <c r="DO23" s="58" t="str">
        <f>IF('COMEXT Imports'!DP23&gt;0, 'COMEXT Imports'!DP23, "")</f>
        <v/>
      </c>
      <c r="DP23" s="58" t="str">
        <f>IF('COMEXT Imports'!DQ23&gt;0, 'COMEXT Imports'!DQ23, "")</f>
        <v/>
      </c>
      <c r="DQ23" s="58" t="str">
        <f>IF('COMEXT Imports'!DR23&gt;0, 'COMEXT Imports'!DR23, "")</f>
        <v/>
      </c>
      <c r="DR23" s="58" t="str">
        <f>IF('COMEXT Imports'!DS23&gt;0, 'COMEXT Imports'!DS23, "")</f>
        <v/>
      </c>
      <c r="DS23" s="58" t="str">
        <f>IF('COMEXT Imports'!DT23&gt;0, 'COMEXT Imports'!DT23, "")</f>
        <v/>
      </c>
    </row>
    <row r="24" spans="2:123" x14ac:dyDescent="0.3">
      <c r="B24" s="39" t="s">
        <v>144</v>
      </c>
      <c r="C24" s="37" t="s">
        <v>145</v>
      </c>
      <c r="D24" s="58">
        <f>IF('COMEXT Imports'!E24&gt;0, 'COMEXT Imports'!E24, "")</f>
        <v>0.69172625961662038</v>
      </c>
      <c r="E24" s="58">
        <f>IF('COMEXT Imports'!F24&gt;0, 'COMEXT Imports'!F24, "")</f>
        <v>2.339876789614237</v>
      </c>
      <c r="F24" s="58">
        <f>IF('COMEXT Imports'!G24&gt;0, 'COMEXT Imports'!G24, "")</f>
        <v>3.0316030492308577</v>
      </c>
      <c r="G24" s="58">
        <f>IF('COMEXT Imports'!H24&gt;0, 'COMEXT Imports'!H24, "")</f>
        <v>0.50556145020871213</v>
      </c>
      <c r="H24" s="58">
        <f>IF('COMEXT Imports'!I24&gt;0, 'COMEXT Imports'!I24, "")</f>
        <v>0.58166034548049128</v>
      </c>
      <c r="I24" s="58">
        <f>IF('COMEXT Imports'!J24&gt;0, 'COMEXT Imports'!J24, "")</f>
        <v>1.0872217956892032</v>
      </c>
      <c r="J24" s="58">
        <f>IF('COMEXT Imports'!K24&gt;0, 'COMEXT Imports'!K24, "")</f>
        <v>0.59136594202754256</v>
      </c>
      <c r="K24" s="58">
        <f>IF('COMEXT Imports'!L24&gt;0, 'COMEXT Imports'!L24, "")</f>
        <v>0.83107350467981778</v>
      </c>
      <c r="L24" s="58">
        <f>IF('COMEXT Imports'!M24&gt;0, 'COMEXT Imports'!M24, "")</f>
        <v>1.4224394467073604</v>
      </c>
      <c r="M24" s="58">
        <f>IF('COMEXT Imports'!N24&gt;0, 'COMEXT Imports'!N24, "")</f>
        <v>0.67813555832684169</v>
      </c>
      <c r="N24" s="58">
        <f>IF('COMEXT Imports'!O24&gt;0, 'COMEXT Imports'!O24, "")</f>
        <v>0.70921930185894477</v>
      </c>
      <c r="O24" s="58">
        <f>IF('COMEXT Imports'!P24&gt;0, 'COMEXT Imports'!P24, "")</f>
        <v>1.3873548601857866</v>
      </c>
      <c r="P24" s="58">
        <f>IF('COMEXT Imports'!Q24&gt;0, 'COMEXT Imports'!Q24, "")</f>
        <v>1.4436928990494071</v>
      </c>
      <c r="Q24" s="58">
        <f>IF('COMEXT Imports'!R24&gt;0, 'COMEXT Imports'!R24, "")</f>
        <v>1.1826061404875057</v>
      </c>
      <c r="R24" s="58">
        <f>IF('COMEXT Imports'!S24&gt;0, 'COMEXT Imports'!S24, "")</f>
        <v>2.6262990395369123</v>
      </c>
      <c r="S24" s="58">
        <f>IF('COMEXT Imports'!T24&gt;0, 'COMEXT Imports'!T24, "")</f>
        <v>1.759140121147261</v>
      </c>
      <c r="T24" s="58">
        <f>IF('COMEXT Imports'!U24&gt;0, 'COMEXT Imports'!U24, "")</f>
        <v>1.4182480215714992</v>
      </c>
      <c r="U24" s="58">
        <f>IF('COMEXT Imports'!V24&gt;0, 'COMEXT Imports'!V24, "")</f>
        <v>3.1773881427187605</v>
      </c>
      <c r="V24" s="58">
        <f>IF('COMEXT Imports'!W24&gt;0, 'COMEXT Imports'!W24, "")</f>
        <v>2.8914805638590071</v>
      </c>
      <c r="W24" s="58">
        <f>IF('COMEXT Imports'!X24&gt;0, 'COMEXT Imports'!X24, "")</f>
        <v>0.88878274749674202</v>
      </c>
      <c r="X24" s="58">
        <f>IF('COMEXT Imports'!Y24&gt;0, 'COMEXT Imports'!Y24, "")</f>
        <v>3.7802633113557489</v>
      </c>
      <c r="Y24" s="58">
        <f>IF('COMEXT Imports'!Z24&gt;0, 'COMEXT Imports'!Z24, "")</f>
        <v>0.43465406359971548</v>
      </c>
      <c r="Z24" s="58">
        <f>IF('COMEXT Imports'!AA24&gt;0, 'COMEXT Imports'!AA24, "")</f>
        <v>1.9918755293099362</v>
      </c>
      <c r="AA24" s="58">
        <f>IF('COMEXT Imports'!AB24&gt;0, 'COMEXT Imports'!AB24, "")</f>
        <v>2.4265295929096515</v>
      </c>
      <c r="AB24" s="58" t="str">
        <f>IF('COMEXT Imports'!AC24&gt;0, 'COMEXT Imports'!AC24, "")</f>
        <v/>
      </c>
      <c r="AC24" s="58" t="str">
        <f>IF('COMEXT Imports'!AD24&gt;0, 'COMEXT Imports'!AD24, "")</f>
        <v/>
      </c>
      <c r="AD24" s="58" t="str">
        <f>IF('COMEXT Imports'!AE24&gt;0, 'COMEXT Imports'!AE24, "")</f>
        <v/>
      </c>
      <c r="AE24" s="58" t="str">
        <f>IF('COMEXT Imports'!AF24&gt;0, 'COMEXT Imports'!AF24, "")</f>
        <v/>
      </c>
      <c r="AF24" s="58" t="str">
        <f>IF('COMEXT Imports'!AG24&gt;0, 'COMEXT Imports'!AG24, "")</f>
        <v/>
      </c>
      <c r="AG24" s="58" t="str">
        <f>IF('COMEXT Imports'!AH24&gt;0, 'COMEXT Imports'!AH24, "")</f>
        <v/>
      </c>
      <c r="AH24" s="58" t="str">
        <f>IF('COMEXT Imports'!AI24&gt;0, 'COMEXT Imports'!AI24, "")</f>
        <v/>
      </c>
      <c r="AI24" s="58" t="str">
        <f>IF('COMEXT Imports'!AJ24&gt;0, 'COMEXT Imports'!AJ24, "")</f>
        <v/>
      </c>
      <c r="AJ24" s="58" t="str">
        <f>IF('COMEXT Imports'!AK24&gt;0, 'COMEXT Imports'!AK24, "")</f>
        <v/>
      </c>
      <c r="AK24" s="58" t="str">
        <f>IF('COMEXT Imports'!AL24&gt;0, 'COMEXT Imports'!AL24, "")</f>
        <v/>
      </c>
      <c r="AL24" s="58" t="str">
        <f>IF('COMEXT Imports'!AM24&gt;0, 'COMEXT Imports'!AM24, "")</f>
        <v/>
      </c>
      <c r="AM24" s="58" t="str">
        <f>IF('COMEXT Imports'!AN24&gt;0, 'COMEXT Imports'!AN24, "")</f>
        <v/>
      </c>
      <c r="AN24" s="58" t="str">
        <f>IF('COMEXT Imports'!AO24&gt;0, 'COMEXT Imports'!AO24, "")</f>
        <v/>
      </c>
      <c r="AO24" s="58" t="str">
        <f>IF('COMEXT Imports'!AP24&gt;0, 'COMEXT Imports'!AP24, "")</f>
        <v/>
      </c>
      <c r="AP24" s="58" t="str">
        <f>IF('COMEXT Imports'!AQ24&gt;0, 'COMEXT Imports'!AQ24, "")</f>
        <v/>
      </c>
      <c r="AQ24" s="58" t="str">
        <f>IF('COMEXT Imports'!AR24&gt;0, 'COMEXT Imports'!AR24, "")</f>
        <v/>
      </c>
      <c r="AR24" s="58" t="str">
        <f>IF('COMEXT Imports'!AS24&gt;0, 'COMEXT Imports'!AS24, "")</f>
        <v/>
      </c>
      <c r="AS24" s="58" t="str">
        <f>IF('COMEXT Imports'!AT24&gt;0, 'COMEXT Imports'!AT24, "")</f>
        <v/>
      </c>
      <c r="AT24" s="58" t="str">
        <f>IF('COMEXT Imports'!AU24&gt;0, 'COMEXT Imports'!AU24, "")</f>
        <v/>
      </c>
      <c r="AU24" s="58" t="str">
        <f>IF('COMEXT Imports'!AV24&gt;0, 'COMEXT Imports'!AV24, "")</f>
        <v/>
      </c>
      <c r="AV24" s="58" t="str">
        <f>IF('COMEXT Imports'!AW24&gt;0, 'COMEXT Imports'!AW24, "")</f>
        <v/>
      </c>
      <c r="AW24" s="58" t="str">
        <f>IF('COMEXT Imports'!AX24&gt;0, 'COMEXT Imports'!AX24, "")</f>
        <v/>
      </c>
      <c r="AX24" s="58" t="str">
        <f>IF('COMEXT Imports'!AY24&gt;0, 'COMEXT Imports'!AY24, "")</f>
        <v/>
      </c>
      <c r="AY24" s="58" t="str">
        <f>IF('COMEXT Imports'!AZ24&gt;0, 'COMEXT Imports'!AZ24, "")</f>
        <v/>
      </c>
      <c r="AZ24" s="58" t="str">
        <f>IF('COMEXT Imports'!BA24&gt;0, 'COMEXT Imports'!BA24, "")</f>
        <v/>
      </c>
      <c r="BA24" s="58" t="str">
        <f>IF('COMEXT Imports'!BB24&gt;0, 'COMEXT Imports'!BB24, "")</f>
        <v/>
      </c>
      <c r="BB24" s="58" t="str">
        <f>IF('COMEXT Imports'!BC24&gt;0, 'COMEXT Imports'!BC24, "")</f>
        <v/>
      </c>
      <c r="BC24" s="58" t="str">
        <f>IF('COMEXT Imports'!BD24&gt;0, 'COMEXT Imports'!BD24, "")</f>
        <v/>
      </c>
      <c r="BD24" s="58" t="str">
        <f>IF('COMEXT Imports'!BE24&gt;0, 'COMEXT Imports'!BE24, "")</f>
        <v/>
      </c>
      <c r="BE24" s="58" t="str">
        <f>IF('COMEXT Imports'!BF24&gt;0, 'COMEXT Imports'!BF24, "")</f>
        <v/>
      </c>
      <c r="BF24" s="58" t="str">
        <f>IF('COMEXT Imports'!BG24&gt;0, 'COMEXT Imports'!BG24, "")</f>
        <v/>
      </c>
      <c r="BG24" s="58" t="str">
        <f>IF('COMEXT Imports'!BH24&gt;0, 'COMEXT Imports'!BH24, "")</f>
        <v/>
      </c>
      <c r="BH24" s="58" t="str">
        <f>IF('COMEXT Imports'!BI24&gt;0, 'COMEXT Imports'!BI24, "")</f>
        <v/>
      </c>
      <c r="BI24" s="58" t="str">
        <f>IF('COMEXT Imports'!BJ24&gt;0, 'COMEXT Imports'!BJ24, "")</f>
        <v/>
      </c>
      <c r="BJ24" s="58" t="str">
        <f>IF('COMEXT Imports'!BK24&gt;0, 'COMEXT Imports'!BK24, "")</f>
        <v/>
      </c>
      <c r="BK24" s="58" t="str">
        <f>IF('COMEXT Imports'!BL24&gt;0, 'COMEXT Imports'!BL24, "")</f>
        <v/>
      </c>
      <c r="BL24" s="58" t="str">
        <f>IF('COMEXT Imports'!BM24&gt;0, 'COMEXT Imports'!BM24, "")</f>
        <v/>
      </c>
      <c r="BM24" s="58" t="str">
        <f>IF('COMEXT Imports'!BN24&gt;0, 'COMEXT Imports'!BN24, "")</f>
        <v/>
      </c>
      <c r="BN24" s="58" t="str">
        <f>IF('COMEXT Imports'!BO24&gt;0, 'COMEXT Imports'!BO24, "")</f>
        <v/>
      </c>
      <c r="BO24" s="58" t="str">
        <f>IF('COMEXT Imports'!BP24&gt;0, 'COMEXT Imports'!BP24, "")</f>
        <v/>
      </c>
      <c r="BP24" s="58" t="str">
        <f>IF('COMEXT Imports'!BQ24&gt;0, 'COMEXT Imports'!BQ24, "")</f>
        <v/>
      </c>
      <c r="BQ24" s="58" t="str">
        <f>IF('COMEXT Imports'!BR24&gt;0, 'COMEXT Imports'!BR24, "")</f>
        <v/>
      </c>
      <c r="BR24" s="58" t="str">
        <f>IF('COMEXT Imports'!BS24&gt;0, 'COMEXT Imports'!BS24, "")</f>
        <v/>
      </c>
      <c r="BS24" s="58" t="str">
        <f>IF('COMEXT Imports'!BT24&gt;0, 'COMEXT Imports'!BT24, "")</f>
        <v/>
      </c>
      <c r="BT24" s="58" t="str">
        <f>IF('COMEXT Imports'!BU24&gt;0, 'COMEXT Imports'!BU24, "")</f>
        <v/>
      </c>
      <c r="BU24" s="58" t="str">
        <f>IF('COMEXT Imports'!BV24&gt;0, 'COMEXT Imports'!BV24, "")</f>
        <v/>
      </c>
      <c r="BV24" s="58" t="str">
        <f>IF('COMEXT Imports'!BW24&gt;0, 'COMEXT Imports'!BW24, "")</f>
        <v/>
      </c>
      <c r="BW24" s="58" t="str">
        <f>IF('COMEXT Imports'!BX24&gt;0, 'COMEXT Imports'!BX24, "")</f>
        <v/>
      </c>
      <c r="BX24" s="58" t="str">
        <f>IF('COMEXT Imports'!BY24&gt;0, 'COMEXT Imports'!BY24, "")</f>
        <v/>
      </c>
      <c r="BY24" s="58" t="str">
        <f>IF('COMEXT Imports'!BZ24&gt;0, 'COMEXT Imports'!BZ24, "")</f>
        <v/>
      </c>
      <c r="BZ24" s="58" t="str">
        <f>IF('COMEXT Imports'!CA24&gt;0, 'COMEXT Imports'!CA24, "")</f>
        <v/>
      </c>
      <c r="CA24" s="58" t="str">
        <f>IF('COMEXT Imports'!CB24&gt;0, 'COMEXT Imports'!CB24, "")</f>
        <v/>
      </c>
      <c r="CB24" s="58" t="str">
        <f>IF('COMEXT Imports'!CC24&gt;0, 'COMEXT Imports'!CC24, "")</f>
        <v/>
      </c>
      <c r="CC24" s="58" t="str">
        <f>IF('COMEXT Imports'!CD24&gt;0, 'COMEXT Imports'!CD24, "")</f>
        <v/>
      </c>
      <c r="CD24" s="58" t="str">
        <f>IF('COMEXT Imports'!CE24&gt;0, 'COMEXT Imports'!CE24, "")</f>
        <v/>
      </c>
      <c r="CE24" s="58" t="str">
        <f>IF('COMEXT Imports'!CF24&gt;0, 'COMEXT Imports'!CF24, "")</f>
        <v/>
      </c>
      <c r="CF24" s="58" t="str">
        <f>IF('COMEXT Imports'!CG24&gt;0, 'COMEXT Imports'!CG24, "")</f>
        <v/>
      </c>
      <c r="CG24" s="58" t="str">
        <f>IF('COMEXT Imports'!CH24&gt;0, 'COMEXT Imports'!CH24, "")</f>
        <v/>
      </c>
      <c r="CH24" s="58" t="str">
        <f>IF('COMEXT Imports'!CI24&gt;0, 'COMEXT Imports'!CI24, "")</f>
        <v/>
      </c>
      <c r="CI24" s="58" t="str">
        <f>IF('COMEXT Imports'!CJ24&gt;0, 'COMEXT Imports'!CJ24, "")</f>
        <v/>
      </c>
      <c r="CJ24" s="58" t="str">
        <f>IF('COMEXT Imports'!CK24&gt;0, 'COMEXT Imports'!CK24, "")</f>
        <v/>
      </c>
      <c r="CK24" s="58" t="str">
        <f>IF('COMEXT Imports'!CL24&gt;0, 'COMEXT Imports'!CL24, "")</f>
        <v/>
      </c>
      <c r="CL24" s="58" t="str">
        <f>IF('COMEXT Imports'!CM24&gt;0, 'COMEXT Imports'!CM24, "")</f>
        <v/>
      </c>
      <c r="CM24" s="58" t="str">
        <f>IF('COMEXT Imports'!CN24&gt;0, 'COMEXT Imports'!CN24, "")</f>
        <v/>
      </c>
      <c r="CN24" s="58" t="str">
        <f>IF('COMEXT Imports'!CO24&gt;0, 'COMEXT Imports'!CO24, "")</f>
        <v/>
      </c>
      <c r="CO24" s="58" t="str">
        <f>IF('COMEXT Imports'!CP24&gt;0, 'COMEXT Imports'!CP24, "")</f>
        <v/>
      </c>
      <c r="CP24" s="58" t="str">
        <f>IF('COMEXT Imports'!CQ24&gt;0, 'COMEXT Imports'!CQ24, "")</f>
        <v/>
      </c>
      <c r="CQ24" s="58" t="str">
        <f>IF('COMEXT Imports'!CR24&gt;0, 'COMEXT Imports'!CR24, "")</f>
        <v/>
      </c>
      <c r="CR24" s="58" t="str">
        <f>IF('COMEXT Imports'!CS24&gt;0, 'COMEXT Imports'!CS24, "")</f>
        <v/>
      </c>
      <c r="CS24" s="58" t="str">
        <f>IF('COMEXT Imports'!CT24&gt;0, 'COMEXT Imports'!CT24, "")</f>
        <v/>
      </c>
      <c r="CT24" s="58" t="str">
        <f>IF('COMEXT Imports'!CU24&gt;0, 'COMEXT Imports'!CU24, "")</f>
        <v/>
      </c>
      <c r="CU24" s="58" t="str">
        <f>IF('COMEXT Imports'!CV24&gt;0, 'COMEXT Imports'!CV24, "")</f>
        <v/>
      </c>
      <c r="CV24" s="58" t="str">
        <f>IF('COMEXT Imports'!CW24&gt;0, 'COMEXT Imports'!CW24, "")</f>
        <v/>
      </c>
      <c r="CW24" s="58" t="str">
        <f>IF('COMEXT Imports'!CX24&gt;0, 'COMEXT Imports'!CX24, "")</f>
        <v/>
      </c>
      <c r="CX24" s="58" t="str">
        <f>IF('COMEXT Imports'!CY24&gt;0, 'COMEXT Imports'!CY24, "")</f>
        <v/>
      </c>
      <c r="CY24" s="58" t="str">
        <f>IF('COMEXT Imports'!CZ24&gt;0, 'COMEXT Imports'!CZ24, "")</f>
        <v/>
      </c>
      <c r="CZ24" s="58" t="str">
        <f>IF('COMEXT Imports'!DA24&gt;0, 'COMEXT Imports'!DA24, "")</f>
        <v/>
      </c>
      <c r="DA24" s="58" t="str">
        <f>IF('COMEXT Imports'!DB24&gt;0, 'COMEXT Imports'!DB24, "")</f>
        <v/>
      </c>
      <c r="DB24" s="58" t="str">
        <f>IF('COMEXT Imports'!DC24&gt;0, 'COMEXT Imports'!DC24, "")</f>
        <v/>
      </c>
      <c r="DC24" s="58" t="str">
        <f>IF('COMEXT Imports'!DD24&gt;0, 'COMEXT Imports'!DD24, "")</f>
        <v/>
      </c>
      <c r="DD24" s="58" t="str">
        <f>IF('COMEXT Imports'!DE24&gt;0, 'COMEXT Imports'!DE24, "")</f>
        <v/>
      </c>
      <c r="DE24" s="58" t="str">
        <f>IF('COMEXT Imports'!DF24&gt;0, 'COMEXT Imports'!DF24, "")</f>
        <v/>
      </c>
      <c r="DF24" s="58" t="str">
        <f>IF('COMEXT Imports'!DG24&gt;0, 'COMEXT Imports'!DG24, "")</f>
        <v/>
      </c>
      <c r="DG24" s="58" t="str">
        <f>IF('COMEXT Imports'!DH24&gt;0, 'COMEXT Imports'!DH24, "")</f>
        <v/>
      </c>
      <c r="DH24" s="58" t="str">
        <f>IF('COMEXT Imports'!DI24&gt;0, 'COMEXT Imports'!DI24, "")</f>
        <v/>
      </c>
      <c r="DI24" s="58" t="str">
        <f>IF('COMEXT Imports'!DJ24&gt;0, 'COMEXT Imports'!DJ24, "")</f>
        <v/>
      </c>
      <c r="DJ24" s="58" t="str">
        <f>IF('COMEXT Imports'!DK24&gt;0, 'COMEXT Imports'!DK24, "")</f>
        <v/>
      </c>
      <c r="DK24" s="58" t="str">
        <f>IF('COMEXT Imports'!DL24&gt;0, 'COMEXT Imports'!DL24, "")</f>
        <v/>
      </c>
      <c r="DL24" s="58" t="str">
        <f>IF('COMEXT Imports'!DM24&gt;0, 'COMEXT Imports'!DM24, "")</f>
        <v/>
      </c>
      <c r="DM24" s="58" t="str">
        <f>IF('COMEXT Imports'!DN24&gt;0, 'COMEXT Imports'!DN24, "")</f>
        <v/>
      </c>
      <c r="DN24" s="58" t="str">
        <f>IF('COMEXT Imports'!DO24&gt;0, 'COMEXT Imports'!DO24, "")</f>
        <v/>
      </c>
      <c r="DO24" s="58" t="str">
        <f>IF('COMEXT Imports'!DP24&gt;0, 'COMEXT Imports'!DP24, "")</f>
        <v/>
      </c>
      <c r="DP24" s="58" t="str">
        <f>IF('COMEXT Imports'!DQ24&gt;0, 'COMEXT Imports'!DQ24, "")</f>
        <v/>
      </c>
      <c r="DQ24" s="58" t="str">
        <f>IF('COMEXT Imports'!DR24&gt;0, 'COMEXT Imports'!DR24, "")</f>
        <v/>
      </c>
      <c r="DR24" s="58" t="str">
        <f>IF('COMEXT Imports'!DS24&gt;0, 'COMEXT Imports'!DS24, "")</f>
        <v/>
      </c>
      <c r="DS24" s="58" t="str">
        <f>IF('COMEXT Imports'!DT24&gt;0, 'COMEXT Imports'!DT24, "")</f>
        <v/>
      </c>
    </row>
    <row r="25" spans="2:123" x14ac:dyDescent="0.3">
      <c r="B25" s="39" t="s">
        <v>146</v>
      </c>
      <c r="C25" s="37" t="s">
        <v>147</v>
      </c>
      <c r="D25" s="58">
        <f>IF('COMEXT Imports'!E25&gt;0, 'COMEXT Imports'!E25, "")</f>
        <v>91.055859629466866</v>
      </c>
      <c r="E25" s="58">
        <f>IF('COMEXT Imports'!F25&gt;0, 'COMEXT Imports'!F25, "")</f>
        <v>153.21318547716174</v>
      </c>
      <c r="F25" s="58">
        <f>IF('COMEXT Imports'!G25&gt;0, 'COMEXT Imports'!G25, "")</f>
        <v>244.2690451066286</v>
      </c>
      <c r="G25" s="58">
        <f>IF('COMEXT Imports'!H25&gt;0, 'COMEXT Imports'!H25, "")</f>
        <v>91.4556113679932</v>
      </c>
      <c r="H25" s="58">
        <f>IF('COMEXT Imports'!I25&gt;0, 'COMEXT Imports'!I25, "")</f>
        <v>140.31005762470306</v>
      </c>
      <c r="I25" s="58">
        <f>IF('COMEXT Imports'!J25&gt;0, 'COMEXT Imports'!J25, "")</f>
        <v>231.76566899269633</v>
      </c>
      <c r="J25" s="58">
        <f>IF('COMEXT Imports'!K25&gt;0, 'COMEXT Imports'!K25, "")</f>
        <v>81.769484274984336</v>
      </c>
      <c r="K25" s="58">
        <f>IF('COMEXT Imports'!L25&gt;0, 'COMEXT Imports'!L25, "")</f>
        <v>168.22484429597066</v>
      </c>
      <c r="L25" s="58">
        <f>IF('COMEXT Imports'!M25&gt;0, 'COMEXT Imports'!M25, "")</f>
        <v>249.99432857095496</v>
      </c>
      <c r="M25" s="58">
        <f>IF('COMEXT Imports'!N25&gt;0, 'COMEXT Imports'!N25, "")</f>
        <v>96.745762688420484</v>
      </c>
      <c r="N25" s="58">
        <f>IF('COMEXT Imports'!O25&gt;0, 'COMEXT Imports'!O25, "")</f>
        <v>192.69037525439418</v>
      </c>
      <c r="O25" s="58">
        <f>IF('COMEXT Imports'!P25&gt;0, 'COMEXT Imports'!P25, "")</f>
        <v>289.43613794281464</v>
      </c>
      <c r="P25" s="58">
        <f>IF('COMEXT Imports'!Q25&gt;0, 'COMEXT Imports'!Q25, "")</f>
        <v>92.282769168249231</v>
      </c>
      <c r="Q25" s="58">
        <f>IF('COMEXT Imports'!R25&gt;0, 'COMEXT Imports'!R25, "")</f>
        <v>175.61206896618452</v>
      </c>
      <c r="R25" s="58">
        <f>IF('COMEXT Imports'!S25&gt;0, 'COMEXT Imports'!S25, "")</f>
        <v>267.89483813443377</v>
      </c>
      <c r="S25" s="58">
        <f>IF('COMEXT Imports'!T25&gt;0, 'COMEXT Imports'!T25, "")</f>
        <v>98.229920419331521</v>
      </c>
      <c r="T25" s="58">
        <f>IF('COMEXT Imports'!U25&gt;0, 'COMEXT Imports'!U25, "")</f>
        <v>181.61029609320883</v>
      </c>
      <c r="U25" s="58">
        <f>IF('COMEXT Imports'!V25&gt;0, 'COMEXT Imports'!V25, "")</f>
        <v>279.84021651254034</v>
      </c>
      <c r="V25" s="58">
        <f>IF('COMEXT Imports'!W25&gt;0, 'COMEXT Imports'!W25, "")</f>
        <v>93.919437000204582</v>
      </c>
      <c r="W25" s="58">
        <f>IF('COMEXT Imports'!X25&gt;0, 'COMEXT Imports'!X25, "")</f>
        <v>171.47262407633443</v>
      </c>
      <c r="X25" s="58">
        <f>IF('COMEXT Imports'!Y25&gt;0, 'COMEXT Imports'!Y25, "")</f>
        <v>265.39206107653899</v>
      </c>
      <c r="Y25" s="58">
        <f>IF('COMEXT Imports'!Z25&gt;0, 'COMEXT Imports'!Z25, "")</f>
        <v>101.99455778652137</v>
      </c>
      <c r="Z25" s="58">
        <f>IF('COMEXT Imports'!AA25&gt;0, 'COMEXT Imports'!AA25, "")</f>
        <v>162.06674417543775</v>
      </c>
      <c r="AA25" s="58">
        <f>IF('COMEXT Imports'!AB25&gt;0, 'COMEXT Imports'!AB25, "")</f>
        <v>264.06130196195897</v>
      </c>
      <c r="AB25" s="58" t="str">
        <f>IF('COMEXT Imports'!AC25&gt;0, 'COMEXT Imports'!AC25, "")</f>
        <v/>
      </c>
      <c r="AC25" s="58" t="str">
        <f>IF('COMEXT Imports'!AD25&gt;0, 'COMEXT Imports'!AD25, "")</f>
        <v/>
      </c>
      <c r="AD25" s="58" t="str">
        <f>IF('COMEXT Imports'!AE25&gt;0, 'COMEXT Imports'!AE25, "")</f>
        <v/>
      </c>
      <c r="AE25" s="58" t="str">
        <f>IF('COMEXT Imports'!AF25&gt;0, 'COMEXT Imports'!AF25, "")</f>
        <v/>
      </c>
      <c r="AF25" s="58" t="str">
        <f>IF('COMEXT Imports'!AG25&gt;0, 'COMEXT Imports'!AG25, "")</f>
        <v/>
      </c>
      <c r="AG25" s="58" t="str">
        <f>IF('COMEXT Imports'!AH25&gt;0, 'COMEXT Imports'!AH25, "")</f>
        <v/>
      </c>
      <c r="AH25" s="58" t="str">
        <f>IF('COMEXT Imports'!AI25&gt;0, 'COMEXT Imports'!AI25, "")</f>
        <v/>
      </c>
      <c r="AI25" s="58" t="str">
        <f>IF('COMEXT Imports'!AJ25&gt;0, 'COMEXT Imports'!AJ25, "")</f>
        <v/>
      </c>
      <c r="AJ25" s="58" t="str">
        <f>IF('COMEXT Imports'!AK25&gt;0, 'COMEXT Imports'!AK25, "")</f>
        <v/>
      </c>
      <c r="AK25" s="58" t="str">
        <f>IF('COMEXT Imports'!AL25&gt;0, 'COMEXT Imports'!AL25, "")</f>
        <v/>
      </c>
      <c r="AL25" s="58" t="str">
        <f>IF('COMEXT Imports'!AM25&gt;0, 'COMEXT Imports'!AM25, "")</f>
        <v/>
      </c>
      <c r="AM25" s="58" t="str">
        <f>IF('COMEXT Imports'!AN25&gt;0, 'COMEXT Imports'!AN25, "")</f>
        <v/>
      </c>
      <c r="AN25" s="58" t="str">
        <f>IF('COMEXT Imports'!AO25&gt;0, 'COMEXT Imports'!AO25, "")</f>
        <v/>
      </c>
      <c r="AO25" s="58" t="str">
        <f>IF('COMEXT Imports'!AP25&gt;0, 'COMEXT Imports'!AP25, "")</f>
        <v/>
      </c>
      <c r="AP25" s="58" t="str">
        <f>IF('COMEXT Imports'!AQ25&gt;0, 'COMEXT Imports'!AQ25, "")</f>
        <v/>
      </c>
      <c r="AQ25" s="58" t="str">
        <f>IF('COMEXT Imports'!AR25&gt;0, 'COMEXT Imports'!AR25, "")</f>
        <v/>
      </c>
      <c r="AR25" s="58" t="str">
        <f>IF('COMEXT Imports'!AS25&gt;0, 'COMEXT Imports'!AS25, "")</f>
        <v/>
      </c>
      <c r="AS25" s="58" t="str">
        <f>IF('COMEXT Imports'!AT25&gt;0, 'COMEXT Imports'!AT25, "")</f>
        <v/>
      </c>
      <c r="AT25" s="58" t="str">
        <f>IF('COMEXT Imports'!AU25&gt;0, 'COMEXT Imports'!AU25, "")</f>
        <v/>
      </c>
      <c r="AU25" s="58" t="str">
        <f>IF('COMEXT Imports'!AV25&gt;0, 'COMEXT Imports'!AV25, "")</f>
        <v/>
      </c>
      <c r="AV25" s="58" t="str">
        <f>IF('COMEXT Imports'!AW25&gt;0, 'COMEXT Imports'!AW25, "")</f>
        <v/>
      </c>
      <c r="AW25" s="58" t="str">
        <f>IF('COMEXT Imports'!AX25&gt;0, 'COMEXT Imports'!AX25, "")</f>
        <v/>
      </c>
      <c r="AX25" s="58" t="str">
        <f>IF('COMEXT Imports'!AY25&gt;0, 'COMEXT Imports'!AY25, "")</f>
        <v/>
      </c>
      <c r="AY25" s="58" t="str">
        <f>IF('COMEXT Imports'!AZ25&gt;0, 'COMEXT Imports'!AZ25, "")</f>
        <v/>
      </c>
      <c r="AZ25" s="58" t="str">
        <f>IF('COMEXT Imports'!BA25&gt;0, 'COMEXT Imports'!BA25, "")</f>
        <v/>
      </c>
      <c r="BA25" s="58" t="str">
        <f>IF('COMEXT Imports'!BB25&gt;0, 'COMEXT Imports'!BB25, "")</f>
        <v/>
      </c>
      <c r="BB25" s="58" t="str">
        <f>IF('COMEXT Imports'!BC25&gt;0, 'COMEXT Imports'!BC25, "")</f>
        <v/>
      </c>
      <c r="BC25" s="58" t="str">
        <f>IF('COMEXT Imports'!BD25&gt;0, 'COMEXT Imports'!BD25, "")</f>
        <v/>
      </c>
      <c r="BD25" s="58" t="str">
        <f>IF('COMEXT Imports'!BE25&gt;0, 'COMEXT Imports'!BE25, "")</f>
        <v/>
      </c>
      <c r="BE25" s="58" t="str">
        <f>IF('COMEXT Imports'!BF25&gt;0, 'COMEXT Imports'!BF25, "")</f>
        <v/>
      </c>
      <c r="BF25" s="58" t="str">
        <f>IF('COMEXT Imports'!BG25&gt;0, 'COMEXT Imports'!BG25, "")</f>
        <v/>
      </c>
      <c r="BG25" s="58" t="str">
        <f>IF('COMEXT Imports'!BH25&gt;0, 'COMEXT Imports'!BH25, "")</f>
        <v/>
      </c>
      <c r="BH25" s="58" t="str">
        <f>IF('COMEXT Imports'!BI25&gt;0, 'COMEXT Imports'!BI25, "")</f>
        <v/>
      </c>
      <c r="BI25" s="58" t="str">
        <f>IF('COMEXT Imports'!BJ25&gt;0, 'COMEXT Imports'!BJ25, "")</f>
        <v/>
      </c>
      <c r="BJ25" s="58" t="str">
        <f>IF('COMEXT Imports'!BK25&gt;0, 'COMEXT Imports'!BK25, "")</f>
        <v/>
      </c>
      <c r="BK25" s="58" t="str">
        <f>IF('COMEXT Imports'!BL25&gt;0, 'COMEXT Imports'!BL25, "")</f>
        <v/>
      </c>
      <c r="BL25" s="58" t="str">
        <f>IF('COMEXT Imports'!BM25&gt;0, 'COMEXT Imports'!BM25, "")</f>
        <v/>
      </c>
      <c r="BM25" s="58" t="str">
        <f>IF('COMEXT Imports'!BN25&gt;0, 'COMEXT Imports'!BN25, "")</f>
        <v/>
      </c>
      <c r="BN25" s="58" t="str">
        <f>IF('COMEXT Imports'!BO25&gt;0, 'COMEXT Imports'!BO25, "")</f>
        <v/>
      </c>
      <c r="BO25" s="58" t="str">
        <f>IF('COMEXT Imports'!BP25&gt;0, 'COMEXT Imports'!BP25, "")</f>
        <v/>
      </c>
      <c r="BP25" s="58" t="str">
        <f>IF('COMEXT Imports'!BQ25&gt;0, 'COMEXT Imports'!BQ25, "")</f>
        <v/>
      </c>
      <c r="BQ25" s="58" t="str">
        <f>IF('COMEXT Imports'!BR25&gt;0, 'COMEXT Imports'!BR25, "")</f>
        <v/>
      </c>
      <c r="BR25" s="58" t="str">
        <f>IF('COMEXT Imports'!BS25&gt;0, 'COMEXT Imports'!BS25, "")</f>
        <v/>
      </c>
      <c r="BS25" s="58" t="str">
        <f>IF('COMEXT Imports'!BT25&gt;0, 'COMEXT Imports'!BT25, "")</f>
        <v/>
      </c>
      <c r="BT25" s="58" t="str">
        <f>IF('COMEXT Imports'!BU25&gt;0, 'COMEXT Imports'!BU25, "")</f>
        <v/>
      </c>
      <c r="BU25" s="58" t="str">
        <f>IF('COMEXT Imports'!BV25&gt;0, 'COMEXT Imports'!BV25, "")</f>
        <v/>
      </c>
      <c r="BV25" s="58" t="str">
        <f>IF('COMEXT Imports'!BW25&gt;0, 'COMEXT Imports'!BW25, "")</f>
        <v/>
      </c>
      <c r="BW25" s="58" t="str">
        <f>IF('COMEXT Imports'!BX25&gt;0, 'COMEXT Imports'!BX25, "")</f>
        <v/>
      </c>
      <c r="BX25" s="58" t="str">
        <f>IF('COMEXT Imports'!BY25&gt;0, 'COMEXT Imports'!BY25, "")</f>
        <v/>
      </c>
      <c r="BY25" s="58" t="str">
        <f>IF('COMEXT Imports'!BZ25&gt;0, 'COMEXT Imports'!BZ25, "")</f>
        <v/>
      </c>
      <c r="BZ25" s="58" t="str">
        <f>IF('COMEXT Imports'!CA25&gt;0, 'COMEXT Imports'!CA25, "")</f>
        <v/>
      </c>
      <c r="CA25" s="58" t="str">
        <f>IF('COMEXT Imports'!CB25&gt;0, 'COMEXT Imports'!CB25, "")</f>
        <v/>
      </c>
      <c r="CB25" s="58" t="str">
        <f>IF('COMEXT Imports'!CC25&gt;0, 'COMEXT Imports'!CC25, "")</f>
        <v/>
      </c>
      <c r="CC25" s="58" t="str">
        <f>IF('COMEXT Imports'!CD25&gt;0, 'COMEXT Imports'!CD25, "")</f>
        <v/>
      </c>
      <c r="CD25" s="58" t="str">
        <f>IF('COMEXT Imports'!CE25&gt;0, 'COMEXT Imports'!CE25, "")</f>
        <v/>
      </c>
      <c r="CE25" s="58" t="str">
        <f>IF('COMEXT Imports'!CF25&gt;0, 'COMEXT Imports'!CF25, "")</f>
        <v/>
      </c>
      <c r="CF25" s="58" t="str">
        <f>IF('COMEXT Imports'!CG25&gt;0, 'COMEXT Imports'!CG25, "")</f>
        <v/>
      </c>
      <c r="CG25" s="58" t="str">
        <f>IF('COMEXT Imports'!CH25&gt;0, 'COMEXT Imports'!CH25, "")</f>
        <v/>
      </c>
      <c r="CH25" s="58" t="str">
        <f>IF('COMEXT Imports'!CI25&gt;0, 'COMEXT Imports'!CI25, "")</f>
        <v/>
      </c>
      <c r="CI25" s="58" t="str">
        <f>IF('COMEXT Imports'!CJ25&gt;0, 'COMEXT Imports'!CJ25, "")</f>
        <v/>
      </c>
      <c r="CJ25" s="58" t="str">
        <f>IF('COMEXT Imports'!CK25&gt;0, 'COMEXT Imports'!CK25, "")</f>
        <v/>
      </c>
      <c r="CK25" s="58" t="str">
        <f>IF('COMEXT Imports'!CL25&gt;0, 'COMEXT Imports'!CL25, "")</f>
        <v/>
      </c>
      <c r="CL25" s="58" t="str">
        <f>IF('COMEXT Imports'!CM25&gt;0, 'COMEXT Imports'!CM25, "")</f>
        <v/>
      </c>
      <c r="CM25" s="58" t="str">
        <f>IF('COMEXT Imports'!CN25&gt;0, 'COMEXT Imports'!CN25, "")</f>
        <v/>
      </c>
      <c r="CN25" s="58" t="str">
        <f>IF('COMEXT Imports'!CO25&gt;0, 'COMEXT Imports'!CO25, "")</f>
        <v/>
      </c>
      <c r="CO25" s="58" t="str">
        <f>IF('COMEXT Imports'!CP25&gt;0, 'COMEXT Imports'!CP25, "")</f>
        <v/>
      </c>
      <c r="CP25" s="58" t="str">
        <f>IF('COMEXT Imports'!CQ25&gt;0, 'COMEXT Imports'!CQ25, "")</f>
        <v/>
      </c>
      <c r="CQ25" s="58" t="str">
        <f>IF('COMEXT Imports'!CR25&gt;0, 'COMEXT Imports'!CR25, "")</f>
        <v/>
      </c>
      <c r="CR25" s="58" t="str">
        <f>IF('COMEXT Imports'!CS25&gt;0, 'COMEXT Imports'!CS25, "")</f>
        <v/>
      </c>
      <c r="CS25" s="58" t="str">
        <f>IF('COMEXT Imports'!CT25&gt;0, 'COMEXT Imports'!CT25, "")</f>
        <v/>
      </c>
      <c r="CT25" s="58" t="str">
        <f>IF('COMEXT Imports'!CU25&gt;0, 'COMEXT Imports'!CU25, "")</f>
        <v/>
      </c>
      <c r="CU25" s="58" t="str">
        <f>IF('COMEXT Imports'!CV25&gt;0, 'COMEXT Imports'!CV25, "")</f>
        <v/>
      </c>
      <c r="CV25" s="58" t="str">
        <f>IF('COMEXT Imports'!CW25&gt;0, 'COMEXT Imports'!CW25, "")</f>
        <v/>
      </c>
      <c r="CW25" s="58" t="str">
        <f>IF('COMEXT Imports'!CX25&gt;0, 'COMEXT Imports'!CX25, "")</f>
        <v/>
      </c>
      <c r="CX25" s="58" t="str">
        <f>IF('COMEXT Imports'!CY25&gt;0, 'COMEXT Imports'!CY25, "")</f>
        <v/>
      </c>
      <c r="CY25" s="58" t="str">
        <f>IF('COMEXT Imports'!CZ25&gt;0, 'COMEXT Imports'!CZ25, "")</f>
        <v/>
      </c>
      <c r="CZ25" s="58" t="str">
        <f>IF('COMEXT Imports'!DA25&gt;0, 'COMEXT Imports'!DA25, "")</f>
        <v/>
      </c>
      <c r="DA25" s="58" t="str">
        <f>IF('COMEXT Imports'!DB25&gt;0, 'COMEXT Imports'!DB25, "")</f>
        <v/>
      </c>
      <c r="DB25" s="58" t="str">
        <f>IF('COMEXT Imports'!DC25&gt;0, 'COMEXT Imports'!DC25, "")</f>
        <v/>
      </c>
      <c r="DC25" s="58" t="str">
        <f>IF('COMEXT Imports'!DD25&gt;0, 'COMEXT Imports'!DD25, "")</f>
        <v/>
      </c>
      <c r="DD25" s="58" t="str">
        <f>IF('COMEXT Imports'!DE25&gt;0, 'COMEXT Imports'!DE25, "")</f>
        <v/>
      </c>
      <c r="DE25" s="58" t="str">
        <f>IF('COMEXT Imports'!DF25&gt;0, 'COMEXT Imports'!DF25, "")</f>
        <v/>
      </c>
      <c r="DF25" s="58" t="str">
        <f>IF('COMEXT Imports'!DG25&gt;0, 'COMEXT Imports'!DG25, "")</f>
        <v/>
      </c>
      <c r="DG25" s="58" t="str">
        <f>IF('COMEXT Imports'!DH25&gt;0, 'COMEXT Imports'!DH25, "")</f>
        <v/>
      </c>
      <c r="DH25" s="58" t="str">
        <f>IF('COMEXT Imports'!DI25&gt;0, 'COMEXT Imports'!DI25, "")</f>
        <v/>
      </c>
      <c r="DI25" s="58" t="str">
        <f>IF('COMEXT Imports'!DJ25&gt;0, 'COMEXT Imports'!DJ25, "")</f>
        <v/>
      </c>
      <c r="DJ25" s="58" t="str">
        <f>IF('COMEXT Imports'!DK25&gt;0, 'COMEXT Imports'!DK25, "")</f>
        <v/>
      </c>
      <c r="DK25" s="58" t="str">
        <f>IF('COMEXT Imports'!DL25&gt;0, 'COMEXT Imports'!DL25, "")</f>
        <v/>
      </c>
      <c r="DL25" s="58" t="str">
        <f>IF('COMEXT Imports'!DM25&gt;0, 'COMEXT Imports'!DM25, "")</f>
        <v/>
      </c>
      <c r="DM25" s="58" t="str">
        <f>IF('COMEXT Imports'!DN25&gt;0, 'COMEXT Imports'!DN25, "")</f>
        <v/>
      </c>
      <c r="DN25" s="58" t="str">
        <f>IF('COMEXT Imports'!DO25&gt;0, 'COMEXT Imports'!DO25, "")</f>
        <v/>
      </c>
      <c r="DO25" s="58" t="str">
        <f>IF('COMEXT Imports'!DP25&gt;0, 'COMEXT Imports'!DP25, "")</f>
        <v/>
      </c>
      <c r="DP25" s="58" t="str">
        <f>IF('COMEXT Imports'!DQ25&gt;0, 'COMEXT Imports'!DQ25, "")</f>
        <v/>
      </c>
      <c r="DQ25" s="58" t="str">
        <f>IF('COMEXT Imports'!DR25&gt;0, 'COMEXT Imports'!DR25, "")</f>
        <v/>
      </c>
      <c r="DR25" s="58" t="str">
        <f>IF('COMEXT Imports'!DS25&gt;0, 'COMEXT Imports'!DS25, "")</f>
        <v/>
      </c>
      <c r="DS25" s="58" t="str">
        <f>IF('COMEXT Imports'!DT25&gt;0, 'COMEXT Imports'!DT25, "")</f>
        <v/>
      </c>
    </row>
    <row r="26" spans="2:123" x14ac:dyDescent="0.3">
      <c r="B26" s="39" t="s">
        <v>148</v>
      </c>
      <c r="C26" s="37" t="s">
        <v>149</v>
      </c>
      <c r="D26" s="58">
        <f>IF('COMEXT Imports'!E26&gt;0, 'COMEXT Imports'!E26, "")</f>
        <v>55.803860694753794</v>
      </c>
      <c r="E26" s="58">
        <f>IF('COMEXT Imports'!F26&gt;0, 'COMEXT Imports'!F26, "")</f>
        <v>186.84490115873356</v>
      </c>
      <c r="F26" s="58">
        <f>IF('COMEXT Imports'!G26&gt;0, 'COMEXT Imports'!G26, "")</f>
        <v>242.64876185348737</v>
      </c>
      <c r="G26" s="58">
        <f>IF('COMEXT Imports'!H26&gt;0, 'COMEXT Imports'!H26, "")</f>
        <v>10.862723301713496</v>
      </c>
      <c r="H26" s="58">
        <f>IF('COMEXT Imports'!I26&gt;0, 'COMEXT Imports'!I26, "")</f>
        <v>16.000046424062688</v>
      </c>
      <c r="I26" s="58">
        <f>IF('COMEXT Imports'!J26&gt;0, 'COMEXT Imports'!J26, "")</f>
        <v>26.862769725776186</v>
      </c>
      <c r="J26" s="58">
        <f>IF('COMEXT Imports'!K26&gt;0, 'COMEXT Imports'!K26, "")</f>
        <v>19.594527498938813</v>
      </c>
      <c r="K26" s="58">
        <f>IF('COMEXT Imports'!L26&gt;0, 'COMEXT Imports'!L26, "")</f>
        <v>30.450143025092199</v>
      </c>
      <c r="L26" s="58">
        <f>IF('COMEXT Imports'!M26&gt;0, 'COMEXT Imports'!M26, "")</f>
        <v>50.044670524031012</v>
      </c>
      <c r="M26" s="58">
        <f>IF('COMEXT Imports'!N26&gt;0, 'COMEXT Imports'!N26, "")</f>
        <v>8.5550947329384019</v>
      </c>
      <c r="N26" s="58">
        <f>IF('COMEXT Imports'!O26&gt;0, 'COMEXT Imports'!O26, "")</f>
        <v>12.255335424474199</v>
      </c>
      <c r="O26" s="58">
        <f>IF('COMEXT Imports'!P26&gt;0, 'COMEXT Imports'!P26, "")</f>
        <v>20.8104301574126</v>
      </c>
      <c r="P26" s="58">
        <f>IF('COMEXT Imports'!Q26&gt;0, 'COMEXT Imports'!Q26, "")</f>
        <v>21.466879926014155</v>
      </c>
      <c r="Q26" s="58">
        <f>IF('COMEXT Imports'!R26&gt;0, 'COMEXT Imports'!R26, "")</f>
        <v>21.443424853362242</v>
      </c>
      <c r="R26" s="58">
        <f>IF('COMEXT Imports'!S26&gt;0, 'COMEXT Imports'!S26, "")</f>
        <v>42.910304779376396</v>
      </c>
      <c r="S26" s="58">
        <f>IF('COMEXT Imports'!T26&gt;0, 'COMEXT Imports'!T26, "")</f>
        <v>16.705444221008563</v>
      </c>
      <c r="T26" s="58">
        <f>IF('COMEXT Imports'!U26&gt;0, 'COMEXT Imports'!U26, "")</f>
        <v>16.830722774146654</v>
      </c>
      <c r="U26" s="58">
        <f>IF('COMEXT Imports'!V26&gt;0, 'COMEXT Imports'!V26, "")</f>
        <v>33.53616699515522</v>
      </c>
      <c r="V26" s="58">
        <f>IF('COMEXT Imports'!W26&gt;0, 'COMEXT Imports'!W26, "")</f>
        <v>26.757872249958861</v>
      </c>
      <c r="W26" s="58">
        <f>IF('COMEXT Imports'!X26&gt;0, 'COMEXT Imports'!X26, "")</f>
        <v>11.924614649352041</v>
      </c>
      <c r="X26" s="58">
        <f>IF('COMEXT Imports'!Y26&gt;0, 'COMEXT Imports'!Y26, "")</f>
        <v>38.682486899310909</v>
      </c>
      <c r="Y26" s="58">
        <f>IF('COMEXT Imports'!Z26&gt;0, 'COMEXT Imports'!Z26, "")</f>
        <v>10.528416465160571</v>
      </c>
      <c r="Z26" s="58">
        <f>IF('COMEXT Imports'!AA26&gt;0, 'COMEXT Imports'!AA26, "")</f>
        <v>45.703171662991089</v>
      </c>
      <c r="AA26" s="58">
        <f>IF('COMEXT Imports'!AB26&gt;0, 'COMEXT Imports'!AB26, "")</f>
        <v>56.231588128151664</v>
      </c>
      <c r="AB26" s="58" t="str">
        <f>IF('COMEXT Imports'!AC26&gt;0, 'COMEXT Imports'!AC26, "")</f>
        <v/>
      </c>
      <c r="AC26" s="58" t="str">
        <f>IF('COMEXT Imports'!AD26&gt;0, 'COMEXT Imports'!AD26, "")</f>
        <v/>
      </c>
      <c r="AD26" s="58" t="str">
        <f>IF('COMEXT Imports'!AE26&gt;0, 'COMEXT Imports'!AE26, "")</f>
        <v/>
      </c>
      <c r="AE26" s="58" t="str">
        <f>IF('COMEXT Imports'!AF26&gt;0, 'COMEXT Imports'!AF26, "")</f>
        <v/>
      </c>
      <c r="AF26" s="58" t="str">
        <f>IF('COMEXT Imports'!AG26&gt;0, 'COMEXT Imports'!AG26, "")</f>
        <v/>
      </c>
      <c r="AG26" s="58" t="str">
        <f>IF('COMEXT Imports'!AH26&gt;0, 'COMEXT Imports'!AH26, "")</f>
        <v/>
      </c>
      <c r="AH26" s="58" t="str">
        <f>IF('COMEXT Imports'!AI26&gt;0, 'COMEXT Imports'!AI26, "")</f>
        <v/>
      </c>
      <c r="AI26" s="58" t="str">
        <f>IF('COMEXT Imports'!AJ26&gt;0, 'COMEXT Imports'!AJ26, "")</f>
        <v/>
      </c>
      <c r="AJ26" s="58" t="str">
        <f>IF('COMEXT Imports'!AK26&gt;0, 'COMEXT Imports'!AK26, "")</f>
        <v/>
      </c>
      <c r="AK26" s="58" t="str">
        <f>IF('COMEXT Imports'!AL26&gt;0, 'COMEXT Imports'!AL26, "")</f>
        <v/>
      </c>
      <c r="AL26" s="58" t="str">
        <f>IF('COMEXT Imports'!AM26&gt;0, 'COMEXT Imports'!AM26, "")</f>
        <v/>
      </c>
      <c r="AM26" s="58" t="str">
        <f>IF('COMEXT Imports'!AN26&gt;0, 'COMEXT Imports'!AN26, "")</f>
        <v/>
      </c>
      <c r="AN26" s="58" t="str">
        <f>IF('COMEXT Imports'!AO26&gt;0, 'COMEXT Imports'!AO26, "")</f>
        <v/>
      </c>
      <c r="AO26" s="58" t="str">
        <f>IF('COMEXT Imports'!AP26&gt;0, 'COMEXT Imports'!AP26, "")</f>
        <v/>
      </c>
      <c r="AP26" s="58" t="str">
        <f>IF('COMEXT Imports'!AQ26&gt;0, 'COMEXT Imports'!AQ26, "")</f>
        <v/>
      </c>
      <c r="AQ26" s="58" t="str">
        <f>IF('COMEXT Imports'!AR26&gt;0, 'COMEXT Imports'!AR26, "")</f>
        <v/>
      </c>
      <c r="AR26" s="58" t="str">
        <f>IF('COMEXT Imports'!AS26&gt;0, 'COMEXT Imports'!AS26, "")</f>
        <v/>
      </c>
      <c r="AS26" s="58" t="str">
        <f>IF('COMEXT Imports'!AT26&gt;0, 'COMEXT Imports'!AT26, "")</f>
        <v/>
      </c>
      <c r="AT26" s="58" t="str">
        <f>IF('COMEXT Imports'!AU26&gt;0, 'COMEXT Imports'!AU26, "")</f>
        <v/>
      </c>
      <c r="AU26" s="58" t="str">
        <f>IF('COMEXT Imports'!AV26&gt;0, 'COMEXT Imports'!AV26, "")</f>
        <v/>
      </c>
      <c r="AV26" s="58" t="str">
        <f>IF('COMEXT Imports'!AW26&gt;0, 'COMEXT Imports'!AW26, "")</f>
        <v/>
      </c>
      <c r="AW26" s="58" t="str">
        <f>IF('COMEXT Imports'!AX26&gt;0, 'COMEXT Imports'!AX26, "")</f>
        <v/>
      </c>
      <c r="AX26" s="58" t="str">
        <f>IF('COMEXT Imports'!AY26&gt;0, 'COMEXT Imports'!AY26, "")</f>
        <v/>
      </c>
      <c r="AY26" s="58" t="str">
        <f>IF('COMEXT Imports'!AZ26&gt;0, 'COMEXT Imports'!AZ26, "")</f>
        <v/>
      </c>
      <c r="AZ26" s="58" t="str">
        <f>IF('COMEXT Imports'!BA26&gt;0, 'COMEXT Imports'!BA26, "")</f>
        <v/>
      </c>
      <c r="BA26" s="58" t="str">
        <f>IF('COMEXT Imports'!BB26&gt;0, 'COMEXT Imports'!BB26, "")</f>
        <v/>
      </c>
      <c r="BB26" s="58" t="str">
        <f>IF('COMEXT Imports'!BC26&gt;0, 'COMEXT Imports'!BC26, "")</f>
        <v/>
      </c>
      <c r="BC26" s="58" t="str">
        <f>IF('COMEXT Imports'!BD26&gt;0, 'COMEXT Imports'!BD26, "")</f>
        <v/>
      </c>
      <c r="BD26" s="58" t="str">
        <f>IF('COMEXT Imports'!BE26&gt;0, 'COMEXT Imports'!BE26, "")</f>
        <v/>
      </c>
      <c r="BE26" s="58" t="str">
        <f>IF('COMEXT Imports'!BF26&gt;0, 'COMEXT Imports'!BF26, "")</f>
        <v/>
      </c>
      <c r="BF26" s="58" t="str">
        <f>IF('COMEXT Imports'!BG26&gt;0, 'COMEXT Imports'!BG26, "")</f>
        <v/>
      </c>
      <c r="BG26" s="58" t="str">
        <f>IF('COMEXT Imports'!BH26&gt;0, 'COMEXT Imports'!BH26, "")</f>
        <v/>
      </c>
      <c r="BH26" s="58" t="str">
        <f>IF('COMEXT Imports'!BI26&gt;0, 'COMEXT Imports'!BI26, "")</f>
        <v/>
      </c>
      <c r="BI26" s="58" t="str">
        <f>IF('COMEXT Imports'!BJ26&gt;0, 'COMEXT Imports'!BJ26, "")</f>
        <v/>
      </c>
      <c r="BJ26" s="58" t="str">
        <f>IF('COMEXT Imports'!BK26&gt;0, 'COMEXT Imports'!BK26, "")</f>
        <v/>
      </c>
      <c r="BK26" s="58" t="str">
        <f>IF('COMEXT Imports'!BL26&gt;0, 'COMEXT Imports'!BL26, "")</f>
        <v/>
      </c>
      <c r="BL26" s="58" t="str">
        <f>IF('COMEXT Imports'!BM26&gt;0, 'COMEXT Imports'!BM26, "")</f>
        <v/>
      </c>
      <c r="BM26" s="58" t="str">
        <f>IF('COMEXT Imports'!BN26&gt;0, 'COMEXT Imports'!BN26, "")</f>
        <v/>
      </c>
      <c r="BN26" s="58" t="str">
        <f>IF('COMEXT Imports'!BO26&gt;0, 'COMEXT Imports'!BO26, "")</f>
        <v/>
      </c>
      <c r="BO26" s="58" t="str">
        <f>IF('COMEXT Imports'!BP26&gt;0, 'COMEXT Imports'!BP26, "")</f>
        <v/>
      </c>
      <c r="BP26" s="58" t="str">
        <f>IF('COMEXT Imports'!BQ26&gt;0, 'COMEXT Imports'!BQ26, "")</f>
        <v/>
      </c>
      <c r="BQ26" s="58" t="str">
        <f>IF('COMEXT Imports'!BR26&gt;0, 'COMEXT Imports'!BR26, "")</f>
        <v/>
      </c>
      <c r="BR26" s="58" t="str">
        <f>IF('COMEXT Imports'!BS26&gt;0, 'COMEXT Imports'!BS26, "")</f>
        <v/>
      </c>
      <c r="BS26" s="58" t="str">
        <f>IF('COMEXT Imports'!BT26&gt;0, 'COMEXT Imports'!BT26, "")</f>
        <v/>
      </c>
      <c r="BT26" s="58" t="str">
        <f>IF('COMEXT Imports'!BU26&gt;0, 'COMEXT Imports'!BU26, "")</f>
        <v/>
      </c>
      <c r="BU26" s="58" t="str">
        <f>IF('COMEXT Imports'!BV26&gt;0, 'COMEXT Imports'!BV26, "")</f>
        <v/>
      </c>
      <c r="BV26" s="58" t="str">
        <f>IF('COMEXT Imports'!BW26&gt;0, 'COMEXT Imports'!BW26, "")</f>
        <v/>
      </c>
      <c r="BW26" s="58" t="str">
        <f>IF('COMEXT Imports'!BX26&gt;0, 'COMEXT Imports'!BX26, "")</f>
        <v/>
      </c>
      <c r="BX26" s="58" t="str">
        <f>IF('COMEXT Imports'!BY26&gt;0, 'COMEXT Imports'!BY26, "")</f>
        <v/>
      </c>
      <c r="BY26" s="58" t="str">
        <f>IF('COMEXT Imports'!BZ26&gt;0, 'COMEXT Imports'!BZ26, "")</f>
        <v/>
      </c>
      <c r="BZ26" s="58" t="str">
        <f>IF('COMEXT Imports'!CA26&gt;0, 'COMEXT Imports'!CA26, "")</f>
        <v/>
      </c>
      <c r="CA26" s="58" t="str">
        <f>IF('COMEXT Imports'!CB26&gt;0, 'COMEXT Imports'!CB26, "")</f>
        <v/>
      </c>
      <c r="CB26" s="58" t="str">
        <f>IF('COMEXT Imports'!CC26&gt;0, 'COMEXT Imports'!CC26, "")</f>
        <v/>
      </c>
      <c r="CC26" s="58" t="str">
        <f>IF('COMEXT Imports'!CD26&gt;0, 'COMEXT Imports'!CD26, "")</f>
        <v/>
      </c>
      <c r="CD26" s="58" t="str">
        <f>IF('COMEXT Imports'!CE26&gt;0, 'COMEXT Imports'!CE26, "")</f>
        <v/>
      </c>
      <c r="CE26" s="58" t="str">
        <f>IF('COMEXT Imports'!CF26&gt;0, 'COMEXT Imports'!CF26, "")</f>
        <v/>
      </c>
      <c r="CF26" s="58" t="str">
        <f>IF('COMEXT Imports'!CG26&gt;0, 'COMEXT Imports'!CG26, "")</f>
        <v/>
      </c>
      <c r="CG26" s="58" t="str">
        <f>IF('COMEXT Imports'!CH26&gt;0, 'COMEXT Imports'!CH26, "")</f>
        <v/>
      </c>
      <c r="CH26" s="58" t="str">
        <f>IF('COMEXT Imports'!CI26&gt;0, 'COMEXT Imports'!CI26, "")</f>
        <v/>
      </c>
      <c r="CI26" s="58" t="str">
        <f>IF('COMEXT Imports'!CJ26&gt;0, 'COMEXT Imports'!CJ26, "")</f>
        <v/>
      </c>
      <c r="CJ26" s="58" t="str">
        <f>IF('COMEXT Imports'!CK26&gt;0, 'COMEXT Imports'!CK26, "")</f>
        <v/>
      </c>
      <c r="CK26" s="58" t="str">
        <f>IF('COMEXT Imports'!CL26&gt;0, 'COMEXT Imports'!CL26, "")</f>
        <v/>
      </c>
      <c r="CL26" s="58" t="str">
        <f>IF('COMEXT Imports'!CM26&gt;0, 'COMEXT Imports'!CM26, "")</f>
        <v/>
      </c>
      <c r="CM26" s="58" t="str">
        <f>IF('COMEXT Imports'!CN26&gt;0, 'COMEXT Imports'!CN26, "")</f>
        <v/>
      </c>
      <c r="CN26" s="58" t="str">
        <f>IF('COMEXT Imports'!CO26&gt;0, 'COMEXT Imports'!CO26, "")</f>
        <v/>
      </c>
      <c r="CO26" s="58" t="str">
        <f>IF('COMEXT Imports'!CP26&gt;0, 'COMEXT Imports'!CP26, "")</f>
        <v/>
      </c>
      <c r="CP26" s="58" t="str">
        <f>IF('COMEXT Imports'!CQ26&gt;0, 'COMEXT Imports'!CQ26, "")</f>
        <v/>
      </c>
      <c r="CQ26" s="58" t="str">
        <f>IF('COMEXT Imports'!CR26&gt;0, 'COMEXT Imports'!CR26, "")</f>
        <v/>
      </c>
      <c r="CR26" s="58" t="str">
        <f>IF('COMEXT Imports'!CS26&gt;0, 'COMEXT Imports'!CS26, "")</f>
        <v/>
      </c>
      <c r="CS26" s="58" t="str">
        <f>IF('COMEXT Imports'!CT26&gt;0, 'COMEXT Imports'!CT26, "")</f>
        <v/>
      </c>
      <c r="CT26" s="58" t="str">
        <f>IF('COMEXT Imports'!CU26&gt;0, 'COMEXT Imports'!CU26, "")</f>
        <v/>
      </c>
      <c r="CU26" s="58" t="str">
        <f>IF('COMEXT Imports'!CV26&gt;0, 'COMEXT Imports'!CV26, "")</f>
        <v/>
      </c>
      <c r="CV26" s="58" t="str">
        <f>IF('COMEXT Imports'!CW26&gt;0, 'COMEXT Imports'!CW26, "")</f>
        <v/>
      </c>
      <c r="CW26" s="58" t="str">
        <f>IF('COMEXT Imports'!CX26&gt;0, 'COMEXT Imports'!CX26, "")</f>
        <v/>
      </c>
      <c r="CX26" s="58" t="str">
        <f>IF('COMEXT Imports'!CY26&gt;0, 'COMEXT Imports'!CY26, "")</f>
        <v/>
      </c>
      <c r="CY26" s="58" t="str">
        <f>IF('COMEXT Imports'!CZ26&gt;0, 'COMEXT Imports'!CZ26, "")</f>
        <v/>
      </c>
      <c r="CZ26" s="58" t="str">
        <f>IF('COMEXT Imports'!DA26&gt;0, 'COMEXT Imports'!DA26, "")</f>
        <v/>
      </c>
      <c r="DA26" s="58" t="str">
        <f>IF('COMEXT Imports'!DB26&gt;0, 'COMEXT Imports'!DB26, "")</f>
        <v/>
      </c>
      <c r="DB26" s="58" t="str">
        <f>IF('COMEXT Imports'!DC26&gt;0, 'COMEXT Imports'!DC26, "")</f>
        <v/>
      </c>
      <c r="DC26" s="58" t="str">
        <f>IF('COMEXT Imports'!DD26&gt;0, 'COMEXT Imports'!DD26, "")</f>
        <v/>
      </c>
      <c r="DD26" s="58" t="str">
        <f>IF('COMEXT Imports'!DE26&gt;0, 'COMEXT Imports'!DE26, "")</f>
        <v/>
      </c>
      <c r="DE26" s="58" t="str">
        <f>IF('COMEXT Imports'!DF26&gt;0, 'COMEXT Imports'!DF26, "")</f>
        <v/>
      </c>
      <c r="DF26" s="58" t="str">
        <f>IF('COMEXT Imports'!DG26&gt;0, 'COMEXT Imports'!DG26, "")</f>
        <v/>
      </c>
      <c r="DG26" s="58" t="str">
        <f>IF('COMEXT Imports'!DH26&gt;0, 'COMEXT Imports'!DH26, "")</f>
        <v/>
      </c>
      <c r="DH26" s="58" t="str">
        <f>IF('COMEXT Imports'!DI26&gt;0, 'COMEXT Imports'!DI26, "")</f>
        <v/>
      </c>
      <c r="DI26" s="58" t="str">
        <f>IF('COMEXT Imports'!DJ26&gt;0, 'COMEXT Imports'!DJ26, "")</f>
        <v/>
      </c>
      <c r="DJ26" s="58" t="str">
        <f>IF('COMEXT Imports'!DK26&gt;0, 'COMEXT Imports'!DK26, "")</f>
        <v/>
      </c>
      <c r="DK26" s="58" t="str">
        <f>IF('COMEXT Imports'!DL26&gt;0, 'COMEXT Imports'!DL26, "")</f>
        <v/>
      </c>
      <c r="DL26" s="58" t="str">
        <f>IF('COMEXT Imports'!DM26&gt;0, 'COMEXT Imports'!DM26, "")</f>
        <v/>
      </c>
      <c r="DM26" s="58" t="str">
        <f>IF('COMEXT Imports'!DN26&gt;0, 'COMEXT Imports'!DN26, "")</f>
        <v/>
      </c>
      <c r="DN26" s="58" t="str">
        <f>IF('COMEXT Imports'!DO26&gt;0, 'COMEXT Imports'!DO26, "")</f>
        <v/>
      </c>
      <c r="DO26" s="58" t="str">
        <f>IF('COMEXT Imports'!DP26&gt;0, 'COMEXT Imports'!DP26, "")</f>
        <v/>
      </c>
      <c r="DP26" s="58" t="str">
        <f>IF('COMEXT Imports'!DQ26&gt;0, 'COMEXT Imports'!DQ26, "")</f>
        <v/>
      </c>
      <c r="DQ26" s="58" t="str">
        <f>IF('COMEXT Imports'!DR26&gt;0, 'COMEXT Imports'!DR26, "")</f>
        <v/>
      </c>
      <c r="DR26" s="58" t="str">
        <f>IF('COMEXT Imports'!DS26&gt;0, 'COMEXT Imports'!DS26, "")</f>
        <v/>
      </c>
      <c r="DS26" s="58" t="str">
        <f>IF('COMEXT Imports'!DT26&gt;0, 'COMEXT Imports'!DT26, "")</f>
        <v/>
      </c>
    </row>
    <row r="27" spans="2:123" x14ac:dyDescent="0.3">
      <c r="B27" s="39" t="s">
        <v>150</v>
      </c>
      <c r="C27" s="37" t="s">
        <v>151</v>
      </c>
      <c r="D27" s="58">
        <f>IF('COMEXT Imports'!E27&gt;0, 'COMEXT Imports'!E27, "")</f>
        <v>18.623260432693055</v>
      </c>
      <c r="E27" s="58">
        <f>IF('COMEXT Imports'!F27&gt;0, 'COMEXT Imports'!F27, "")</f>
        <v>64.739694148328127</v>
      </c>
      <c r="F27" s="58">
        <f>IF('COMEXT Imports'!G27&gt;0, 'COMEXT Imports'!G27, "")</f>
        <v>83.362954581021171</v>
      </c>
      <c r="G27" s="58">
        <f>IF('COMEXT Imports'!H27&gt;0, 'COMEXT Imports'!H27, "")</f>
        <v>13.947992482477497</v>
      </c>
      <c r="H27" s="58">
        <f>IF('COMEXT Imports'!I27&gt;0, 'COMEXT Imports'!I27, "")</f>
        <v>23.52494936524516</v>
      </c>
      <c r="I27" s="58">
        <f>IF('COMEXT Imports'!J27&gt;0, 'COMEXT Imports'!J27, "")</f>
        <v>37.472941847722659</v>
      </c>
      <c r="J27" s="58">
        <f>IF('COMEXT Imports'!K27&gt;0, 'COMEXT Imports'!K27, "")</f>
        <v>11.275990632776166</v>
      </c>
      <c r="K27" s="58">
        <f>IF('COMEXT Imports'!L27&gt;0, 'COMEXT Imports'!L27, "")</f>
        <v>20.798539605476915</v>
      </c>
      <c r="L27" s="58">
        <f>IF('COMEXT Imports'!M27&gt;0, 'COMEXT Imports'!M27, "")</f>
        <v>32.074530238253082</v>
      </c>
      <c r="M27" s="58">
        <f>IF('COMEXT Imports'!N27&gt;0, 'COMEXT Imports'!N27, "")</f>
        <v>14.479621831469714</v>
      </c>
      <c r="N27" s="58">
        <f>IF('COMEXT Imports'!O27&gt;0, 'COMEXT Imports'!O27, "")</f>
        <v>19.724054318753858</v>
      </c>
      <c r="O27" s="58">
        <f>IF('COMEXT Imports'!P27&gt;0, 'COMEXT Imports'!P27, "")</f>
        <v>34.203676150223572</v>
      </c>
      <c r="P27" s="58">
        <f>IF('COMEXT Imports'!Q27&gt;0, 'COMEXT Imports'!Q27, "")</f>
        <v>37.001828653227804</v>
      </c>
      <c r="Q27" s="58">
        <f>IF('COMEXT Imports'!R27&gt;0, 'COMEXT Imports'!R27, "")</f>
        <v>34.788965572942494</v>
      </c>
      <c r="R27" s="58">
        <f>IF('COMEXT Imports'!S27&gt;0, 'COMEXT Imports'!S27, "")</f>
        <v>71.790794226170291</v>
      </c>
      <c r="S27" s="58">
        <f>IF('COMEXT Imports'!T27&gt;0, 'COMEXT Imports'!T27, "")</f>
        <v>69.432859078802736</v>
      </c>
      <c r="T27" s="58">
        <f>IF('COMEXT Imports'!U27&gt;0, 'COMEXT Imports'!U27, "")</f>
        <v>70.051274859364653</v>
      </c>
      <c r="U27" s="58">
        <f>IF('COMEXT Imports'!V27&gt;0, 'COMEXT Imports'!V27, "")</f>
        <v>139.48413393816742</v>
      </c>
      <c r="V27" s="58">
        <f>IF('COMEXT Imports'!W27&gt;0, 'COMEXT Imports'!W27, "")</f>
        <v>117.44628924657815</v>
      </c>
      <c r="W27" s="58">
        <f>IF('COMEXT Imports'!X27&gt;0, 'COMEXT Imports'!X27, "")</f>
        <v>162.61506748131242</v>
      </c>
      <c r="X27" s="58">
        <f>IF('COMEXT Imports'!Y27&gt;0, 'COMEXT Imports'!Y27, "")</f>
        <v>280.06135672789054</v>
      </c>
      <c r="Y27" s="58">
        <f>IF('COMEXT Imports'!Z27&gt;0, 'COMEXT Imports'!Z27, "")</f>
        <v>56.329564825519746</v>
      </c>
      <c r="Z27" s="58">
        <f>IF('COMEXT Imports'!AA27&gt;0, 'COMEXT Imports'!AA27, "")</f>
        <v>172.32929777862043</v>
      </c>
      <c r="AA27" s="58">
        <f>IF('COMEXT Imports'!AB27&gt;0, 'COMEXT Imports'!AB27, "")</f>
        <v>228.65886260414015</v>
      </c>
      <c r="AB27" s="58" t="str">
        <f>IF('COMEXT Imports'!AC27&gt;0, 'COMEXT Imports'!AC27, "")</f>
        <v/>
      </c>
      <c r="AC27" s="58" t="str">
        <f>IF('COMEXT Imports'!AD27&gt;0, 'COMEXT Imports'!AD27, "")</f>
        <v/>
      </c>
      <c r="AD27" s="58" t="str">
        <f>IF('COMEXT Imports'!AE27&gt;0, 'COMEXT Imports'!AE27, "")</f>
        <v/>
      </c>
      <c r="AE27" s="58" t="str">
        <f>IF('COMEXT Imports'!AF27&gt;0, 'COMEXT Imports'!AF27, "")</f>
        <v/>
      </c>
      <c r="AF27" s="58" t="str">
        <f>IF('COMEXT Imports'!AG27&gt;0, 'COMEXT Imports'!AG27, "")</f>
        <v/>
      </c>
      <c r="AG27" s="58" t="str">
        <f>IF('COMEXT Imports'!AH27&gt;0, 'COMEXT Imports'!AH27, "")</f>
        <v/>
      </c>
      <c r="AH27" s="58" t="str">
        <f>IF('COMEXT Imports'!AI27&gt;0, 'COMEXT Imports'!AI27, "")</f>
        <v/>
      </c>
      <c r="AI27" s="58" t="str">
        <f>IF('COMEXT Imports'!AJ27&gt;0, 'COMEXT Imports'!AJ27, "")</f>
        <v/>
      </c>
      <c r="AJ27" s="58" t="str">
        <f>IF('COMEXT Imports'!AK27&gt;0, 'COMEXT Imports'!AK27, "")</f>
        <v/>
      </c>
      <c r="AK27" s="58" t="str">
        <f>IF('COMEXT Imports'!AL27&gt;0, 'COMEXT Imports'!AL27, "")</f>
        <v/>
      </c>
      <c r="AL27" s="58" t="str">
        <f>IF('COMEXT Imports'!AM27&gt;0, 'COMEXT Imports'!AM27, "")</f>
        <v/>
      </c>
      <c r="AM27" s="58" t="str">
        <f>IF('COMEXT Imports'!AN27&gt;0, 'COMEXT Imports'!AN27, "")</f>
        <v/>
      </c>
      <c r="AN27" s="58" t="str">
        <f>IF('COMEXT Imports'!AO27&gt;0, 'COMEXT Imports'!AO27, "")</f>
        <v/>
      </c>
      <c r="AO27" s="58" t="str">
        <f>IF('COMEXT Imports'!AP27&gt;0, 'COMEXT Imports'!AP27, "")</f>
        <v/>
      </c>
      <c r="AP27" s="58" t="str">
        <f>IF('COMEXT Imports'!AQ27&gt;0, 'COMEXT Imports'!AQ27, "")</f>
        <v/>
      </c>
      <c r="AQ27" s="58" t="str">
        <f>IF('COMEXT Imports'!AR27&gt;0, 'COMEXT Imports'!AR27, "")</f>
        <v/>
      </c>
      <c r="AR27" s="58" t="str">
        <f>IF('COMEXT Imports'!AS27&gt;0, 'COMEXT Imports'!AS27, "")</f>
        <v/>
      </c>
      <c r="AS27" s="58" t="str">
        <f>IF('COMEXT Imports'!AT27&gt;0, 'COMEXT Imports'!AT27, "")</f>
        <v/>
      </c>
      <c r="AT27" s="58" t="str">
        <f>IF('COMEXT Imports'!AU27&gt;0, 'COMEXT Imports'!AU27, "")</f>
        <v/>
      </c>
      <c r="AU27" s="58" t="str">
        <f>IF('COMEXT Imports'!AV27&gt;0, 'COMEXT Imports'!AV27, "")</f>
        <v/>
      </c>
      <c r="AV27" s="58" t="str">
        <f>IF('COMEXT Imports'!AW27&gt;0, 'COMEXT Imports'!AW27, "")</f>
        <v/>
      </c>
      <c r="AW27" s="58" t="str">
        <f>IF('COMEXT Imports'!AX27&gt;0, 'COMEXT Imports'!AX27, "")</f>
        <v/>
      </c>
      <c r="AX27" s="58" t="str">
        <f>IF('COMEXT Imports'!AY27&gt;0, 'COMEXT Imports'!AY27, "")</f>
        <v/>
      </c>
      <c r="AY27" s="58" t="str">
        <f>IF('COMEXT Imports'!AZ27&gt;0, 'COMEXT Imports'!AZ27, "")</f>
        <v/>
      </c>
      <c r="AZ27" s="58" t="str">
        <f>IF('COMEXT Imports'!BA27&gt;0, 'COMEXT Imports'!BA27, "")</f>
        <v/>
      </c>
      <c r="BA27" s="58" t="str">
        <f>IF('COMEXT Imports'!BB27&gt;0, 'COMEXT Imports'!BB27, "")</f>
        <v/>
      </c>
      <c r="BB27" s="58" t="str">
        <f>IF('COMEXT Imports'!BC27&gt;0, 'COMEXT Imports'!BC27, "")</f>
        <v/>
      </c>
      <c r="BC27" s="58" t="str">
        <f>IF('COMEXT Imports'!BD27&gt;0, 'COMEXT Imports'!BD27, "")</f>
        <v/>
      </c>
      <c r="BD27" s="58" t="str">
        <f>IF('COMEXT Imports'!BE27&gt;0, 'COMEXT Imports'!BE27, "")</f>
        <v/>
      </c>
      <c r="BE27" s="58" t="str">
        <f>IF('COMEXT Imports'!BF27&gt;0, 'COMEXT Imports'!BF27, "")</f>
        <v/>
      </c>
      <c r="BF27" s="58" t="str">
        <f>IF('COMEXT Imports'!BG27&gt;0, 'COMEXT Imports'!BG27, "")</f>
        <v/>
      </c>
      <c r="BG27" s="58" t="str">
        <f>IF('COMEXT Imports'!BH27&gt;0, 'COMEXT Imports'!BH27, "")</f>
        <v/>
      </c>
      <c r="BH27" s="58" t="str">
        <f>IF('COMEXT Imports'!BI27&gt;0, 'COMEXT Imports'!BI27, "")</f>
        <v/>
      </c>
      <c r="BI27" s="58" t="str">
        <f>IF('COMEXT Imports'!BJ27&gt;0, 'COMEXT Imports'!BJ27, "")</f>
        <v/>
      </c>
      <c r="BJ27" s="58" t="str">
        <f>IF('COMEXT Imports'!BK27&gt;0, 'COMEXT Imports'!BK27, "")</f>
        <v/>
      </c>
      <c r="BK27" s="58" t="str">
        <f>IF('COMEXT Imports'!BL27&gt;0, 'COMEXT Imports'!BL27, "")</f>
        <v/>
      </c>
      <c r="BL27" s="58" t="str">
        <f>IF('COMEXT Imports'!BM27&gt;0, 'COMEXT Imports'!BM27, "")</f>
        <v/>
      </c>
      <c r="BM27" s="58" t="str">
        <f>IF('COMEXT Imports'!BN27&gt;0, 'COMEXT Imports'!BN27, "")</f>
        <v/>
      </c>
      <c r="BN27" s="58" t="str">
        <f>IF('COMEXT Imports'!BO27&gt;0, 'COMEXT Imports'!BO27, "")</f>
        <v/>
      </c>
      <c r="BO27" s="58" t="str">
        <f>IF('COMEXT Imports'!BP27&gt;0, 'COMEXT Imports'!BP27, "")</f>
        <v/>
      </c>
      <c r="BP27" s="58" t="str">
        <f>IF('COMEXT Imports'!BQ27&gt;0, 'COMEXT Imports'!BQ27, "")</f>
        <v/>
      </c>
      <c r="BQ27" s="58" t="str">
        <f>IF('COMEXT Imports'!BR27&gt;0, 'COMEXT Imports'!BR27, "")</f>
        <v/>
      </c>
      <c r="BR27" s="58" t="str">
        <f>IF('COMEXT Imports'!BS27&gt;0, 'COMEXT Imports'!BS27, "")</f>
        <v/>
      </c>
      <c r="BS27" s="58" t="str">
        <f>IF('COMEXT Imports'!BT27&gt;0, 'COMEXT Imports'!BT27, "")</f>
        <v/>
      </c>
      <c r="BT27" s="58" t="str">
        <f>IF('COMEXT Imports'!BU27&gt;0, 'COMEXT Imports'!BU27, "")</f>
        <v/>
      </c>
      <c r="BU27" s="58" t="str">
        <f>IF('COMEXT Imports'!BV27&gt;0, 'COMEXT Imports'!BV27, "")</f>
        <v/>
      </c>
      <c r="BV27" s="58" t="str">
        <f>IF('COMEXT Imports'!BW27&gt;0, 'COMEXT Imports'!BW27, "")</f>
        <v/>
      </c>
      <c r="BW27" s="58" t="str">
        <f>IF('COMEXT Imports'!BX27&gt;0, 'COMEXT Imports'!BX27, "")</f>
        <v/>
      </c>
      <c r="BX27" s="58" t="str">
        <f>IF('COMEXT Imports'!BY27&gt;0, 'COMEXT Imports'!BY27, "")</f>
        <v/>
      </c>
      <c r="BY27" s="58" t="str">
        <f>IF('COMEXT Imports'!BZ27&gt;0, 'COMEXT Imports'!BZ27, "")</f>
        <v/>
      </c>
      <c r="BZ27" s="58" t="str">
        <f>IF('COMEXT Imports'!CA27&gt;0, 'COMEXT Imports'!CA27, "")</f>
        <v/>
      </c>
      <c r="CA27" s="58" t="str">
        <f>IF('COMEXT Imports'!CB27&gt;0, 'COMEXT Imports'!CB27, "")</f>
        <v/>
      </c>
      <c r="CB27" s="58" t="str">
        <f>IF('COMEXT Imports'!CC27&gt;0, 'COMEXT Imports'!CC27, "")</f>
        <v/>
      </c>
      <c r="CC27" s="58" t="str">
        <f>IF('COMEXT Imports'!CD27&gt;0, 'COMEXT Imports'!CD27, "")</f>
        <v/>
      </c>
      <c r="CD27" s="58" t="str">
        <f>IF('COMEXT Imports'!CE27&gt;0, 'COMEXT Imports'!CE27, "")</f>
        <v/>
      </c>
      <c r="CE27" s="58" t="str">
        <f>IF('COMEXT Imports'!CF27&gt;0, 'COMEXT Imports'!CF27, "")</f>
        <v/>
      </c>
      <c r="CF27" s="58" t="str">
        <f>IF('COMEXT Imports'!CG27&gt;0, 'COMEXT Imports'!CG27, "")</f>
        <v/>
      </c>
      <c r="CG27" s="58" t="str">
        <f>IF('COMEXT Imports'!CH27&gt;0, 'COMEXT Imports'!CH27, "")</f>
        <v/>
      </c>
      <c r="CH27" s="58" t="str">
        <f>IF('COMEXT Imports'!CI27&gt;0, 'COMEXT Imports'!CI27, "")</f>
        <v/>
      </c>
      <c r="CI27" s="58" t="str">
        <f>IF('COMEXT Imports'!CJ27&gt;0, 'COMEXT Imports'!CJ27, "")</f>
        <v/>
      </c>
      <c r="CJ27" s="58" t="str">
        <f>IF('COMEXT Imports'!CK27&gt;0, 'COMEXT Imports'!CK27, "")</f>
        <v/>
      </c>
      <c r="CK27" s="58" t="str">
        <f>IF('COMEXT Imports'!CL27&gt;0, 'COMEXT Imports'!CL27, "")</f>
        <v/>
      </c>
      <c r="CL27" s="58" t="str">
        <f>IF('COMEXT Imports'!CM27&gt;0, 'COMEXT Imports'!CM27, "")</f>
        <v/>
      </c>
      <c r="CM27" s="58" t="str">
        <f>IF('COMEXT Imports'!CN27&gt;0, 'COMEXT Imports'!CN27, "")</f>
        <v/>
      </c>
      <c r="CN27" s="58" t="str">
        <f>IF('COMEXT Imports'!CO27&gt;0, 'COMEXT Imports'!CO27, "")</f>
        <v/>
      </c>
      <c r="CO27" s="58" t="str">
        <f>IF('COMEXT Imports'!CP27&gt;0, 'COMEXT Imports'!CP27, "")</f>
        <v/>
      </c>
      <c r="CP27" s="58" t="str">
        <f>IF('COMEXT Imports'!CQ27&gt;0, 'COMEXT Imports'!CQ27, "")</f>
        <v/>
      </c>
      <c r="CQ27" s="58" t="str">
        <f>IF('COMEXT Imports'!CR27&gt;0, 'COMEXT Imports'!CR27, "")</f>
        <v/>
      </c>
      <c r="CR27" s="58" t="str">
        <f>IF('COMEXT Imports'!CS27&gt;0, 'COMEXT Imports'!CS27, "")</f>
        <v/>
      </c>
      <c r="CS27" s="58" t="str">
        <f>IF('COMEXT Imports'!CT27&gt;0, 'COMEXT Imports'!CT27, "")</f>
        <v/>
      </c>
      <c r="CT27" s="58" t="str">
        <f>IF('COMEXT Imports'!CU27&gt;0, 'COMEXT Imports'!CU27, "")</f>
        <v/>
      </c>
      <c r="CU27" s="58" t="str">
        <f>IF('COMEXT Imports'!CV27&gt;0, 'COMEXT Imports'!CV27, "")</f>
        <v/>
      </c>
      <c r="CV27" s="58" t="str">
        <f>IF('COMEXT Imports'!CW27&gt;0, 'COMEXT Imports'!CW27, "")</f>
        <v/>
      </c>
      <c r="CW27" s="58" t="str">
        <f>IF('COMEXT Imports'!CX27&gt;0, 'COMEXT Imports'!CX27, "")</f>
        <v/>
      </c>
      <c r="CX27" s="58" t="str">
        <f>IF('COMEXT Imports'!CY27&gt;0, 'COMEXT Imports'!CY27, "")</f>
        <v/>
      </c>
      <c r="CY27" s="58" t="str">
        <f>IF('COMEXT Imports'!CZ27&gt;0, 'COMEXT Imports'!CZ27, "")</f>
        <v/>
      </c>
      <c r="CZ27" s="58" t="str">
        <f>IF('COMEXT Imports'!DA27&gt;0, 'COMEXT Imports'!DA27, "")</f>
        <v/>
      </c>
      <c r="DA27" s="58" t="str">
        <f>IF('COMEXT Imports'!DB27&gt;0, 'COMEXT Imports'!DB27, "")</f>
        <v/>
      </c>
      <c r="DB27" s="58" t="str">
        <f>IF('COMEXT Imports'!DC27&gt;0, 'COMEXT Imports'!DC27, "")</f>
        <v/>
      </c>
      <c r="DC27" s="58" t="str">
        <f>IF('COMEXT Imports'!DD27&gt;0, 'COMEXT Imports'!DD27, "")</f>
        <v/>
      </c>
      <c r="DD27" s="58" t="str">
        <f>IF('COMEXT Imports'!DE27&gt;0, 'COMEXT Imports'!DE27, "")</f>
        <v/>
      </c>
      <c r="DE27" s="58" t="str">
        <f>IF('COMEXT Imports'!DF27&gt;0, 'COMEXT Imports'!DF27, "")</f>
        <v/>
      </c>
      <c r="DF27" s="58" t="str">
        <f>IF('COMEXT Imports'!DG27&gt;0, 'COMEXT Imports'!DG27, "")</f>
        <v/>
      </c>
      <c r="DG27" s="58" t="str">
        <f>IF('COMEXT Imports'!DH27&gt;0, 'COMEXT Imports'!DH27, "")</f>
        <v/>
      </c>
      <c r="DH27" s="58" t="str">
        <f>IF('COMEXT Imports'!DI27&gt;0, 'COMEXT Imports'!DI27, "")</f>
        <v/>
      </c>
      <c r="DI27" s="58" t="str">
        <f>IF('COMEXT Imports'!DJ27&gt;0, 'COMEXT Imports'!DJ27, "")</f>
        <v/>
      </c>
      <c r="DJ27" s="58" t="str">
        <f>IF('COMEXT Imports'!DK27&gt;0, 'COMEXT Imports'!DK27, "")</f>
        <v/>
      </c>
      <c r="DK27" s="58" t="str">
        <f>IF('COMEXT Imports'!DL27&gt;0, 'COMEXT Imports'!DL27, "")</f>
        <v/>
      </c>
      <c r="DL27" s="58" t="str">
        <f>IF('COMEXT Imports'!DM27&gt;0, 'COMEXT Imports'!DM27, "")</f>
        <v/>
      </c>
      <c r="DM27" s="58" t="str">
        <f>IF('COMEXT Imports'!DN27&gt;0, 'COMEXT Imports'!DN27, "")</f>
        <v/>
      </c>
      <c r="DN27" s="58" t="str">
        <f>IF('COMEXT Imports'!DO27&gt;0, 'COMEXT Imports'!DO27, "")</f>
        <v/>
      </c>
      <c r="DO27" s="58" t="str">
        <f>IF('COMEXT Imports'!DP27&gt;0, 'COMEXT Imports'!DP27, "")</f>
        <v/>
      </c>
      <c r="DP27" s="58" t="str">
        <f>IF('COMEXT Imports'!DQ27&gt;0, 'COMEXT Imports'!DQ27, "")</f>
        <v/>
      </c>
      <c r="DQ27" s="58" t="str">
        <f>IF('COMEXT Imports'!DR27&gt;0, 'COMEXT Imports'!DR27, "")</f>
        <v/>
      </c>
      <c r="DR27" s="58" t="str">
        <f>IF('COMEXT Imports'!DS27&gt;0, 'COMEXT Imports'!DS27, "")</f>
        <v/>
      </c>
      <c r="DS27" s="58" t="str">
        <f>IF('COMEXT Imports'!DT27&gt;0, 'COMEXT Imports'!DT27, "")</f>
        <v/>
      </c>
    </row>
    <row r="28" spans="2:123" x14ac:dyDescent="0.3">
      <c r="B28" s="39" t="s">
        <v>152</v>
      </c>
      <c r="C28" s="37" t="s">
        <v>153</v>
      </c>
      <c r="D28" s="58">
        <f>IF('COMEXT Imports'!E28&gt;0, 'COMEXT Imports'!E28, "")</f>
        <v>60.814868064602386</v>
      </c>
      <c r="E28" s="58">
        <f>IF('COMEXT Imports'!F28&gt;0, 'COMEXT Imports'!F28, "")</f>
        <v>241.01614970060345</v>
      </c>
      <c r="F28" s="58">
        <f>IF('COMEXT Imports'!G28&gt;0, 'COMEXT Imports'!G28, "")</f>
        <v>301.83101776520584</v>
      </c>
      <c r="G28" s="58">
        <f>IF('COMEXT Imports'!H28&gt;0, 'COMEXT Imports'!H28, "")</f>
        <v>65.612745723929635</v>
      </c>
      <c r="H28" s="58">
        <f>IF('COMEXT Imports'!I28&gt;0, 'COMEXT Imports'!I28, "")</f>
        <v>239.92243581115051</v>
      </c>
      <c r="I28" s="58">
        <f>IF('COMEXT Imports'!J28&gt;0, 'COMEXT Imports'!J28, "")</f>
        <v>305.53518153508014</v>
      </c>
      <c r="J28" s="58">
        <f>IF('COMEXT Imports'!K28&gt;0, 'COMEXT Imports'!K28, "")</f>
        <v>81.151074602074715</v>
      </c>
      <c r="K28" s="58">
        <f>IF('COMEXT Imports'!L28&gt;0, 'COMEXT Imports'!L28, "")</f>
        <v>304.30131544936046</v>
      </c>
      <c r="L28" s="58">
        <f>IF('COMEXT Imports'!M28&gt;0, 'COMEXT Imports'!M28, "")</f>
        <v>385.45239005143515</v>
      </c>
      <c r="M28" s="58">
        <f>IF('COMEXT Imports'!N28&gt;0, 'COMEXT Imports'!N28, "")</f>
        <v>124.52050444135328</v>
      </c>
      <c r="N28" s="58">
        <f>IF('COMEXT Imports'!O28&gt;0, 'COMEXT Imports'!O28, "")</f>
        <v>452.63898126297028</v>
      </c>
      <c r="O28" s="58">
        <f>IF('COMEXT Imports'!P28&gt;0, 'COMEXT Imports'!P28, "")</f>
        <v>577.15948570432363</v>
      </c>
      <c r="P28" s="58">
        <f>IF('COMEXT Imports'!Q28&gt;0, 'COMEXT Imports'!Q28, "")</f>
        <v>91.993355127208304</v>
      </c>
      <c r="Q28" s="58">
        <f>IF('COMEXT Imports'!R28&gt;0, 'COMEXT Imports'!R28, "")</f>
        <v>330.20353011552521</v>
      </c>
      <c r="R28" s="58">
        <f>IF('COMEXT Imports'!S28&gt;0, 'COMEXT Imports'!S28, "")</f>
        <v>422.19688524273346</v>
      </c>
      <c r="S28" s="58">
        <f>IF('COMEXT Imports'!T28&gt;0, 'COMEXT Imports'!T28, "")</f>
        <v>82.675982114808306</v>
      </c>
      <c r="T28" s="58">
        <f>IF('COMEXT Imports'!U28&gt;0, 'COMEXT Imports'!U28, "")</f>
        <v>273.02080107988314</v>
      </c>
      <c r="U28" s="58">
        <f>IF('COMEXT Imports'!V28&gt;0, 'COMEXT Imports'!V28, "")</f>
        <v>355.69678319469142</v>
      </c>
      <c r="V28" s="58">
        <f>IF('COMEXT Imports'!W28&gt;0, 'COMEXT Imports'!W28, "")</f>
        <v>107.95073425440432</v>
      </c>
      <c r="W28" s="58">
        <f>IF('COMEXT Imports'!X28&gt;0, 'COMEXT Imports'!X28, "")</f>
        <v>306.65784418131949</v>
      </c>
      <c r="X28" s="58">
        <f>IF('COMEXT Imports'!Y28&gt;0, 'COMEXT Imports'!Y28, "")</f>
        <v>414.60857843572381</v>
      </c>
      <c r="Y28" s="58">
        <f>IF('COMEXT Imports'!Z28&gt;0, 'COMEXT Imports'!Z28, "")</f>
        <v>104.15686875600672</v>
      </c>
      <c r="Z28" s="58">
        <f>IF('COMEXT Imports'!AA28&gt;0, 'COMEXT Imports'!AA28, "")</f>
        <v>268.45757893238221</v>
      </c>
      <c r="AA28" s="58">
        <f>IF('COMEXT Imports'!AB28&gt;0, 'COMEXT Imports'!AB28, "")</f>
        <v>372.61444768838885</v>
      </c>
      <c r="AB28" s="58" t="str">
        <f>IF('COMEXT Imports'!AC28&gt;0, 'COMEXT Imports'!AC28, "")</f>
        <v/>
      </c>
      <c r="AC28" s="58" t="str">
        <f>IF('COMEXT Imports'!AD28&gt;0, 'COMEXT Imports'!AD28, "")</f>
        <v/>
      </c>
      <c r="AD28" s="58" t="str">
        <f>IF('COMEXT Imports'!AE28&gt;0, 'COMEXT Imports'!AE28, "")</f>
        <v/>
      </c>
      <c r="AE28" s="58" t="str">
        <f>IF('COMEXT Imports'!AF28&gt;0, 'COMEXT Imports'!AF28, "")</f>
        <v/>
      </c>
      <c r="AF28" s="58" t="str">
        <f>IF('COMEXT Imports'!AG28&gt;0, 'COMEXT Imports'!AG28, "")</f>
        <v/>
      </c>
      <c r="AG28" s="58" t="str">
        <f>IF('COMEXT Imports'!AH28&gt;0, 'COMEXT Imports'!AH28, "")</f>
        <v/>
      </c>
      <c r="AH28" s="58" t="str">
        <f>IF('COMEXT Imports'!AI28&gt;0, 'COMEXT Imports'!AI28, "")</f>
        <v/>
      </c>
      <c r="AI28" s="58" t="str">
        <f>IF('COMEXT Imports'!AJ28&gt;0, 'COMEXT Imports'!AJ28, "")</f>
        <v/>
      </c>
      <c r="AJ28" s="58" t="str">
        <f>IF('COMEXT Imports'!AK28&gt;0, 'COMEXT Imports'!AK28, "")</f>
        <v/>
      </c>
      <c r="AK28" s="58" t="str">
        <f>IF('COMEXT Imports'!AL28&gt;0, 'COMEXT Imports'!AL28, "")</f>
        <v/>
      </c>
      <c r="AL28" s="58" t="str">
        <f>IF('COMEXT Imports'!AM28&gt;0, 'COMEXT Imports'!AM28, "")</f>
        <v/>
      </c>
      <c r="AM28" s="58" t="str">
        <f>IF('COMEXT Imports'!AN28&gt;0, 'COMEXT Imports'!AN28, "")</f>
        <v/>
      </c>
      <c r="AN28" s="58" t="str">
        <f>IF('COMEXT Imports'!AO28&gt;0, 'COMEXT Imports'!AO28, "")</f>
        <v/>
      </c>
      <c r="AO28" s="58" t="str">
        <f>IF('COMEXT Imports'!AP28&gt;0, 'COMEXT Imports'!AP28, "")</f>
        <v/>
      </c>
      <c r="AP28" s="58" t="str">
        <f>IF('COMEXT Imports'!AQ28&gt;0, 'COMEXT Imports'!AQ28, "")</f>
        <v/>
      </c>
      <c r="AQ28" s="58" t="str">
        <f>IF('COMEXT Imports'!AR28&gt;0, 'COMEXT Imports'!AR28, "")</f>
        <v/>
      </c>
      <c r="AR28" s="58" t="str">
        <f>IF('COMEXT Imports'!AS28&gt;0, 'COMEXT Imports'!AS28, "")</f>
        <v/>
      </c>
      <c r="AS28" s="58" t="str">
        <f>IF('COMEXT Imports'!AT28&gt;0, 'COMEXT Imports'!AT28, "")</f>
        <v/>
      </c>
      <c r="AT28" s="58" t="str">
        <f>IF('COMEXT Imports'!AU28&gt;0, 'COMEXT Imports'!AU28, "")</f>
        <v/>
      </c>
      <c r="AU28" s="58" t="str">
        <f>IF('COMEXT Imports'!AV28&gt;0, 'COMEXT Imports'!AV28, "")</f>
        <v/>
      </c>
      <c r="AV28" s="58" t="str">
        <f>IF('COMEXT Imports'!AW28&gt;0, 'COMEXT Imports'!AW28, "")</f>
        <v/>
      </c>
      <c r="AW28" s="58" t="str">
        <f>IF('COMEXT Imports'!AX28&gt;0, 'COMEXT Imports'!AX28, "")</f>
        <v/>
      </c>
      <c r="AX28" s="58" t="str">
        <f>IF('COMEXT Imports'!AY28&gt;0, 'COMEXT Imports'!AY28, "")</f>
        <v/>
      </c>
      <c r="AY28" s="58" t="str">
        <f>IF('COMEXT Imports'!AZ28&gt;0, 'COMEXT Imports'!AZ28, "")</f>
        <v/>
      </c>
      <c r="AZ28" s="58" t="str">
        <f>IF('COMEXT Imports'!BA28&gt;0, 'COMEXT Imports'!BA28, "")</f>
        <v/>
      </c>
      <c r="BA28" s="58" t="str">
        <f>IF('COMEXT Imports'!BB28&gt;0, 'COMEXT Imports'!BB28, "")</f>
        <v/>
      </c>
      <c r="BB28" s="58" t="str">
        <f>IF('COMEXT Imports'!BC28&gt;0, 'COMEXT Imports'!BC28, "")</f>
        <v/>
      </c>
      <c r="BC28" s="58" t="str">
        <f>IF('COMEXT Imports'!BD28&gt;0, 'COMEXT Imports'!BD28, "")</f>
        <v/>
      </c>
      <c r="BD28" s="58" t="str">
        <f>IF('COMEXT Imports'!BE28&gt;0, 'COMEXT Imports'!BE28, "")</f>
        <v/>
      </c>
      <c r="BE28" s="58" t="str">
        <f>IF('COMEXT Imports'!BF28&gt;0, 'COMEXT Imports'!BF28, "")</f>
        <v/>
      </c>
      <c r="BF28" s="58" t="str">
        <f>IF('COMEXT Imports'!BG28&gt;0, 'COMEXT Imports'!BG28, "")</f>
        <v/>
      </c>
      <c r="BG28" s="58" t="str">
        <f>IF('COMEXT Imports'!BH28&gt;0, 'COMEXT Imports'!BH28, "")</f>
        <v/>
      </c>
      <c r="BH28" s="58" t="str">
        <f>IF('COMEXT Imports'!BI28&gt;0, 'COMEXT Imports'!BI28, "")</f>
        <v/>
      </c>
      <c r="BI28" s="58" t="str">
        <f>IF('COMEXT Imports'!BJ28&gt;0, 'COMEXT Imports'!BJ28, "")</f>
        <v/>
      </c>
      <c r="BJ28" s="58" t="str">
        <f>IF('COMEXT Imports'!BK28&gt;0, 'COMEXT Imports'!BK28, "")</f>
        <v/>
      </c>
      <c r="BK28" s="58" t="str">
        <f>IF('COMEXT Imports'!BL28&gt;0, 'COMEXT Imports'!BL28, "")</f>
        <v/>
      </c>
      <c r="BL28" s="58" t="str">
        <f>IF('COMEXT Imports'!BM28&gt;0, 'COMEXT Imports'!BM28, "")</f>
        <v/>
      </c>
      <c r="BM28" s="58" t="str">
        <f>IF('COMEXT Imports'!BN28&gt;0, 'COMEXT Imports'!BN28, "")</f>
        <v/>
      </c>
      <c r="BN28" s="58" t="str">
        <f>IF('COMEXT Imports'!BO28&gt;0, 'COMEXT Imports'!BO28, "")</f>
        <v/>
      </c>
      <c r="BO28" s="58" t="str">
        <f>IF('COMEXT Imports'!BP28&gt;0, 'COMEXT Imports'!BP28, "")</f>
        <v/>
      </c>
      <c r="BP28" s="58" t="str">
        <f>IF('COMEXT Imports'!BQ28&gt;0, 'COMEXT Imports'!BQ28, "")</f>
        <v/>
      </c>
      <c r="BQ28" s="58" t="str">
        <f>IF('COMEXT Imports'!BR28&gt;0, 'COMEXT Imports'!BR28, "")</f>
        <v/>
      </c>
      <c r="BR28" s="58" t="str">
        <f>IF('COMEXT Imports'!BS28&gt;0, 'COMEXT Imports'!BS28, "")</f>
        <v/>
      </c>
      <c r="BS28" s="58" t="str">
        <f>IF('COMEXT Imports'!BT28&gt;0, 'COMEXT Imports'!BT28, "")</f>
        <v/>
      </c>
      <c r="BT28" s="58" t="str">
        <f>IF('COMEXT Imports'!BU28&gt;0, 'COMEXT Imports'!BU28, "")</f>
        <v/>
      </c>
      <c r="BU28" s="58" t="str">
        <f>IF('COMEXT Imports'!BV28&gt;0, 'COMEXT Imports'!BV28, "")</f>
        <v/>
      </c>
      <c r="BV28" s="58" t="str">
        <f>IF('COMEXT Imports'!BW28&gt;0, 'COMEXT Imports'!BW28, "")</f>
        <v/>
      </c>
      <c r="BW28" s="58" t="str">
        <f>IF('COMEXT Imports'!BX28&gt;0, 'COMEXT Imports'!BX28, "")</f>
        <v/>
      </c>
      <c r="BX28" s="58" t="str">
        <f>IF('COMEXT Imports'!BY28&gt;0, 'COMEXT Imports'!BY28, "")</f>
        <v/>
      </c>
      <c r="BY28" s="58" t="str">
        <f>IF('COMEXT Imports'!BZ28&gt;0, 'COMEXT Imports'!BZ28, "")</f>
        <v/>
      </c>
      <c r="BZ28" s="58" t="str">
        <f>IF('COMEXT Imports'!CA28&gt;0, 'COMEXT Imports'!CA28, "")</f>
        <v/>
      </c>
      <c r="CA28" s="58" t="str">
        <f>IF('COMEXT Imports'!CB28&gt;0, 'COMEXT Imports'!CB28, "")</f>
        <v/>
      </c>
      <c r="CB28" s="58" t="str">
        <f>IF('COMEXT Imports'!CC28&gt;0, 'COMEXT Imports'!CC28, "")</f>
        <v/>
      </c>
      <c r="CC28" s="58" t="str">
        <f>IF('COMEXT Imports'!CD28&gt;0, 'COMEXT Imports'!CD28, "")</f>
        <v/>
      </c>
      <c r="CD28" s="58" t="str">
        <f>IF('COMEXT Imports'!CE28&gt;0, 'COMEXT Imports'!CE28, "")</f>
        <v/>
      </c>
      <c r="CE28" s="58" t="str">
        <f>IF('COMEXT Imports'!CF28&gt;0, 'COMEXT Imports'!CF28, "")</f>
        <v/>
      </c>
      <c r="CF28" s="58" t="str">
        <f>IF('COMEXT Imports'!CG28&gt;0, 'COMEXT Imports'!CG28, "")</f>
        <v/>
      </c>
      <c r="CG28" s="58" t="str">
        <f>IF('COMEXT Imports'!CH28&gt;0, 'COMEXT Imports'!CH28, "")</f>
        <v/>
      </c>
      <c r="CH28" s="58" t="str">
        <f>IF('COMEXT Imports'!CI28&gt;0, 'COMEXT Imports'!CI28, "")</f>
        <v/>
      </c>
      <c r="CI28" s="58" t="str">
        <f>IF('COMEXT Imports'!CJ28&gt;0, 'COMEXT Imports'!CJ28, "")</f>
        <v/>
      </c>
      <c r="CJ28" s="58" t="str">
        <f>IF('COMEXT Imports'!CK28&gt;0, 'COMEXT Imports'!CK28, "")</f>
        <v/>
      </c>
      <c r="CK28" s="58" t="str">
        <f>IF('COMEXT Imports'!CL28&gt;0, 'COMEXT Imports'!CL28, "")</f>
        <v/>
      </c>
      <c r="CL28" s="58" t="str">
        <f>IF('COMEXT Imports'!CM28&gt;0, 'COMEXT Imports'!CM28, "")</f>
        <v/>
      </c>
      <c r="CM28" s="58" t="str">
        <f>IF('COMEXT Imports'!CN28&gt;0, 'COMEXT Imports'!CN28, "")</f>
        <v/>
      </c>
      <c r="CN28" s="58" t="str">
        <f>IF('COMEXT Imports'!CO28&gt;0, 'COMEXT Imports'!CO28, "")</f>
        <v/>
      </c>
      <c r="CO28" s="58" t="str">
        <f>IF('COMEXT Imports'!CP28&gt;0, 'COMEXT Imports'!CP28, "")</f>
        <v/>
      </c>
      <c r="CP28" s="58" t="str">
        <f>IF('COMEXT Imports'!CQ28&gt;0, 'COMEXT Imports'!CQ28, "")</f>
        <v/>
      </c>
      <c r="CQ28" s="58" t="str">
        <f>IF('COMEXT Imports'!CR28&gt;0, 'COMEXT Imports'!CR28, "")</f>
        <v/>
      </c>
      <c r="CR28" s="58" t="str">
        <f>IF('COMEXT Imports'!CS28&gt;0, 'COMEXT Imports'!CS28, "")</f>
        <v/>
      </c>
      <c r="CS28" s="58" t="str">
        <f>IF('COMEXT Imports'!CT28&gt;0, 'COMEXT Imports'!CT28, "")</f>
        <v/>
      </c>
      <c r="CT28" s="58" t="str">
        <f>IF('COMEXT Imports'!CU28&gt;0, 'COMEXT Imports'!CU28, "")</f>
        <v/>
      </c>
      <c r="CU28" s="58" t="str">
        <f>IF('COMEXT Imports'!CV28&gt;0, 'COMEXT Imports'!CV28, "")</f>
        <v/>
      </c>
      <c r="CV28" s="58" t="str">
        <f>IF('COMEXT Imports'!CW28&gt;0, 'COMEXT Imports'!CW28, "")</f>
        <v/>
      </c>
      <c r="CW28" s="58" t="str">
        <f>IF('COMEXT Imports'!CX28&gt;0, 'COMEXT Imports'!CX28, "")</f>
        <v/>
      </c>
      <c r="CX28" s="58" t="str">
        <f>IF('COMEXT Imports'!CY28&gt;0, 'COMEXT Imports'!CY28, "")</f>
        <v/>
      </c>
      <c r="CY28" s="58" t="str">
        <f>IF('COMEXT Imports'!CZ28&gt;0, 'COMEXT Imports'!CZ28, "")</f>
        <v/>
      </c>
      <c r="CZ28" s="58" t="str">
        <f>IF('COMEXT Imports'!DA28&gt;0, 'COMEXT Imports'!DA28, "")</f>
        <v/>
      </c>
      <c r="DA28" s="58" t="str">
        <f>IF('COMEXT Imports'!DB28&gt;0, 'COMEXT Imports'!DB28, "")</f>
        <v/>
      </c>
      <c r="DB28" s="58" t="str">
        <f>IF('COMEXT Imports'!DC28&gt;0, 'COMEXT Imports'!DC28, "")</f>
        <v/>
      </c>
      <c r="DC28" s="58" t="str">
        <f>IF('COMEXT Imports'!DD28&gt;0, 'COMEXT Imports'!DD28, "")</f>
        <v/>
      </c>
      <c r="DD28" s="58" t="str">
        <f>IF('COMEXT Imports'!DE28&gt;0, 'COMEXT Imports'!DE28, "")</f>
        <v/>
      </c>
      <c r="DE28" s="58" t="str">
        <f>IF('COMEXT Imports'!DF28&gt;0, 'COMEXT Imports'!DF28, "")</f>
        <v/>
      </c>
      <c r="DF28" s="58" t="str">
        <f>IF('COMEXT Imports'!DG28&gt;0, 'COMEXT Imports'!DG28, "")</f>
        <v/>
      </c>
      <c r="DG28" s="58" t="str">
        <f>IF('COMEXT Imports'!DH28&gt;0, 'COMEXT Imports'!DH28, "")</f>
        <v/>
      </c>
      <c r="DH28" s="58" t="str">
        <f>IF('COMEXT Imports'!DI28&gt;0, 'COMEXT Imports'!DI28, "")</f>
        <v/>
      </c>
      <c r="DI28" s="58" t="str">
        <f>IF('COMEXT Imports'!DJ28&gt;0, 'COMEXT Imports'!DJ28, "")</f>
        <v/>
      </c>
      <c r="DJ28" s="58" t="str">
        <f>IF('COMEXT Imports'!DK28&gt;0, 'COMEXT Imports'!DK28, "")</f>
        <v/>
      </c>
      <c r="DK28" s="58" t="str">
        <f>IF('COMEXT Imports'!DL28&gt;0, 'COMEXT Imports'!DL28, "")</f>
        <v/>
      </c>
      <c r="DL28" s="58" t="str">
        <f>IF('COMEXT Imports'!DM28&gt;0, 'COMEXT Imports'!DM28, "")</f>
        <v/>
      </c>
      <c r="DM28" s="58" t="str">
        <f>IF('COMEXT Imports'!DN28&gt;0, 'COMEXT Imports'!DN28, "")</f>
        <v/>
      </c>
      <c r="DN28" s="58" t="str">
        <f>IF('COMEXT Imports'!DO28&gt;0, 'COMEXT Imports'!DO28, "")</f>
        <v/>
      </c>
      <c r="DO28" s="58" t="str">
        <f>IF('COMEXT Imports'!DP28&gt;0, 'COMEXT Imports'!DP28, "")</f>
        <v/>
      </c>
      <c r="DP28" s="58" t="str">
        <f>IF('COMEXT Imports'!DQ28&gt;0, 'COMEXT Imports'!DQ28, "")</f>
        <v/>
      </c>
      <c r="DQ28" s="58" t="str">
        <f>IF('COMEXT Imports'!DR28&gt;0, 'COMEXT Imports'!DR28, "")</f>
        <v/>
      </c>
      <c r="DR28" s="58" t="str">
        <f>IF('COMEXT Imports'!DS28&gt;0, 'COMEXT Imports'!DS28, "")</f>
        <v/>
      </c>
      <c r="DS28" s="58" t="str">
        <f>IF('COMEXT Imports'!DT28&gt;0, 'COMEXT Imports'!DT28, "")</f>
        <v/>
      </c>
    </row>
    <row r="29" spans="2:123" x14ac:dyDescent="0.3">
      <c r="B29" s="39" t="s">
        <v>154</v>
      </c>
      <c r="C29" s="37" t="s">
        <v>155</v>
      </c>
      <c r="D29" s="58">
        <f>IF('COMEXT Imports'!E29&gt;0, 'COMEXT Imports'!E29, "")</f>
        <v>73.148009225020061</v>
      </c>
      <c r="E29" s="58">
        <f>IF('COMEXT Imports'!F29&gt;0, 'COMEXT Imports'!F29, "")</f>
        <v>247.4363159881689</v>
      </c>
      <c r="F29" s="58">
        <f>IF('COMEXT Imports'!G29&gt;0, 'COMEXT Imports'!G29, "")</f>
        <v>320.58432521318895</v>
      </c>
      <c r="G29" s="58">
        <f>IF('COMEXT Imports'!H29&gt;0, 'COMEXT Imports'!H29, "")</f>
        <v>47.009891589901351</v>
      </c>
      <c r="H29" s="58">
        <f>IF('COMEXT Imports'!I29&gt;0, 'COMEXT Imports'!I29, "")</f>
        <v>54.086190978033841</v>
      </c>
      <c r="I29" s="58">
        <f>IF('COMEXT Imports'!J29&gt;0, 'COMEXT Imports'!J29, "")</f>
        <v>101.0960825679352</v>
      </c>
      <c r="J29" s="58">
        <f>IF('COMEXT Imports'!K29&gt;0, 'COMEXT Imports'!K29, "")</f>
        <v>26.3913543558768</v>
      </c>
      <c r="K29" s="58">
        <f>IF('COMEXT Imports'!L29&gt;0, 'COMEXT Imports'!L29, "")</f>
        <v>37.089326324135918</v>
      </c>
      <c r="L29" s="58">
        <f>IF('COMEXT Imports'!M29&gt;0, 'COMEXT Imports'!M29, "")</f>
        <v>63.480680680012718</v>
      </c>
      <c r="M29" s="58">
        <f>IF('COMEXT Imports'!N29&gt;0, 'COMEXT Imports'!N29, "")</f>
        <v>17.46385824356728</v>
      </c>
      <c r="N29" s="58">
        <f>IF('COMEXT Imports'!O29&gt;0, 'COMEXT Imports'!O29, "")</f>
        <v>18.264365117164157</v>
      </c>
      <c r="O29" s="58">
        <f>IF('COMEXT Imports'!P29&gt;0, 'COMEXT Imports'!P29, "")</f>
        <v>35.728223360731441</v>
      </c>
      <c r="P29" s="58">
        <f>IF('COMEXT Imports'!Q29&gt;0, 'COMEXT Imports'!Q29, "")</f>
        <v>45.053987633682944</v>
      </c>
      <c r="Q29" s="58">
        <f>IF('COMEXT Imports'!R29&gt;0, 'COMEXT Imports'!R29, "")</f>
        <v>36.906217197002704</v>
      </c>
      <c r="R29" s="58">
        <f>IF('COMEXT Imports'!S29&gt;0, 'COMEXT Imports'!S29, "")</f>
        <v>81.960204830685683</v>
      </c>
      <c r="S29" s="58">
        <f>IF('COMEXT Imports'!T29&gt;0, 'COMEXT Imports'!T29, "")</f>
        <v>51.681519949615534</v>
      </c>
      <c r="T29" s="58">
        <f>IF('COMEXT Imports'!U29&gt;0, 'COMEXT Imports'!U29, "")</f>
        <v>41.666500888256621</v>
      </c>
      <c r="U29" s="58">
        <f>IF('COMEXT Imports'!V29&gt;0, 'COMEXT Imports'!V29, "")</f>
        <v>93.348020837872156</v>
      </c>
      <c r="V29" s="58">
        <f>IF('COMEXT Imports'!W29&gt;0, 'COMEXT Imports'!W29, "")</f>
        <v>42.600462767445649</v>
      </c>
      <c r="W29" s="58">
        <f>IF('COMEXT Imports'!X29&gt;0, 'COMEXT Imports'!X29, "")</f>
        <v>13.094522168446172</v>
      </c>
      <c r="X29" s="58">
        <f>IF('COMEXT Imports'!Y29&gt;0, 'COMEXT Imports'!Y29, "")</f>
        <v>55.694984935891817</v>
      </c>
      <c r="Y29" s="58">
        <f>IF('COMEXT Imports'!Z29&gt;0, 'COMEXT Imports'!Z29, "")</f>
        <v>7.3547852594676311</v>
      </c>
      <c r="Z29" s="58">
        <f>IF('COMEXT Imports'!AA29&gt;0, 'COMEXT Imports'!AA29, "")</f>
        <v>33.704543471505211</v>
      </c>
      <c r="AA29" s="58">
        <f>IF('COMEXT Imports'!AB29&gt;0, 'COMEXT Imports'!AB29, "")</f>
        <v>41.059328730972844</v>
      </c>
      <c r="AB29" s="58" t="str">
        <f>IF('COMEXT Imports'!AC29&gt;0, 'COMEXT Imports'!AC29, "")</f>
        <v/>
      </c>
      <c r="AC29" s="58" t="str">
        <f>IF('COMEXT Imports'!AD29&gt;0, 'COMEXT Imports'!AD29, "")</f>
        <v/>
      </c>
      <c r="AD29" s="58" t="str">
        <f>IF('COMEXT Imports'!AE29&gt;0, 'COMEXT Imports'!AE29, "")</f>
        <v/>
      </c>
      <c r="AE29" s="58" t="str">
        <f>IF('COMEXT Imports'!AF29&gt;0, 'COMEXT Imports'!AF29, "")</f>
        <v/>
      </c>
      <c r="AF29" s="58" t="str">
        <f>IF('COMEXT Imports'!AG29&gt;0, 'COMEXT Imports'!AG29, "")</f>
        <v/>
      </c>
      <c r="AG29" s="58" t="str">
        <f>IF('COMEXT Imports'!AH29&gt;0, 'COMEXT Imports'!AH29, "")</f>
        <v/>
      </c>
      <c r="AH29" s="58" t="str">
        <f>IF('COMEXT Imports'!AI29&gt;0, 'COMEXT Imports'!AI29, "")</f>
        <v/>
      </c>
      <c r="AI29" s="58" t="str">
        <f>IF('COMEXT Imports'!AJ29&gt;0, 'COMEXT Imports'!AJ29, "")</f>
        <v/>
      </c>
      <c r="AJ29" s="58" t="str">
        <f>IF('COMEXT Imports'!AK29&gt;0, 'COMEXT Imports'!AK29, "")</f>
        <v/>
      </c>
      <c r="AK29" s="58" t="str">
        <f>IF('COMEXT Imports'!AL29&gt;0, 'COMEXT Imports'!AL29, "")</f>
        <v/>
      </c>
      <c r="AL29" s="58" t="str">
        <f>IF('COMEXT Imports'!AM29&gt;0, 'COMEXT Imports'!AM29, "")</f>
        <v/>
      </c>
      <c r="AM29" s="58" t="str">
        <f>IF('COMEXT Imports'!AN29&gt;0, 'COMEXT Imports'!AN29, "")</f>
        <v/>
      </c>
      <c r="AN29" s="58" t="str">
        <f>IF('COMEXT Imports'!AO29&gt;0, 'COMEXT Imports'!AO29, "")</f>
        <v/>
      </c>
      <c r="AO29" s="58" t="str">
        <f>IF('COMEXT Imports'!AP29&gt;0, 'COMEXT Imports'!AP29, "")</f>
        <v/>
      </c>
      <c r="AP29" s="58" t="str">
        <f>IF('COMEXT Imports'!AQ29&gt;0, 'COMEXT Imports'!AQ29, "")</f>
        <v/>
      </c>
      <c r="AQ29" s="58" t="str">
        <f>IF('COMEXT Imports'!AR29&gt;0, 'COMEXT Imports'!AR29, "")</f>
        <v/>
      </c>
      <c r="AR29" s="58" t="str">
        <f>IF('COMEXT Imports'!AS29&gt;0, 'COMEXT Imports'!AS29, "")</f>
        <v/>
      </c>
      <c r="AS29" s="58" t="str">
        <f>IF('COMEXT Imports'!AT29&gt;0, 'COMEXT Imports'!AT29, "")</f>
        <v/>
      </c>
      <c r="AT29" s="58" t="str">
        <f>IF('COMEXT Imports'!AU29&gt;0, 'COMEXT Imports'!AU29, "")</f>
        <v/>
      </c>
      <c r="AU29" s="58" t="str">
        <f>IF('COMEXT Imports'!AV29&gt;0, 'COMEXT Imports'!AV29, "")</f>
        <v/>
      </c>
      <c r="AV29" s="58" t="str">
        <f>IF('COMEXT Imports'!AW29&gt;0, 'COMEXT Imports'!AW29, "")</f>
        <v/>
      </c>
      <c r="AW29" s="58" t="str">
        <f>IF('COMEXT Imports'!AX29&gt;0, 'COMEXT Imports'!AX29, "")</f>
        <v/>
      </c>
      <c r="AX29" s="58" t="str">
        <f>IF('COMEXT Imports'!AY29&gt;0, 'COMEXT Imports'!AY29, "")</f>
        <v/>
      </c>
      <c r="AY29" s="58" t="str">
        <f>IF('COMEXT Imports'!AZ29&gt;0, 'COMEXT Imports'!AZ29, "")</f>
        <v/>
      </c>
      <c r="AZ29" s="58" t="str">
        <f>IF('COMEXT Imports'!BA29&gt;0, 'COMEXT Imports'!BA29, "")</f>
        <v/>
      </c>
      <c r="BA29" s="58" t="str">
        <f>IF('COMEXT Imports'!BB29&gt;0, 'COMEXT Imports'!BB29, "")</f>
        <v/>
      </c>
      <c r="BB29" s="58" t="str">
        <f>IF('COMEXT Imports'!BC29&gt;0, 'COMEXT Imports'!BC29, "")</f>
        <v/>
      </c>
      <c r="BC29" s="58" t="str">
        <f>IF('COMEXT Imports'!BD29&gt;0, 'COMEXT Imports'!BD29, "")</f>
        <v/>
      </c>
      <c r="BD29" s="58" t="str">
        <f>IF('COMEXT Imports'!BE29&gt;0, 'COMEXT Imports'!BE29, "")</f>
        <v/>
      </c>
      <c r="BE29" s="58" t="str">
        <f>IF('COMEXT Imports'!BF29&gt;0, 'COMEXT Imports'!BF29, "")</f>
        <v/>
      </c>
      <c r="BF29" s="58" t="str">
        <f>IF('COMEXT Imports'!BG29&gt;0, 'COMEXT Imports'!BG29, "")</f>
        <v/>
      </c>
      <c r="BG29" s="58" t="str">
        <f>IF('COMEXT Imports'!BH29&gt;0, 'COMEXT Imports'!BH29, "")</f>
        <v/>
      </c>
      <c r="BH29" s="58" t="str">
        <f>IF('COMEXT Imports'!BI29&gt;0, 'COMEXT Imports'!BI29, "")</f>
        <v/>
      </c>
      <c r="BI29" s="58" t="str">
        <f>IF('COMEXT Imports'!BJ29&gt;0, 'COMEXT Imports'!BJ29, "")</f>
        <v/>
      </c>
      <c r="BJ29" s="58" t="str">
        <f>IF('COMEXT Imports'!BK29&gt;0, 'COMEXT Imports'!BK29, "")</f>
        <v/>
      </c>
      <c r="BK29" s="58" t="str">
        <f>IF('COMEXT Imports'!BL29&gt;0, 'COMEXT Imports'!BL29, "")</f>
        <v/>
      </c>
      <c r="BL29" s="58" t="str">
        <f>IF('COMEXT Imports'!BM29&gt;0, 'COMEXT Imports'!BM29, "")</f>
        <v/>
      </c>
      <c r="BM29" s="58" t="str">
        <f>IF('COMEXT Imports'!BN29&gt;0, 'COMEXT Imports'!BN29, "")</f>
        <v/>
      </c>
      <c r="BN29" s="58" t="str">
        <f>IF('COMEXT Imports'!BO29&gt;0, 'COMEXT Imports'!BO29, "")</f>
        <v/>
      </c>
      <c r="BO29" s="58" t="str">
        <f>IF('COMEXT Imports'!BP29&gt;0, 'COMEXT Imports'!BP29, "")</f>
        <v/>
      </c>
      <c r="BP29" s="58" t="str">
        <f>IF('COMEXT Imports'!BQ29&gt;0, 'COMEXT Imports'!BQ29, "")</f>
        <v/>
      </c>
      <c r="BQ29" s="58" t="str">
        <f>IF('COMEXT Imports'!BR29&gt;0, 'COMEXT Imports'!BR29, "")</f>
        <v/>
      </c>
      <c r="BR29" s="58" t="str">
        <f>IF('COMEXT Imports'!BS29&gt;0, 'COMEXT Imports'!BS29, "")</f>
        <v/>
      </c>
      <c r="BS29" s="58" t="str">
        <f>IF('COMEXT Imports'!BT29&gt;0, 'COMEXT Imports'!BT29, "")</f>
        <v/>
      </c>
      <c r="BT29" s="58" t="str">
        <f>IF('COMEXT Imports'!BU29&gt;0, 'COMEXT Imports'!BU29, "")</f>
        <v/>
      </c>
      <c r="BU29" s="58" t="str">
        <f>IF('COMEXT Imports'!BV29&gt;0, 'COMEXT Imports'!BV29, "")</f>
        <v/>
      </c>
      <c r="BV29" s="58" t="str">
        <f>IF('COMEXT Imports'!BW29&gt;0, 'COMEXT Imports'!BW29, "")</f>
        <v/>
      </c>
      <c r="BW29" s="58" t="str">
        <f>IF('COMEXT Imports'!BX29&gt;0, 'COMEXT Imports'!BX29, "")</f>
        <v/>
      </c>
      <c r="BX29" s="58" t="str">
        <f>IF('COMEXT Imports'!BY29&gt;0, 'COMEXT Imports'!BY29, "")</f>
        <v/>
      </c>
      <c r="BY29" s="58" t="str">
        <f>IF('COMEXT Imports'!BZ29&gt;0, 'COMEXT Imports'!BZ29, "")</f>
        <v/>
      </c>
      <c r="BZ29" s="58" t="str">
        <f>IF('COMEXT Imports'!CA29&gt;0, 'COMEXT Imports'!CA29, "")</f>
        <v/>
      </c>
      <c r="CA29" s="58" t="str">
        <f>IF('COMEXT Imports'!CB29&gt;0, 'COMEXT Imports'!CB29, "")</f>
        <v/>
      </c>
      <c r="CB29" s="58" t="str">
        <f>IF('COMEXT Imports'!CC29&gt;0, 'COMEXT Imports'!CC29, "")</f>
        <v/>
      </c>
      <c r="CC29" s="58" t="str">
        <f>IF('COMEXT Imports'!CD29&gt;0, 'COMEXT Imports'!CD29, "")</f>
        <v/>
      </c>
      <c r="CD29" s="58" t="str">
        <f>IF('COMEXT Imports'!CE29&gt;0, 'COMEXT Imports'!CE29, "")</f>
        <v/>
      </c>
      <c r="CE29" s="58" t="str">
        <f>IF('COMEXT Imports'!CF29&gt;0, 'COMEXT Imports'!CF29, "")</f>
        <v/>
      </c>
      <c r="CF29" s="58" t="str">
        <f>IF('COMEXT Imports'!CG29&gt;0, 'COMEXT Imports'!CG29, "")</f>
        <v/>
      </c>
      <c r="CG29" s="58" t="str">
        <f>IF('COMEXT Imports'!CH29&gt;0, 'COMEXT Imports'!CH29, "")</f>
        <v/>
      </c>
      <c r="CH29" s="58" t="str">
        <f>IF('COMEXT Imports'!CI29&gt;0, 'COMEXT Imports'!CI29, "")</f>
        <v/>
      </c>
      <c r="CI29" s="58" t="str">
        <f>IF('COMEXT Imports'!CJ29&gt;0, 'COMEXT Imports'!CJ29, "")</f>
        <v/>
      </c>
      <c r="CJ29" s="58" t="str">
        <f>IF('COMEXT Imports'!CK29&gt;0, 'COMEXT Imports'!CK29, "")</f>
        <v/>
      </c>
      <c r="CK29" s="58" t="str">
        <f>IF('COMEXT Imports'!CL29&gt;0, 'COMEXT Imports'!CL29, "")</f>
        <v/>
      </c>
      <c r="CL29" s="58" t="str">
        <f>IF('COMEXT Imports'!CM29&gt;0, 'COMEXT Imports'!CM29, "")</f>
        <v/>
      </c>
      <c r="CM29" s="58" t="str">
        <f>IF('COMEXT Imports'!CN29&gt;0, 'COMEXT Imports'!CN29, "")</f>
        <v/>
      </c>
      <c r="CN29" s="58" t="str">
        <f>IF('COMEXT Imports'!CO29&gt;0, 'COMEXT Imports'!CO29, "")</f>
        <v/>
      </c>
      <c r="CO29" s="58" t="str">
        <f>IF('COMEXT Imports'!CP29&gt;0, 'COMEXT Imports'!CP29, "")</f>
        <v/>
      </c>
      <c r="CP29" s="58" t="str">
        <f>IF('COMEXT Imports'!CQ29&gt;0, 'COMEXT Imports'!CQ29, "")</f>
        <v/>
      </c>
      <c r="CQ29" s="58" t="str">
        <f>IF('COMEXT Imports'!CR29&gt;0, 'COMEXT Imports'!CR29, "")</f>
        <v/>
      </c>
      <c r="CR29" s="58" t="str">
        <f>IF('COMEXT Imports'!CS29&gt;0, 'COMEXT Imports'!CS29, "")</f>
        <v/>
      </c>
      <c r="CS29" s="58" t="str">
        <f>IF('COMEXT Imports'!CT29&gt;0, 'COMEXT Imports'!CT29, "")</f>
        <v/>
      </c>
      <c r="CT29" s="58" t="str">
        <f>IF('COMEXT Imports'!CU29&gt;0, 'COMEXT Imports'!CU29, "")</f>
        <v/>
      </c>
      <c r="CU29" s="58" t="str">
        <f>IF('COMEXT Imports'!CV29&gt;0, 'COMEXT Imports'!CV29, "")</f>
        <v/>
      </c>
      <c r="CV29" s="58" t="str">
        <f>IF('COMEXT Imports'!CW29&gt;0, 'COMEXT Imports'!CW29, "")</f>
        <v/>
      </c>
      <c r="CW29" s="58" t="str">
        <f>IF('COMEXT Imports'!CX29&gt;0, 'COMEXT Imports'!CX29, "")</f>
        <v/>
      </c>
      <c r="CX29" s="58" t="str">
        <f>IF('COMEXT Imports'!CY29&gt;0, 'COMEXT Imports'!CY29, "")</f>
        <v/>
      </c>
      <c r="CY29" s="58" t="str">
        <f>IF('COMEXT Imports'!CZ29&gt;0, 'COMEXT Imports'!CZ29, "")</f>
        <v/>
      </c>
      <c r="CZ29" s="58" t="str">
        <f>IF('COMEXT Imports'!DA29&gt;0, 'COMEXT Imports'!DA29, "")</f>
        <v/>
      </c>
      <c r="DA29" s="58" t="str">
        <f>IF('COMEXT Imports'!DB29&gt;0, 'COMEXT Imports'!DB29, "")</f>
        <v/>
      </c>
      <c r="DB29" s="58" t="str">
        <f>IF('COMEXT Imports'!DC29&gt;0, 'COMEXT Imports'!DC29, "")</f>
        <v/>
      </c>
      <c r="DC29" s="58" t="str">
        <f>IF('COMEXT Imports'!DD29&gt;0, 'COMEXT Imports'!DD29, "")</f>
        <v/>
      </c>
      <c r="DD29" s="58" t="str">
        <f>IF('COMEXT Imports'!DE29&gt;0, 'COMEXT Imports'!DE29, "")</f>
        <v/>
      </c>
      <c r="DE29" s="58" t="str">
        <f>IF('COMEXT Imports'!DF29&gt;0, 'COMEXT Imports'!DF29, "")</f>
        <v/>
      </c>
      <c r="DF29" s="58" t="str">
        <f>IF('COMEXT Imports'!DG29&gt;0, 'COMEXT Imports'!DG29, "")</f>
        <v/>
      </c>
      <c r="DG29" s="58" t="str">
        <f>IF('COMEXT Imports'!DH29&gt;0, 'COMEXT Imports'!DH29, "")</f>
        <v/>
      </c>
      <c r="DH29" s="58" t="str">
        <f>IF('COMEXT Imports'!DI29&gt;0, 'COMEXT Imports'!DI29, "")</f>
        <v/>
      </c>
      <c r="DI29" s="58" t="str">
        <f>IF('COMEXT Imports'!DJ29&gt;0, 'COMEXT Imports'!DJ29, "")</f>
        <v/>
      </c>
      <c r="DJ29" s="58" t="str">
        <f>IF('COMEXT Imports'!DK29&gt;0, 'COMEXT Imports'!DK29, "")</f>
        <v/>
      </c>
      <c r="DK29" s="58" t="str">
        <f>IF('COMEXT Imports'!DL29&gt;0, 'COMEXT Imports'!DL29, "")</f>
        <v/>
      </c>
      <c r="DL29" s="58" t="str">
        <f>IF('COMEXT Imports'!DM29&gt;0, 'COMEXT Imports'!DM29, "")</f>
        <v/>
      </c>
      <c r="DM29" s="58" t="str">
        <f>IF('COMEXT Imports'!DN29&gt;0, 'COMEXT Imports'!DN29, "")</f>
        <v/>
      </c>
      <c r="DN29" s="58" t="str">
        <f>IF('COMEXT Imports'!DO29&gt;0, 'COMEXT Imports'!DO29, "")</f>
        <v/>
      </c>
      <c r="DO29" s="58" t="str">
        <f>IF('COMEXT Imports'!DP29&gt;0, 'COMEXT Imports'!DP29, "")</f>
        <v/>
      </c>
      <c r="DP29" s="58" t="str">
        <f>IF('COMEXT Imports'!DQ29&gt;0, 'COMEXT Imports'!DQ29, "")</f>
        <v/>
      </c>
      <c r="DQ29" s="58" t="str">
        <f>IF('COMEXT Imports'!DR29&gt;0, 'COMEXT Imports'!DR29, "")</f>
        <v/>
      </c>
      <c r="DR29" s="58" t="str">
        <f>IF('COMEXT Imports'!DS29&gt;0, 'COMEXT Imports'!DS29, "")</f>
        <v/>
      </c>
      <c r="DS29" s="58" t="str">
        <f>IF('COMEXT Imports'!DT29&gt;0, 'COMEXT Imports'!DT29, "")</f>
        <v/>
      </c>
    </row>
    <row r="30" spans="2:123" x14ac:dyDescent="0.3">
      <c r="B30" s="39" t="s">
        <v>156</v>
      </c>
      <c r="C30" s="37" t="s">
        <v>157</v>
      </c>
      <c r="D30" s="58">
        <f>IF('COMEXT Imports'!E30&gt;0, 'COMEXT Imports'!E30, "")</f>
        <v>39.647625238567308</v>
      </c>
      <c r="E30" s="58">
        <f>IF('COMEXT Imports'!F30&gt;0, 'COMEXT Imports'!F30, "")</f>
        <v>90.896810405981185</v>
      </c>
      <c r="F30" s="58">
        <f>IF('COMEXT Imports'!G30&gt;0, 'COMEXT Imports'!G30, "")</f>
        <v>130.54443564454843</v>
      </c>
      <c r="G30" s="58">
        <f>IF('COMEXT Imports'!H30&gt;0, 'COMEXT Imports'!H30, "")</f>
        <v>31.632913714727959</v>
      </c>
      <c r="H30" s="58">
        <f>IF('COMEXT Imports'!I30&gt;0, 'COMEXT Imports'!I30, "")</f>
        <v>56.826781493893698</v>
      </c>
      <c r="I30" s="58">
        <f>IF('COMEXT Imports'!J30&gt;0, 'COMEXT Imports'!J30, "")</f>
        <v>88.459695208621682</v>
      </c>
      <c r="J30" s="58">
        <f>IF('COMEXT Imports'!K30&gt;0, 'COMEXT Imports'!K30, "")</f>
        <v>30.152727583735263</v>
      </c>
      <c r="K30" s="58">
        <f>IF('COMEXT Imports'!L30&gt;0, 'COMEXT Imports'!L30, "")</f>
        <v>49.929423074232751</v>
      </c>
      <c r="L30" s="58">
        <f>IF('COMEXT Imports'!M30&gt;0, 'COMEXT Imports'!M30, "")</f>
        <v>80.082150657968</v>
      </c>
      <c r="M30" s="58">
        <f>IF('COMEXT Imports'!N30&gt;0, 'COMEXT Imports'!N30, "")</f>
        <v>63.932928910098298</v>
      </c>
      <c r="N30" s="58">
        <f>IF('COMEXT Imports'!O30&gt;0, 'COMEXT Imports'!O30, "")</f>
        <v>77.958314983262881</v>
      </c>
      <c r="O30" s="58">
        <f>IF('COMEXT Imports'!P30&gt;0, 'COMEXT Imports'!P30, "")</f>
        <v>141.89124389336118</v>
      </c>
      <c r="P30" s="58">
        <f>IF('COMEXT Imports'!Q30&gt;0, 'COMEXT Imports'!Q30, "")</f>
        <v>97.282323712851408</v>
      </c>
      <c r="Q30" s="58">
        <f>IF('COMEXT Imports'!R30&gt;0, 'COMEXT Imports'!R30, "")</f>
        <v>98.945173958763775</v>
      </c>
      <c r="R30" s="58">
        <f>IF('COMEXT Imports'!S30&gt;0, 'COMEXT Imports'!S30, "")</f>
        <v>196.2274976716152</v>
      </c>
      <c r="S30" s="58">
        <f>IF('COMEXT Imports'!T30&gt;0, 'COMEXT Imports'!T30, "")</f>
        <v>127.76256599115236</v>
      </c>
      <c r="T30" s="58">
        <f>IF('COMEXT Imports'!U30&gt;0, 'COMEXT Imports'!U30, "")</f>
        <v>130.84482290712157</v>
      </c>
      <c r="U30" s="58">
        <f>IF('COMEXT Imports'!V30&gt;0, 'COMEXT Imports'!V30, "")</f>
        <v>258.60738889827394</v>
      </c>
      <c r="V30" s="58">
        <f>IF('COMEXT Imports'!W30&gt;0, 'COMEXT Imports'!W30, "")</f>
        <v>138.5822733680271</v>
      </c>
      <c r="W30" s="58">
        <f>IF('COMEXT Imports'!X30&gt;0, 'COMEXT Imports'!X30, "")</f>
        <v>113.66908995759142</v>
      </c>
      <c r="X30" s="58">
        <f>IF('COMEXT Imports'!Y30&gt;0, 'COMEXT Imports'!Y30, "")</f>
        <v>252.2513633256184</v>
      </c>
      <c r="Y30" s="58">
        <f>IF('COMEXT Imports'!Z30&gt;0, 'COMEXT Imports'!Z30, "")</f>
        <v>72.405672595336981</v>
      </c>
      <c r="Z30" s="58">
        <f>IF('COMEXT Imports'!AA30&gt;0, 'COMEXT Imports'!AA30, "")</f>
        <v>135.65686741967153</v>
      </c>
      <c r="AA30" s="58">
        <f>IF('COMEXT Imports'!AB30&gt;0, 'COMEXT Imports'!AB30, "")</f>
        <v>208.06254001500847</v>
      </c>
      <c r="AB30" s="58" t="str">
        <f>IF('COMEXT Imports'!AC30&gt;0, 'COMEXT Imports'!AC30, "")</f>
        <v/>
      </c>
      <c r="AC30" s="58" t="str">
        <f>IF('COMEXT Imports'!AD30&gt;0, 'COMEXT Imports'!AD30, "")</f>
        <v/>
      </c>
      <c r="AD30" s="58" t="str">
        <f>IF('COMEXT Imports'!AE30&gt;0, 'COMEXT Imports'!AE30, "")</f>
        <v/>
      </c>
      <c r="AE30" s="58" t="str">
        <f>IF('COMEXT Imports'!AF30&gt;0, 'COMEXT Imports'!AF30, "")</f>
        <v/>
      </c>
      <c r="AF30" s="58" t="str">
        <f>IF('COMEXT Imports'!AG30&gt;0, 'COMEXT Imports'!AG30, "")</f>
        <v/>
      </c>
      <c r="AG30" s="58" t="str">
        <f>IF('COMEXT Imports'!AH30&gt;0, 'COMEXT Imports'!AH30, "")</f>
        <v/>
      </c>
      <c r="AH30" s="58" t="str">
        <f>IF('COMEXT Imports'!AI30&gt;0, 'COMEXT Imports'!AI30, "")</f>
        <v/>
      </c>
      <c r="AI30" s="58" t="str">
        <f>IF('COMEXT Imports'!AJ30&gt;0, 'COMEXT Imports'!AJ30, "")</f>
        <v/>
      </c>
      <c r="AJ30" s="58" t="str">
        <f>IF('COMEXT Imports'!AK30&gt;0, 'COMEXT Imports'!AK30, "")</f>
        <v/>
      </c>
      <c r="AK30" s="58" t="str">
        <f>IF('COMEXT Imports'!AL30&gt;0, 'COMEXT Imports'!AL30, "")</f>
        <v/>
      </c>
      <c r="AL30" s="58" t="str">
        <f>IF('COMEXT Imports'!AM30&gt;0, 'COMEXT Imports'!AM30, "")</f>
        <v/>
      </c>
      <c r="AM30" s="58" t="str">
        <f>IF('COMEXT Imports'!AN30&gt;0, 'COMEXT Imports'!AN30, "")</f>
        <v/>
      </c>
      <c r="AN30" s="58" t="str">
        <f>IF('COMEXT Imports'!AO30&gt;0, 'COMEXT Imports'!AO30, "")</f>
        <v/>
      </c>
      <c r="AO30" s="58" t="str">
        <f>IF('COMEXT Imports'!AP30&gt;0, 'COMEXT Imports'!AP30, "")</f>
        <v/>
      </c>
      <c r="AP30" s="58" t="str">
        <f>IF('COMEXT Imports'!AQ30&gt;0, 'COMEXT Imports'!AQ30, "")</f>
        <v/>
      </c>
      <c r="AQ30" s="58" t="str">
        <f>IF('COMEXT Imports'!AR30&gt;0, 'COMEXT Imports'!AR30, "")</f>
        <v/>
      </c>
      <c r="AR30" s="58" t="str">
        <f>IF('COMEXT Imports'!AS30&gt;0, 'COMEXT Imports'!AS30, "")</f>
        <v/>
      </c>
      <c r="AS30" s="58" t="str">
        <f>IF('COMEXT Imports'!AT30&gt;0, 'COMEXT Imports'!AT30, "")</f>
        <v/>
      </c>
      <c r="AT30" s="58" t="str">
        <f>IF('COMEXT Imports'!AU30&gt;0, 'COMEXT Imports'!AU30, "")</f>
        <v/>
      </c>
      <c r="AU30" s="58" t="str">
        <f>IF('COMEXT Imports'!AV30&gt;0, 'COMEXT Imports'!AV30, "")</f>
        <v/>
      </c>
      <c r="AV30" s="58" t="str">
        <f>IF('COMEXT Imports'!AW30&gt;0, 'COMEXT Imports'!AW30, "")</f>
        <v/>
      </c>
      <c r="AW30" s="58" t="str">
        <f>IF('COMEXT Imports'!AX30&gt;0, 'COMEXT Imports'!AX30, "")</f>
        <v/>
      </c>
      <c r="AX30" s="58" t="str">
        <f>IF('COMEXT Imports'!AY30&gt;0, 'COMEXT Imports'!AY30, "")</f>
        <v/>
      </c>
      <c r="AY30" s="58" t="str">
        <f>IF('COMEXT Imports'!AZ30&gt;0, 'COMEXT Imports'!AZ30, "")</f>
        <v/>
      </c>
      <c r="AZ30" s="58" t="str">
        <f>IF('COMEXT Imports'!BA30&gt;0, 'COMEXT Imports'!BA30, "")</f>
        <v/>
      </c>
      <c r="BA30" s="58" t="str">
        <f>IF('COMEXT Imports'!BB30&gt;0, 'COMEXT Imports'!BB30, "")</f>
        <v/>
      </c>
      <c r="BB30" s="58" t="str">
        <f>IF('COMEXT Imports'!BC30&gt;0, 'COMEXT Imports'!BC30, "")</f>
        <v/>
      </c>
      <c r="BC30" s="58" t="str">
        <f>IF('COMEXT Imports'!BD30&gt;0, 'COMEXT Imports'!BD30, "")</f>
        <v/>
      </c>
      <c r="BD30" s="58" t="str">
        <f>IF('COMEXT Imports'!BE30&gt;0, 'COMEXT Imports'!BE30, "")</f>
        <v/>
      </c>
      <c r="BE30" s="58" t="str">
        <f>IF('COMEXT Imports'!BF30&gt;0, 'COMEXT Imports'!BF30, "")</f>
        <v/>
      </c>
      <c r="BF30" s="58" t="str">
        <f>IF('COMEXT Imports'!BG30&gt;0, 'COMEXT Imports'!BG30, "")</f>
        <v/>
      </c>
      <c r="BG30" s="58" t="str">
        <f>IF('COMEXT Imports'!BH30&gt;0, 'COMEXT Imports'!BH30, "")</f>
        <v/>
      </c>
      <c r="BH30" s="58" t="str">
        <f>IF('COMEXT Imports'!BI30&gt;0, 'COMEXT Imports'!BI30, "")</f>
        <v/>
      </c>
      <c r="BI30" s="58" t="str">
        <f>IF('COMEXT Imports'!BJ30&gt;0, 'COMEXT Imports'!BJ30, "")</f>
        <v/>
      </c>
      <c r="BJ30" s="58" t="str">
        <f>IF('COMEXT Imports'!BK30&gt;0, 'COMEXT Imports'!BK30, "")</f>
        <v/>
      </c>
      <c r="BK30" s="58" t="str">
        <f>IF('COMEXT Imports'!BL30&gt;0, 'COMEXT Imports'!BL30, "")</f>
        <v/>
      </c>
      <c r="BL30" s="58" t="str">
        <f>IF('COMEXT Imports'!BM30&gt;0, 'COMEXT Imports'!BM30, "")</f>
        <v/>
      </c>
      <c r="BM30" s="58" t="str">
        <f>IF('COMEXT Imports'!BN30&gt;0, 'COMEXT Imports'!BN30, "")</f>
        <v/>
      </c>
      <c r="BN30" s="58" t="str">
        <f>IF('COMEXT Imports'!BO30&gt;0, 'COMEXT Imports'!BO30, "")</f>
        <v/>
      </c>
      <c r="BO30" s="58" t="str">
        <f>IF('COMEXT Imports'!BP30&gt;0, 'COMEXT Imports'!BP30, "")</f>
        <v/>
      </c>
      <c r="BP30" s="58" t="str">
        <f>IF('COMEXT Imports'!BQ30&gt;0, 'COMEXT Imports'!BQ30, "")</f>
        <v/>
      </c>
      <c r="BQ30" s="58" t="str">
        <f>IF('COMEXT Imports'!BR30&gt;0, 'COMEXT Imports'!BR30, "")</f>
        <v/>
      </c>
      <c r="BR30" s="58" t="str">
        <f>IF('COMEXT Imports'!BS30&gt;0, 'COMEXT Imports'!BS30, "")</f>
        <v/>
      </c>
      <c r="BS30" s="58" t="str">
        <f>IF('COMEXT Imports'!BT30&gt;0, 'COMEXT Imports'!BT30, "")</f>
        <v/>
      </c>
      <c r="BT30" s="58" t="str">
        <f>IF('COMEXT Imports'!BU30&gt;0, 'COMEXT Imports'!BU30, "")</f>
        <v/>
      </c>
      <c r="BU30" s="58" t="str">
        <f>IF('COMEXT Imports'!BV30&gt;0, 'COMEXT Imports'!BV30, "")</f>
        <v/>
      </c>
      <c r="BV30" s="58" t="str">
        <f>IF('COMEXT Imports'!BW30&gt;0, 'COMEXT Imports'!BW30, "")</f>
        <v/>
      </c>
      <c r="BW30" s="58" t="str">
        <f>IF('COMEXT Imports'!BX30&gt;0, 'COMEXT Imports'!BX30, "")</f>
        <v/>
      </c>
      <c r="BX30" s="58" t="str">
        <f>IF('COMEXT Imports'!BY30&gt;0, 'COMEXT Imports'!BY30, "")</f>
        <v/>
      </c>
      <c r="BY30" s="58" t="str">
        <f>IF('COMEXT Imports'!BZ30&gt;0, 'COMEXT Imports'!BZ30, "")</f>
        <v/>
      </c>
      <c r="BZ30" s="58" t="str">
        <f>IF('COMEXT Imports'!CA30&gt;0, 'COMEXT Imports'!CA30, "")</f>
        <v/>
      </c>
      <c r="CA30" s="58" t="str">
        <f>IF('COMEXT Imports'!CB30&gt;0, 'COMEXT Imports'!CB30, "")</f>
        <v/>
      </c>
      <c r="CB30" s="58" t="str">
        <f>IF('COMEXT Imports'!CC30&gt;0, 'COMEXT Imports'!CC30, "")</f>
        <v/>
      </c>
      <c r="CC30" s="58" t="str">
        <f>IF('COMEXT Imports'!CD30&gt;0, 'COMEXT Imports'!CD30, "")</f>
        <v/>
      </c>
      <c r="CD30" s="58" t="str">
        <f>IF('COMEXT Imports'!CE30&gt;0, 'COMEXT Imports'!CE30, "")</f>
        <v/>
      </c>
      <c r="CE30" s="58" t="str">
        <f>IF('COMEXT Imports'!CF30&gt;0, 'COMEXT Imports'!CF30, "")</f>
        <v/>
      </c>
      <c r="CF30" s="58" t="str">
        <f>IF('COMEXT Imports'!CG30&gt;0, 'COMEXT Imports'!CG30, "")</f>
        <v/>
      </c>
      <c r="CG30" s="58" t="str">
        <f>IF('COMEXT Imports'!CH30&gt;0, 'COMEXT Imports'!CH30, "")</f>
        <v/>
      </c>
      <c r="CH30" s="58" t="str">
        <f>IF('COMEXT Imports'!CI30&gt;0, 'COMEXT Imports'!CI30, "")</f>
        <v/>
      </c>
      <c r="CI30" s="58" t="str">
        <f>IF('COMEXT Imports'!CJ30&gt;0, 'COMEXT Imports'!CJ30, "")</f>
        <v/>
      </c>
      <c r="CJ30" s="58" t="str">
        <f>IF('COMEXT Imports'!CK30&gt;0, 'COMEXT Imports'!CK30, "")</f>
        <v/>
      </c>
      <c r="CK30" s="58" t="str">
        <f>IF('COMEXT Imports'!CL30&gt;0, 'COMEXT Imports'!CL30, "")</f>
        <v/>
      </c>
      <c r="CL30" s="58" t="str">
        <f>IF('COMEXT Imports'!CM30&gt;0, 'COMEXT Imports'!CM30, "")</f>
        <v/>
      </c>
      <c r="CM30" s="58" t="str">
        <f>IF('COMEXT Imports'!CN30&gt;0, 'COMEXT Imports'!CN30, "")</f>
        <v/>
      </c>
      <c r="CN30" s="58" t="str">
        <f>IF('COMEXT Imports'!CO30&gt;0, 'COMEXT Imports'!CO30, "")</f>
        <v/>
      </c>
      <c r="CO30" s="58" t="str">
        <f>IF('COMEXT Imports'!CP30&gt;0, 'COMEXT Imports'!CP30, "")</f>
        <v/>
      </c>
      <c r="CP30" s="58" t="str">
        <f>IF('COMEXT Imports'!CQ30&gt;0, 'COMEXT Imports'!CQ30, "")</f>
        <v/>
      </c>
      <c r="CQ30" s="58" t="str">
        <f>IF('COMEXT Imports'!CR30&gt;0, 'COMEXT Imports'!CR30, "")</f>
        <v/>
      </c>
      <c r="CR30" s="58" t="str">
        <f>IF('COMEXT Imports'!CS30&gt;0, 'COMEXT Imports'!CS30, "")</f>
        <v/>
      </c>
      <c r="CS30" s="58" t="str">
        <f>IF('COMEXT Imports'!CT30&gt;0, 'COMEXT Imports'!CT30, "")</f>
        <v/>
      </c>
      <c r="CT30" s="58" t="str">
        <f>IF('COMEXT Imports'!CU30&gt;0, 'COMEXT Imports'!CU30, "")</f>
        <v/>
      </c>
      <c r="CU30" s="58" t="str">
        <f>IF('COMEXT Imports'!CV30&gt;0, 'COMEXT Imports'!CV30, "")</f>
        <v/>
      </c>
      <c r="CV30" s="58" t="str">
        <f>IF('COMEXT Imports'!CW30&gt;0, 'COMEXT Imports'!CW30, "")</f>
        <v/>
      </c>
      <c r="CW30" s="58" t="str">
        <f>IF('COMEXT Imports'!CX30&gt;0, 'COMEXT Imports'!CX30, "")</f>
        <v/>
      </c>
      <c r="CX30" s="58" t="str">
        <f>IF('COMEXT Imports'!CY30&gt;0, 'COMEXT Imports'!CY30, "")</f>
        <v/>
      </c>
      <c r="CY30" s="58" t="str">
        <f>IF('COMEXT Imports'!CZ30&gt;0, 'COMEXT Imports'!CZ30, "")</f>
        <v/>
      </c>
      <c r="CZ30" s="58" t="str">
        <f>IF('COMEXT Imports'!DA30&gt;0, 'COMEXT Imports'!DA30, "")</f>
        <v/>
      </c>
      <c r="DA30" s="58" t="str">
        <f>IF('COMEXT Imports'!DB30&gt;0, 'COMEXT Imports'!DB30, "")</f>
        <v/>
      </c>
      <c r="DB30" s="58" t="str">
        <f>IF('COMEXT Imports'!DC30&gt;0, 'COMEXT Imports'!DC30, "")</f>
        <v/>
      </c>
      <c r="DC30" s="58" t="str">
        <f>IF('COMEXT Imports'!DD30&gt;0, 'COMEXT Imports'!DD30, "")</f>
        <v/>
      </c>
      <c r="DD30" s="58" t="str">
        <f>IF('COMEXT Imports'!DE30&gt;0, 'COMEXT Imports'!DE30, "")</f>
        <v/>
      </c>
      <c r="DE30" s="58" t="str">
        <f>IF('COMEXT Imports'!DF30&gt;0, 'COMEXT Imports'!DF30, "")</f>
        <v/>
      </c>
      <c r="DF30" s="58" t="str">
        <f>IF('COMEXT Imports'!DG30&gt;0, 'COMEXT Imports'!DG30, "")</f>
        <v/>
      </c>
      <c r="DG30" s="58" t="str">
        <f>IF('COMEXT Imports'!DH30&gt;0, 'COMEXT Imports'!DH30, "")</f>
        <v/>
      </c>
      <c r="DH30" s="58" t="str">
        <f>IF('COMEXT Imports'!DI30&gt;0, 'COMEXT Imports'!DI30, "")</f>
        <v/>
      </c>
      <c r="DI30" s="58" t="str">
        <f>IF('COMEXT Imports'!DJ30&gt;0, 'COMEXT Imports'!DJ30, "")</f>
        <v/>
      </c>
      <c r="DJ30" s="58" t="str">
        <f>IF('COMEXT Imports'!DK30&gt;0, 'COMEXT Imports'!DK30, "")</f>
        <v/>
      </c>
      <c r="DK30" s="58" t="str">
        <f>IF('COMEXT Imports'!DL30&gt;0, 'COMEXT Imports'!DL30, "")</f>
        <v/>
      </c>
      <c r="DL30" s="58" t="str">
        <f>IF('COMEXT Imports'!DM30&gt;0, 'COMEXT Imports'!DM30, "")</f>
        <v/>
      </c>
      <c r="DM30" s="58" t="str">
        <f>IF('COMEXT Imports'!DN30&gt;0, 'COMEXT Imports'!DN30, "")</f>
        <v/>
      </c>
      <c r="DN30" s="58" t="str">
        <f>IF('COMEXT Imports'!DO30&gt;0, 'COMEXT Imports'!DO30, "")</f>
        <v/>
      </c>
      <c r="DO30" s="58" t="str">
        <f>IF('COMEXT Imports'!DP30&gt;0, 'COMEXT Imports'!DP30, "")</f>
        <v/>
      </c>
      <c r="DP30" s="58" t="str">
        <f>IF('COMEXT Imports'!DQ30&gt;0, 'COMEXT Imports'!DQ30, "")</f>
        <v/>
      </c>
      <c r="DQ30" s="58" t="str">
        <f>IF('COMEXT Imports'!DR30&gt;0, 'COMEXT Imports'!DR30, "")</f>
        <v/>
      </c>
      <c r="DR30" s="58" t="str">
        <f>IF('COMEXT Imports'!DS30&gt;0, 'COMEXT Imports'!DS30, "")</f>
        <v/>
      </c>
      <c r="DS30" s="58" t="str">
        <f>IF('COMEXT Imports'!DT30&gt;0, 'COMEXT Imports'!DT30, "")</f>
        <v/>
      </c>
    </row>
    <row r="31" spans="2:123" x14ac:dyDescent="0.3">
      <c r="B31" s="39" t="s">
        <v>158</v>
      </c>
      <c r="C31" s="37" t="s">
        <v>159</v>
      </c>
      <c r="D31" s="58">
        <f>IF('COMEXT Imports'!E31&gt;0, 'COMEXT Imports'!E31, "")</f>
        <v>186.02830695714542</v>
      </c>
      <c r="E31" s="58">
        <f>IF('COMEXT Imports'!F31&gt;0, 'COMEXT Imports'!F31, "")</f>
        <v>761.89925790018765</v>
      </c>
      <c r="F31" s="58">
        <f>IF('COMEXT Imports'!G31&gt;0, 'COMEXT Imports'!G31, "")</f>
        <v>947.92756485733264</v>
      </c>
      <c r="G31" s="58">
        <f>IF('COMEXT Imports'!H31&gt;0, 'COMEXT Imports'!H31, "")</f>
        <v>168.3921530397613</v>
      </c>
      <c r="H31" s="58">
        <f>IF('COMEXT Imports'!I31&gt;0, 'COMEXT Imports'!I31, "")</f>
        <v>690.12275860485272</v>
      </c>
      <c r="I31" s="58">
        <f>IF('COMEXT Imports'!J31&gt;0, 'COMEXT Imports'!J31, "")</f>
        <v>858.51491164461481</v>
      </c>
      <c r="J31" s="58">
        <f>IF('COMEXT Imports'!K31&gt;0, 'COMEXT Imports'!K31, "")</f>
        <v>211.37027593266615</v>
      </c>
      <c r="K31" s="58">
        <f>IF('COMEXT Imports'!L31&gt;0, 'COMEXT Imports'!L31, "")</f>
        <v>842.69519485789908</v>
      </c>
      <c r="L31" s="58">
        <f>IF('COMEXT Imports'!M31&gt;0, 'COMEXT Imports'!M31, "")</f>
        <v>1054.0654707905646</v>
      </c>
      <c r="M31" s="58">
        <f>IF('COMEXT Imports'!N31&gt;0, 'COMEXT Imports'!N31, "")</f>
        <v>269.78773311937607</v>
      </c>
      <c r="N31" s="58">
        <f>IF('COMEXT Imports'!O31&gt;0, 'COMEXT Imports'!O31, "")</f>
        <v>1034.848302666777</v>
      </c>
      <c r="O31" s="58">
        <f>IF('COMEXT Imports'!P31&gt;0, 'COMEXT Imports'!P31, "")</f>
        <v>1304.6360357861531</v>
      </c>
      <c r="P31" s="58">
        <f>IF('COMEXT Imports'!Q31&gt;0, 'COMEXT Imports'!Q31, "")</f>
        <v>272.39688280651092</v>
      </c>
      <c r="Q31" s="58">
        <f>IF('COMEXT Imports'!R31&gt;0, 'COMEXT Imports'!R31, "")</f>
        <v>1119.8599240963961</v>
      </c>
      <c r="R31" s="58">
        <f>IF('COMEXT Imports'!S31&gt;0, 'COMEXT Imports'!S31, "")</f>
        <v>1392.2568069029071</v>
      </c>
      <c r="S31" s="58">
        <f>IF('COMEXT Imports'!T31&gt;0, 'COMEXT Imports'!T31, "")</f>
        <v>285.02524506158687</v>
      </c>
      <c r="T31" s="58">
        <f>IF('COMEXT Imports'!U31&gt;0, 'COMEXT Imports'!U31, "")</f>
        <v>1056.8514524650379</v>
      </c>
      <c r="U31" s="58">
        <f>IF('COMEXT Imports'!V31&gt;0, 'COMEXT Imports'!V31, "")</f>
        <v>1341.8766975266255</v>
      </c>
      <c r="V31" s="58">
        <f>IF('COMEXT Imports'!W31&gt;0, 'COMEXT Imports'!W31, "")</f>
        <v>326.57049984287096</v>
      </c>
      <c r="W31" s="58">
        <f>IF('COMEXT Imports'!X31&gt;0, 'COMEXT Imports'!X31, "")</f>
        <v>1032.6986370952</v>
      </c>
      <c r="X31" s="58">
        <f>IF('COMEXT Imports'!Y31&gt;0, 'COMEXT Imports'!Y31, "")</f>
        <v>1359.2691369380711</v>
      </c>
      <c r="Y31" s="58">
        <f>IF('COMEXT Imports'!Z31&gt;0, 'COMEXT Imports'!Z31, "")</f>
        <v>342.14711209472512</v>
      </c>
      <c r="Z31" s="58">
        <f>IF('COMEXT Imports'!AA31&gt;0, 'COMEXT Imports'!AA31, "")</f>
        <v>847.88673305932036</v>
      </c>
      <c r="AA31" s="58">
        <f>IF('COMEXT Imports'!AB31&gt;0, 'COMEXT Imports'!AB31, "")</f>
        <v>1190.0338451540474</v>
      </c>
      <c r="AB31" s="58" t="str">
        <f>IF('COMEXT Imports'!AC31&gt;0, 'COMEXT Imports'!AC31, "")</f>
        <v/>
      </c>
      <c r="AC31" s="58" t="str">
        <f>IF('COMEXT Imports'!AD31&gt;0, 'COMEXT Imports'!AD31, "")</f>
        <v/>
      </c>
      <c r="AD31" s="58" t="str">
        <f>IF('COMEXT Imports'!AE31&gt;0, 'COMEXT Imports'!AE31, "")</f>
        <v/>
      </c>
      <c r="AE31" s="58" t="str">
        <f>IF('COMEXT Imports'!AF31&gt;0, 'COMEXT Imports'!AF31, "")</f>
        <v/>
      </c>
      <c r="AF31" s="58" t="str">
        <f>IF('COMEXT Imports'!AG31&gt;0, 'COMEXT Imports'!AG31, "")</f>
        <v/>
      </c>
      <c r="AG31" s="58" t="str">
        <f>IF('COMEXT Imports'!AH31&gt;0, 'COMEXT Imports'!AH31, "")</f>
        <v/>
      </c>
      <c r="AH31" s="58" t="str">
        <f>IF('COMEXT Imports'!AI31&gt;0, 'COMEXT Imports'!AI31, "")</f>
        <v/>
      </c>
      <c r="AI31" s="58" t="str">
        <f>IF('COMEXT Imports'!AJ31&gt;0, 'COMEXT Imports'!AJ31, "")</f>
        <v/>
      </c>
      <c r="AJ31" s="58" t="str">
        <f>IF('COMEXT Imports'!AK31&gt;0, 'COMEXT Imports'!AK31, "")</f>
        <v/>
      </c>
      <c r="AK31" s="58" t="str">
        <f>IF('COMEXT Imports'!AL31&gt;0, 'COMEXT Imports'!AL31, "")</f>
        <v/>
      </c>
      <c r="AL31" s="58" t="str">
        <f>IF('COMEXT Imports'!AM31&gt;0, 'COMEXT Imports'!AM31, "")</f>
        <v/>
      </c>
      <c r="AM31" s="58" t="str">
        <f>IF('COMEXT Imports'!AN31&gt;0, 'COMEXT Imports'!AN31, "")</f>
        <v/>
      </c>
      <c r="AN31" s="58" t="str">
        <f>IF('COMEXT Imports'!AO31&gt;0, 'COMEXT Imports'!AO31, "")</f>
        <v/>
      </c>
      <c r="AO31" s="58" t="str">
        <f>IF('COMEXT Imports'!AP31&gt;0, 'COMEXT Imports'!AP31, "")</f>
        <v/>
      </c>
      <c r="AP31" s="58" t="str">
        <f>IF('COMEXT Imports'!AQ31&gt;0, 'COMEXT Imports'!AQ31, "")</f>
        <v/>
      </c>
      <c r="AQ31" s="58" t="str">
        <f>IF('COMEXT Imports'!AR31&gt;0, 'COMEXT Imports'!AR31, "")</f>
        <v/>
      </c>
      <c r="AR31" s="58" t="str">
        <f>IF('COMEXT Imports'!AS31&gt;0, 'COMEXT Imports'!AS31, "")</f>
        <v/>
      </c>
      <c r="AS31" s="58" t="str">
        <f>IF('COMEXT Imports'!AT31&gt;0, 'COMEXT Imports'!AT31, "")</f>
        <v/>
      </c>
      <c r="AT31" s="58" t="str">
        <f>IF('COMEXT Imports'!AU31&gt;0, 'COMEXT Imports'!AU31, "")</f>
        <v/>
      </c>
      <c r="AU31" s="58" t="str">
        <f>IF('COMEXT Imports'!AV31&gt;0, 'COMEXT Imports'!AV31, "")</f>
        <v/>
      </c>
      <c r="AV31" s="58" t="str">
        <f>IF('COMEXT Imports'!AW31&gt;0, 'COMEXT Imports'!AW31, "")</f>
        <v/>
      </c>
      <c r="AW31" s="58" t="str">
        <f>IF('COMEXT Imports'!AX31&gt;0, 'COMEXT Imports'!AX31, "")</f>
        <v/>
      </c>
      <c r="AX31" s="58" t="str">
        <f>IF('COMEXT Imports'!AY31&gt;0, 'COMEXT Imports'!AY31, "")</f>
        <v/>
      </c>
      <c r="AY31" s="58" t="str">
        <f>IF('COMEXT Imports'!AZ31&gt;0, 'COMEXT Imports'!AZ31, "")</f>
        <v/>
      </c>
      <c r="AZ31" s="58" t="str">
        <f>IF('COMEXT Imports'!BA31&gt;0, 'COMEXT Imports'!BA31, "")</f>
        <v/>
      </c>
      <c r="BA31" s="58" t="str">
        <f>IF('COMEXT Imports'!BB31&gt;0, 'COMEXT Imports'!BB31, "")</f>
        <v/>
      </c>
      <c r="BB31" s="58" t="str">
        <f>IF('COMEXT Imports'!BC31&gt;0, 'COMEXT Imports'!BC31, "")</f>
        <v/>
      </c>
      <c r="BC31" s="58" t="str">
        <f>IF('COMEXT Imports'!BD31&gt;0, 'COMEXT Imports'!BD31, "")</f>
        <v/>
      </c>
      <c r="BD31" s="58" t="str">
        <f>IF('COMEXT Imports'!BE31&gt;0, 'COMEXT Imports'!BE31, "")</f>
        <v/>
      </c>
      <c r="BE31" s="58" t="str">
        <f>IF('COMEXT Imports'!BF31&gt;0, 'COMEXT Imports'!BF31, "")</f>
        <v/>
      </c>
      <c r="BF31" s="58" t="str">
        <f>IF('COMEXT Imports'!BG31&gt;0, 'COMEXT Imports'!BG31, "")</f>
        <v/>
      </c>
      <c r="BG31" s="58" t="str">
        <f>IF('COMEXT Imports'!BH31&gt;0, 'COMEXT Imports'!BH31, "")</f>
        <v/>
      </c>
      <c r="BH31" s="58" t="str">
        <f>IF('COMEXT Imports'!BI31&gt;0, 'COMEXT Imports'!BI31, "")</f>
        <v/>
      </c>
      <c r="BI31" s="58" t="str">
        <f>IF('COMEXT Imports'!BJ31&gt;0, 'COMEXT Imports'!BJ31, "")</f>
        <v/>
      </c>
      <c r="BJ31" s="58" t="str">
        <f>IF('COMEXT Imports'!BK31&gt;0, 'COMEXT Imports'!BK31, "")</f>
        <v/>
      </c>
      <c r="BK31" s="58" t="str">
        <f>IF('COMEXT Imports'!BL31&gt;0, 'COMEXT Imports'!BL31, "")</f>
        <v/>
      </c>
      <c r="BL31" s="58" t="str">
        <f>IF('COMEXT Imports'!BM31&gt;0, 'COMEXT Imports'!BM31, "")</f>
        <v/>
      </c>
      <c r="BM31" s="58" t="str">
        <f>IF('COMEXT Imports'!BN31&gt;0, 'COMEXT Imports'!BN31, "")</f>
        <v/>
      </c>
      <c r="BN31" s="58" t="str">
        <f>IF('COMEXT Imports'!BO31&gt;0, 'COMEXT Imports'!BO31, "")</f>
        <v/>
      </c>
      <c r="BO31" s="58" t="str">
        <f>IF('COMEXT Imports'!BP31&gt;0, 'COMEXT Imports'!BP31, "")</f>
        <v/>
      </c>
      <c r="BP31" s="58" t="str">
        <f>IF('COMEXT Imports'!BQ31&gt;0, 'COMEXT Imports'!BQ31, "")</f>
        <v/>
      </c>
      <c r="BQ31" s="58" t="str">
        <f>IF('COMEXT Imports'!BR31&gt;0, 'COMEXT Imports'!BR31, "")</f>
        <v/>
      </c>
      <c r="BR31" s="58" t="str">
        <f>IF('COMEXT Imports'!BS31&gt;0, 'COMEXT Imports'!BS31, "")</f>
        <v/>
      </c>
      <c r="BS31" s="58" t="str">
        <f>IF('COMEXT Imports'!BT31&gt;0, 'COMEXT Imports'!BT31, "")</f>
        <v/>
      </c>
      <c r="BT31" s="58" t="str">
        <f>IF('COMEXT Imports'!BU31&gt;0, 'COMEXT Imports'!BU31, "")</f>
        <v/>
      </c>
      <c r="BU31" s="58" t="str">
        <f>IF('COMEXT Imports'!BV31&gt;0, 'COMEXT Imports'!BV31, "")</f>
        <v/>
      </c>
      <c r="BV31" s="58" t="str">
        <f>IF('COMEXT Imports'!BW31&gt;0, 'COMEXT Imports'!BW31, "")</f>
        <v/>
      </c>
      <c r="BW31" s="58" t="str">
        <f>IF('COMEXT Imports'!BX31&gt;0, 'COMEXT Imports'!BX31, "")</f>
        <v/>
      </c>
      <c r="BX31" s="58" t="str">
        <f>IF('COMEXT Imports'!BY31&gt;0, 'COMEXT Imports'!BY31, "")</f>
        <v/>
      </c>
      <c r="BY31" s="58" t="str">
        <f>IF('COMEXT Imports'!BZ31&gt;0, 'COMEXT Imports'!BZ31, "")</f>
        <v/>
      </c>
      <c r="BZ31" s="58" t="str">
        <f>IF('COMEXT Imports'!CA31&gt;0, 'COMEXT Imports'!CA31, "")</f>
        <v/>
      </c>
      <c r="CA31" s="58" t="str">
        <f>IF('COMEXT Imports'!CB31&gt;0, 'COMEXT Imports'!CB31, "")</f>
        <v/>
      </c>
      <c r="CB31" s="58" t="str">
        <f>IF('COMEXT Imports'!CC31&gt;0, 'COMEXT Imports'!CC31, "")</f>
        <v/>
      </c>
      <c r="CC31" s="58" t="str">
        <f>IF('COMEXT Imports'!CD31&gt;0, 'COMEXT Imports'!CD31, "")</f>
        <v/>
      </c>
      <c r="CD31" s="58" t="str">
        <f>IF('COMEXT Imports'!CE31&gt;0, 'COMEXT Imports'!CE31, "")</f>
        <v/>
      </c>
      <c r="CE31" s="58" t="str">
        <f>IF('COMEXT Imports'!CF31&gt;0, 'COMEXT Imports'!CF31, "")</f>
        <v/>
      </c>
      <c r="CF31" s="58" t="str">
        <f>IF('COMEXT Imports'!CG31&gt;0, 'COMEXT Imports'!CG31, "")</f>
        <v/>
      </c>
      <c r="CG31" s="58" t="str">
        <f>IF('COMEXT Imports'!CH31&gt;0, 'COMEXT Imports'!CH31, "")</f>
        <v/>
      </c>
      <c r="CH31" s="58" t="str">
        <f>IF('COMEXT Imports'!CI31&gt;0, 'COMEXT Imports'!CI31, "")</f>
        <v/>
      </c>
      <c r="CI31" s="58" t="str">
        <f>IF('COMEXT Imports'!CJ31&gt;0, 'COMEXT Imports'!CJ31, "")</f>
        <v/>
      </c>
      <c r="CJ31" s="58" t="str">
        <f>IF('COMEXT Imports'!CK31&gt;0, 'COMEXT Imports'!CK31, "")</f>
        <v/>
      </c>
      <c r="CK31" s="58" t="str">
        <f>IF('COMEXT Imports'!CL31&gt;0, 'COMEXT Imports'!CL31, "")</f>
        <v/>
      </c>
      <c r="CL31" s="58" t="str">
        <f>IF('COMEXT Imports'!CM31&gt;0, 'COMEXT Imports'!CM31, "")</f>
        <v/>
      </c>
      <c r="CM31" s="58" t="str">
        <f>IF('COMEXT Imports'!CN31&gt;0, 'COMEXT Imports'!CN31, "")</f>
        <v/>
      </c>
      <c r="CN31" s="58" t="str">
        <f>IF('COMEXT Imports'!CO31&gt;0, 'COMEXT Imports'!CO31, "")</f>
        <v/>
      </c>
      <c r="CO31" s="58" t="str">
        <f>IF('COMEXT Imports'!CP31&gt;0, 'COMEXT Imports'!CP31, "")</f>
        <v/>
      </c>
      <c r="CP31" s="58" t="str">
        <f>IF('COMEXT Imports'!CQ31&gt;0, 'COMEXT Imports'!CQ31, "")</f>
        <v/>
      </c>
      <c r="CQ31" s="58" t="str">
        <f>IF('COMEXT Imports'!CR31&gt;0, 'COMEXT Imports'!CR31, "")</f>
        <v/>
      </c>
      <c r="CR31" s="58" t="str">
        <f>IF('COMEXT Imports'!CS31&gt;0, 'COMEXT Imports'!CS31, "")</f>
        <v/>
      </c>
      <c r="CS31" s="58" t="str">
        <f>IF('COMEXT Imports'!CT31&gt;0, 'COMEXT Imports'!CT31, "")</f>
        <v/>
      </c>
      <c r="CT31" s="58" t="str">
        <f>IF('COMEXT Imports'!CU31&gt;0, 'COMEXT Imports'!CU31, "")</f>
        <v/>
      </c>
      <c r="CU31" s="58" t="str">
        <f>IF('COMEXT Imports'!CV31&gt;0, 'COMEXT Imports'!CV31, "")</f>
        <v/>
      </c>
      <c r="CV31" s="58" t="str">
        <f>IF('COMEXT Imports'!CW31&gt;0, 'COMEXT Imports'!CW31, "")</f>
        <v/>
      </c>
      <c r="CW31" s="58" t="str">
        <f>IF('COMEXT Imports'!CX31&gt;0, 'COMEXT Imports'!CX31, "")</f>
        <v/>
      </c>
      <c r="CX31" s="58" t="str">
        <f>IF('COMEXT Imports'!CY31&gt;0, 'COMEXT Imports'!CY31, "")</f>
        <v/>
      </c>
      <c r="CY31" s="58" t="str">
        <f>IF('COMEXT Imports'!CZ31&gt;0, 'COMEXT Imports'!CZ31, "")</f>
        <v/>
      </c>
      <c r="CZ31" s="58" t="str">
        <f>IF('COMEXT Imports'!DA31&gt;0, 'COMEXT Imports'!DA31, "")</f>
        <v/>
      </c>
      <c r="DA31" s="58" t="str">
        <f>IF('COMEXT Imports'!DB31&gt;0, 'COMEXT Imports'!DB31, "")</f>
        <v/>
      </c>
      <c r="DB31" s="58" t="str">
        <f>IF('COMEXT Imports'!DC31&gt;0, 'COMEXT Imports'!DC31, "")</f>
        <v/>
      </c>
      <c r="DC31" s="58" t="str">
        <f>IF('COMEXT Imports'!DD31&gt;0, 'COMEXT Imports'!DD31, "")</f>
        <v/>
      </c>
      <c r="DD31" s="58" t="str">
        <f>IF('COMEXT Imports'!DE31&gt;0, 'COMEXT Imports'!DE31, "")</f>
        <v/>
      </c>
      <c r="DE31" s="58" t="str">
        <f>IF('COMEXT Imports'!DF31&gt;0, 'COMEXT Imports'!DF31, "")</f>
        <v/>
      </c>
      <c r="DF31" s="58" t="str">
        <f>IF('COMEXT Imports'!DG31&gt;0, 'COMEXT Imports'!DG31, "")</f>
        <v/>
      </c>
      <c r="DG31" s="58" t="str">
        <f>IF('COMEXT Imports'!DH31&gt;0, 'COMEXT Imports'!DH31, "")</f>
        <v/>
      </c>
      <c r="DH31" s="58" t="str">
        <f>IF('COMEXT Imports'!DI31&gt;0, 'COMEXT Imports'!DI31, "")</f>
        <v/>
      </c>
      <c r="DI31" s="58" t="str">
        <f>IF('COMEXT Imports'!DJ31&gt;0, 'COMEXT Imports'!DJ31, "")</f>
        <v/>
      </c>
      <c r="DJ31" s="58" t="str">
        <f>IF('COMEXT Imports'!DK31&gt;0, 'COMEXT Imports'!DK31, "")</f>
        <v/>
      </c>
      <c r="DK31" s="58" t="str">
        <f>IF('COMEXT Imports'!DL31&gt;0, 'COMEXT Imports'!DL31, "")</f>
        <v/>
      </c>
      <c r="DL31" s="58" t="str">
        <f>IF('COMEXT Imports'!DM31&gt;0, 'COMEXT Imports'!DM31, "")</f>
        <v/>
      </c>
      <c r="DM31" s="58" t="str">
        <f>IF('COMEXT Imports'!DN31&gt;0, 'COMEXT Imports'!DN31, "")</f>
        <v/>
      </c>
      <c r="DN31" s="58" t="str">
        <f>IF('COMEXT Imports'!DO31&gt;0, 'COMEXT Imports'!DO31, "")</f>
        <v/>
      </c>
      <c r="DO31" s="58" t="str">
        <f>IF('COMEXT Imports'!DP31&gt;0, 'COMEXT Imports'!DP31, "")</f>
        <v/>
      </c>
      <c r="DP31" s="58" t="str">
        <f>IF('COMEXT Imports'!DQ31&gt;0, 'COMEXT Imports'!DQ31, "")</f>
        <v/>
      </c>
      <c r="DQ31" s="58" t="str">
        <f>IF('COMEXT Imports'!DR31&gt;0, 'COMEXT Imports'!DR31, "")</f>
        <v/>
      </c>
      <c r="DR31" s="58" t="str">
        <f>IF('COMEXT Imports'!DS31&gt;0, 'COMEXT Imports'!DS31, "")</f>
        <v/>
      </c>
      <c r="DS31" s="58" t="str">
        <f>IF('COMEXT Imports'!DT31&gt;0, 'COMEXT Imports'!DT31, "")</f>
        <v/>
      </c>
    </row>
    <row r="32" spans="2:123" x14ac:dyDescent="0.3">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
      <c r="B33" s="33" t="s">
        <v>160</v>
      </c>
      <c r="C33" s="33" t="s">
        <v>161</v>
      </c>
      <c r="D33" s="36">
        <f>IF(SUM(D34:D38) &gt; 0, SUM(D34:D38), "")</f>
        <v>15721.974498800982</v>
      </c>
      <c r="E33" s="36">
        <f>IF(SUM(E34:E38) &gt; 0, SUM(E34:E38), "")</f>
        <v>2040.6742855196635</v>
      </c>
      <c r="F33" s="36">
        <f>IF(SUM(F34:F38) &gt; 0, SUM(F34:F38), "")</f>
        <v>17762.648784320649</v>
      </c>
      <c r="G33" s="36">
        <f>IF(SUM(G34:G38) &gt; 0, SUM(G34:G38), "")</f>
        <v>20073.887695072306</v>
      </c>
      <c r="H33" s="36">
        <f t="shared" ref="H33:AA33" si="12">IF(SUM(H34:H38) &gt; 0, SUM(H34:H38), "")</f>
        <v>1838.3016543529714</v>
      </c>
      <c r="I33" s="36">
        <f t="shared" si="12"/>
        <v>21912.189349425276</v>
      </c>
      <c r="J33" s="36">
        <f t="shared" si="12"/>
        <v>22524.793940133324</v>
      </c>
      <c r="K33" s="36">
        <f t="shared" si="12"/>
        <v>2020.3674075049382</v>
      </c>
      <c r="L33" s="36">
        <f t="shared" si="12"/>
        <v>24545.161347638263</v>
      </c>
      <c r="M33" s="36">
        <f t="shared" si="12"/>
        <v>21119.459045124979</v>
      </c>
      <c r="N33" s="36">
        <f t="shared" si="12"/>
        <v>2090.9777016191069</v>
      </c>
      <c r="O33" s="36">
        <f t="shared" si="12"/>
        <v>23210.43674674409</v>
      </c>
      <c r="P33" s="36">
        <f t="shared" si="12"/>
        <v>23014.275872721937</v>
      </c>
      <c r="Q33" s="36">
        <f t="shared" si="12"/>
        <v>2093.8301884675093</v>
      </c>
      <c r="R33" s="36">
        <f t="shared" si="12"/>
        <v>25108.106061189454</v>
      </c>
      <c r="S33" s="36">
        <f t="shared" si="12"/>
        <v>21306.179154377434</v>
      </c>
      <c r="T33" s="36">
        <f t="shared" si="12"/>
        <v>1854.8028328416317</v>
      </c>
      <c r="U33" s="36">
        <f t="shared" si="12"/>
        <v>23160.98198721906</v>
      </c>
      <c r="V33" s="36">
        <f t="shared" si="12"/>
        <v>22617.604480854236</v>
      </c>
      <c r="W33" s="36">
        <f t="shared" si="12"/>
        <v>1832.6469610753084</v>
      </c>
      <c r="X33" s="36">
        <f t="shared" si="12"/>
        <v>24450.251441929548</v>
      </c>
      <c r="Y33" s="36">
        <f t="shared" si="12"/>
        <v>22609.045098703955</v>
      </c>
      <c r="Z33" s="36">
        <f t="shared" si="12"/>
        <v>1555.4976273354455</v>
      </c>
      <c r="AA33" s="36">
        <f t="shared" si="12"/>
        <v>24164.542726039403</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
      <c r="B34" s="39" t="s">
        <v>162</v>
      </c>
      <c r="C34" s="37" t="s">
        <v>163</v>
      </c>
      <c r="D34" s="58">
        <f>IF('COMEXT Imports'!E33&gt;0, 'COMEXT Imports'!E33, "")</f>
        <v>3125.7343038357294</v>
      </c>
      <c r="E34" s="58">
        <f>IF('COMEXT Imports'!F33&gt;0, 'COMEXT Imports'!F33, "")</f>
        <v>540.49548176310816</v>
      </c>
      <c r="F34" s="58">
        <f>IF('COMEXT Imports'!G33&gt;0, 'COMEXT Imports'!G33, "")</f>
        <v>3666.2297855988377</v>
      </c>
      <c r="G34" s="58">
        <f>IF('COMEXT Imports'!H33&gt;0, 'COMEXT Imports'!H33, "")</f>
        <v>3983.9899161068006</v>
      </c>
      <c r="H34" s="58">
        <f>IF('COMEXT Imports'!I33&gt;0, 'COMEXT Imports'!I33, "")</f>
        <v>360.53410119377475</v>
      </c>
      <c r="I34" s="58">
        <f>IF('COMEXT Imports'!J33&gt;0, 'COMEXT Imports'!J33, "")</f>
        <v>4344.524017300575</v>
      </c>
      <c r="J34" s="58">
        <f>IF('COMEXT Imports'!K33&gt;0, 'COMEXT Imports'!K33, "")</f>
        <v>3993.9543210448155</v>
      </c>
      <c r="K34" s="58">
        <f>IF('COMEXT Imports'!L33&gt;0, 'COMEXT Imports'!L33, "")</f>
        <v>467.861416516811</v>
      </c>
      <c r="L34" s="58">
        <f>IF('COMEXT Imports'!M33&gt;0, 'COMEXT Imports'!M33, "")</f>
        <v>4461.8157375616265</v>
      </c>
      <c r="M34" s="58">
        <f>IF('COMEXT Imports'!N33&gt;0, 'COMEXT Imports'!N33, "")</f>
        <v>4218.8637278882343</v>
      </c>
      <c r="N34" s="58">
        <f>IF('COMEXT Imports'!O33&gt;0, 'COMEXT Imports'!O33, "")</f>
        <v>464.23496752181194</v>
      </c>
      <c r="O34" s="58">
        <f>IF('COMEXT Imports'!P33&gt;0, 'COMEXT Imports'!P33, "")</f>
        <v>4683.0986954100463</v>
      </c>
      <c r="P34" s="58">
        <f>IF('COMEXT Imports'!Q33&gt;0, 'COMEXT Imports'!Q33, "")</f>
        <v>3230.1320403648501</v>
      </c>
      <c r="Q34" s="58">
        <f>IF('COMEXT Imports'!R33&gt;0, 'COMEXT Imports'!R33, "")</f>
        <v>375.45522674155171</v>
      </c>
      <c r="R34" s="58">
        <f>IF('COMEXT Imports'!S33&gt;0, 'COMEXT Imports'!S33, "")</f>
        <v>3605.5872671064021</v>
      </c>
      <c r="S34" s="58">
        <f>IF('COMEXT Imports'!T33&gt;0, 'COMEXT Imports'!T33, "")</f>
        <v>641.87867769656373</v>
      </c>
      <c r="T34" s="58">
        <f>IF('COMEXT Imports'!U33&gt;0, 'COMEXT Imports'!U33, "")</f>
        <v>83.052944764586371</v>
      </c>
      <c r="U34" s="58">
        <f>IF('COMEXT Imports'!V33&gt;0, 'COMEXT Imports'!V33, "")</f>
        <v>724.93162246115025</v>
      </c>
      <c r="V34" s="58">
        <f>IF('COMEXT Imports'!W33&gt;0, 'COMEXT Imports'!W33, "")</f>
        <v>23.637827022287411</v>
      </c>
      <c r="W34" s="58">
        <f>IF('COMEXT Imports'!X33&gt;0, 'COMEXT Imports'!X33, "")</f>
        <v>11.675579205570493</v>
      </c>
      <c r="X34" s="58">
        <f>IF('COMEXT Imports'!Y33&gt;0, 'COMEXT Imports'!Y33, "")</f>
        <v>35.313406227857911</v>
      </c>
      <c r="Y34" s="58">
        <f>IF('COMEXT Imports'!Z33&gt;0, 'COMEXT Imports'!Z33, "")</f>
        <v>6.0930081933210847</v>
      </c>
      <c r="Z34" s="58">
        <f>IF('COMEXT Imports'!AA33&gt;0, 'COMEXT Imports'!AA33, "")</f>
        <v>22.496976633960919</v>
      </c>
      <c r="AA34" s="58">
        <f>IF('COMEXT Imports'!AB33&gt;0, 'COMEXT Imports'!AB33, "")</f>
        <v>28.589984827282006</v>
      </c>
      <c r="AB34" s="58" t="str">
        <f>IF('COMEXT Imports'!AC33&gt;0, 'COMEXT Imports'!AC33, "")</f>
        <v/>
      </c>
      <c r="AC34" s="58" t="str">
        <f>IF('COMEXT Imports'!AD33&gt;0, 'COMEXT Imports'!AD33, "")</f>
        <v/>
      </c>
      <c r="AD34" s="58" t="str">
        <f>IF('COMEXT Imports'!AE33&gt;0, 'COMEXT Imports'!AE33, "")</f>
        <v/>
      </c>
      <c r="AE34" s="58" t="str">
        <f>IF('COMEXT Imports'!AF33&gt;0, 'COMEXT Imports'!AF33, "")</f>
        <v/>
      </c>
      <c r="AF34" s="58" t="str">
        <f>IF('COMEXT Imports'!AG33&gt;0, 'COMEXT Imports'!AG33, "")</f>
        <v/>
      </c>
      <c r="AG34" s="58" t="str">
        <f>IF('COMEXT Imports'!AH33&gt;0, 'COMEXT Imports'!AH33, "")</f>
        <v/>
      </c>
      <c r="AH34" s="58" t="str">
        <f>IF('COMEXT Imports'!AI33&gt;0, 'COMEXT Imports'!AI33, "")</f>
        <v/>
      </c>
      <c r="AI34" s="58" t="str">
        <f>IF('COMEXT Imports'!AJ33&gt;0, 'COMEXT Imports'!AJ33, "")</f>
        <v/>
      </c>
      <c r="AJ34" s="58" t="str">
        <f>IF('COMEXT Imports'!AK33&gt;0, 'COMEXT Imports'!AK33, "")</f>
        <v/>
      </c>
      <c r="AK34" s="58" t="str">
        <f>IF('COMEXT Imports'!AL33&gt;0, 'COMEXT Imports'!AL33, "")</f>
        <v/>
      </c>
      <c r="AL34" s="58" t="str">
        <f>IF('COMEXT Imports'!AM33&gt;0, 'COMEXT Imports'!AM33, "")</f>
        <v/>
      </c>
      <c r="AM34" s="58" t="str">
        <f>IF('COMEXT Imports'!AN33&gt;0, 'COMEXT Imports'!AN33, "")</f>
        <v/>
      </c>
      <c r="AN34" s="58" t="str">
        <f>IF('COMEXT Imports'!AO33&gt;0, 'COMEXT Imports'!AO33, "")</f>
        <v/>
      </c>
      <c r="AO34" s="58" t="str">
        <f>IF('COMEXT Imports'!AP33&gt;0, 'COMEXT Imports'!AP33, "")</f>
        <v/>
      </c>
      <c r="AP34" s="58" t="str">
        <f>IF('COMEXT Imports'!AQ33&gt;0, 'COMEXT Imports'!AQ33, "")</f>
        <v/>
      </c>
      <c r="AQ34" s="58" t="str">
        <f>IF('COMEXT Imports'!AR33&gt;0, 'COMEXT Imports'!AR33, "")</f>
        <v/>
      </c>
      <c r="AR34" s="58" t="str">
        <f>IF('COMEXT Imports'!AS33&gt;0, 'COMEXT Imports'!AS33, "")</f>
        <v/>
      </c>
      <c r="AS34" s="58" t="str">
        <f>IF('COMEXT Imports'!AT33&gt;0, 'COMEXT Imports'!AT33, "")</f>
        <v/>
      </c>
      <c r="AT34" s="58" t="str">
        <f>IF('COMEXT Imports'!AU33&gt;0, 'COMEXT Imports'!AU33, "")</f>
        <v/>
      </c>
      <c r="AU34" s="58" t="str">
        <f>IF('COMEXT Imports'!AV33&gt;0, 'COMEXT Imports'!AV33, "")</f>
        <v/>
      </c>
      <c r="AV34" s="58" t="str">
        <f>IF('COMEXT Imports'!AW33&gt;0, 'COMEXT Imports'!AW33, "")</f>
        <v/>
      </c>
      <c r="AW34" s="58" t="str">
        <f>IF('COMEXT Imports'!AX33&gt;0, 'COMEXT Imports'!AX33, "")</f>
        <v/>
      </c>
      <c r="AX34" s="58" t="str">
        <f>IF('COMEXT Imports'!AY33&gt;0, 'COMEXT Imports'!AY33, "")</f>
        <v/>
      </c>
      <c r="AY34" s="58" t="str">
        <f>IF('COMEXT Imports'!AZ33&gt;0, 'COMEXT Imports'!AZ33, "")</f>
        <v/>
      </c>
      <c r="AZ34" s="58" t="str">
        <f>IF('COMEXT Imports'!BA33&gt;0, 'COMEXT Imports'!BA33, "")</f>
        <v/>
      </c>
      <c r="BA34" s="58" t="str">
        <f>IF('COMEXT Imports'!BB33&gt;0, 'COMEXT Imports'!BB33, "")</f>
        <v/>
      </c>
      <c r="BB34" s="58" t="str">
        <f>IF('COMEXT Imports'!BC33&gt;0, 'COMEXT Imports'!BC33, "")</f>
        <v/>
      </c>
      <c r="BC34" s="58" t="str">
        <f>IF('COMEXT Imports'!BD33&gt;0, 'COMEXT Imports'!BD33, "")</f>
        <v/>
      </c>
      <c r="BD34" s="58" t="str">
        <f>IF('COMEXT Imports'!BE33&gt;0, 'COMEXT Imports'!BE33, "")</f>
        <v/>
      </c>
      <c r="BE34" s="58" t="str">
        <f>IF('COMEXT Imports'!BF33&gt;0, 'COMEXT Imports'!BF33, "")</f>
        <v/>
      </c>
      <c r="BF34" s="58" t="str">
        <f>IF('COMEXT Imports'!BG33&gt;0, 'COMEXT Imports'!BG33, "")</f>
        <v/>
      </c>
      <c r="BG34" s="58" t="str">
        <f>IF('COMEXT Imports'!BH33&gt;0, 'COMEXT Imports'!BH33, "")</f>
        <v/>
      </c>
      <c r="BH34" s="58" t="str">
        <f>IF('COMEXT Imports'!BI33&gt;0, 'COMEXT Imports'!BI33, "")</f>
        <v/>
      </c>
      <c r="BI34" s="58" t="str">
        <f>IF('COMEXT Imports'!BJ33&gt;0, 'COMEXT Imports'!BJ33, "")</f>
        <v/>
      </c>
      <c r="BJ34" s="58" t="str">
        <f>IF('COMEXT Imports'!BK33&gt;0, 'COMEXT Imports'!BK33, "")</f>
        <v/>
      </c>
      <c r="BK34" s="58" t="str">
        <f>IF('COMEXT Imports'!BL33&gt;0, 'COMEXT Imports'!BL33, "")</f>
        <v/>
      </c>
      <c r="BL34" s="58" t="str">
        <f>IF('COMEXT Imports'!BM33&gt;0, 'COMEXT Imports'!BM33, "")</f>
        <v/>
      </c>
      <c r="BM34" s="58" t="str">
        <f>IF('COMEXT Imports'!BN33&gt;0, 'COMEXT Imports'!BN33, "")</f>
        <v/>
      </c>
      <c r="BN34" s="58" t="str">
        <f>IF('COMEXT Imports'!BO33&gt;0, 'COMEXT Imports'!BO33, "")</f>
        <v/>
      </c>
      <c r="BO34" s="58" t="str">
        <f>IF('COMEXT Imports'!BP33&gt;0, 'COMEXT Imports'!BP33, "")</f>
        <v/>
      </c>
      <c r="BP34" s="58" t="str">
        <f>IF('COMEXT Imports'!BQ33&gt;0, 'COMEXT Imports'!BQ33, "")</f>
        <v/>
      </c>
      <c r="BQ34" s="58" t="str">
        <f>IF('COMEXT Imports'!BR33&gt;0, 'COMEXT Imports'!BR33, "")</f>
        <v/>
      </c>
      <c r="BR34" s="58" t="str">
        <f>IF('COMEXT Imports'!BS33&gt;0, 'COMEXT Imports'!BS33, "")</f>
        <v/>
      </c>
      <c r="BS34" s="58" t="str">
        <f>IF('COMEXT Imports'!BT33&gt;0, 'COMEXT Imports'!BT33, "")</f>
        <v/>
      </c>
      <c r="BT34" s="58" t="str">
        <f>IF('COMEXT Imports'!BU33&gt;0, 'COMEXT Imports'!BU33, "")</f>
        <v/>
      </c>
      <c r="BU34" s="58" t="str">
        <f>IF('COMEXT Imports'!BV33&gt;0, 'COMEXT Imports'!BV33, "")</f>
        <v/>
      </c>
      <c r="BV34" s="58" t="str">
        <f>IF('COMEXT Imports'!BW33&gt;0, 'COMEXT Imports'!BW33, "")</f>
        <v/>
      </c>
      <c r="BW34" s="58" t="str">
        <f>IF('COMEXT Imports'!BX33&gt;0, 'COMEXT Imports'!BX33, "")</f>
        <v/>
      </c>
      <c r="BX34" s="58" t="str">
        <f>IF('COMEXT Imports'!BY33&gt;0, 'COMEXT Imports'!BY33, "")</f>
        <v/>
      </c>
      <c r="BY34" s="58" t="str">
        <f>IF('COMEXT Imports'!BZ33&gt;0, 'COMEXT Imports'!BZ33, "")</f>
        <v/>
      </c>
      <c r="BZ34" s="58" t="str">
        <f>IF('COMEXT Imports'!CA33&gt;0, 'COMEXT Imports'!CA33, "")</f>
        <v/>
      </c>
      <c r="CA34" s="58" t="str">
        <f>IF('COMEXT Imports'!CB33&gt;0, 'COMEXT Imports'!CB33, "")</f>
        <v/>
      </c>
      <c r="CB34" s="58" t="str">
        <f>IF('COMEXT Imports'!CC33&gt;0, 'COMEXT Imports'!CC33, "")</f>
        <v/>
      </c>
      <c r="CC34" s="58" t="str">
        <f>IF('COMEXT Imports'!CD33&gt;0, 'COMEXT Imports'!CD33, "")</f>
        <v/>
      </c>
      <c r="CD34" s="58" t="str">
        <f>IF('COMEXT Imports'!CE33&gt;0, 'COMEXT Imports'!CE33, "")</f>
        <v/>
      </c>
      <c r="CE34" s="58" t="str">
        <f>IF('COMEXT Imports'!CF33&gt;0, 'COMEXT Imports'!CF33, "")</f>
        <v/>
      </c>
      <c r="CF34" s="58" t="str">
        <f>IF('COMEXT Imports'!CG33&gt;0, 'COMEXT Imports'!CG33, "")</f>
        <v/>
      </c>
      <c r="CG34" s="58" t="str">
        <f>IF('COMEXT Imports'!CH33&gt;0, 'COMEXT Imports'!CH33, "")</f>
        <v/>
      </c>
      <c r="CH34" s="58" t="str">
        <f>IF('COMEXT Imports'!CI33&gt;0, 'COMEXT Imports'!CI33, "")</f>
        <v/>
      </c>
      <c r="CI34" s="58" t="str">
        <f>IF('COMEXT Imports'!CJ33&gt;0, 'COMEXT Imports'!CJ33, "")</f>
        <v/>
      </c>
      <c r="CJ34" s="58" t="str">
        <f>IF('COMEXT Imports'!CK33&gt;0, 'COMEXT Imports'!CK33, "")</f>
        <v/>
      </c>
      <c r="CK34" s="58" t="str">
        <f>IF('COMEXT Imports'!CL33&gt;0, 'COMEXT Imports'!CL33, "")</f>
        <v/>
      </c>
      <c r="CL34" s="58" t="str">
        <f>IF('COMEXT Imports'!CM33&gt;0, 'COMEXT Imports'!CM33, "")</f>
        <v/>
      </c>
      <c r="CM34" s="58" t="str">
        <f>IF('COMEXT Imports'!CN33&gt;0, 'COMEXT Imports'!CN33, "")</f>
        <v/>
      </c>
      <c r="CN34" s="58" t="str">
        <f>IF('COMEXT Imports'!CO33&gt;0, 'COMEXT Imports'!CO33, "")</f>
        <v/>
      </c>
      <c r="CO34" s="58" t="str">
        <f>IF('COMEXT Imports'!CP33&gt;0, 'COMEXT Imports'!CP33, "")</f>
        <v/>
      </c>
      <c r="CP34" s="58" t="str">
        <f>IF('COMEXT Imports'!CQ33&gt;0, 'COMEXT Imports'!CQ33, "")</f>
        <v/>
      </c>
      <c r="CQ34" s="58" t="str">
        <f>IF('COMEXT Imports'!CR33&gt;0, 'COMEXT Imports'!CR33, "")</f>
        <v/>
      </c>
      <c r="CR34" s="58" t="str">
        <f>IF('COMEXT Imports'!CS33&gt;0, 'COMEXT Imports'!CS33, "")</f>
        <v/>
      </c>
      <c r="CS34" s="58" t="str">
        <f>IF('COMEXT Imports'!CT33&gt;0, 'COMEXT Imports'!CT33, "")</f>
        <v/>
      </c>
      <c r="CT34" s="58" t="str">
        <f>IF('COMEXT Imports'!CU33&gt;0, 'COMEXT Imports'!CU33, "")</f>
        <v/>
      </c>
      <c r="CU34" s="58" t="str">
        <f>IF('COMEXT Imports'!CV33&gt;0, 'COMEXT Imports'!CV33, "")</f>
        <v/>
      </c>
      <c r="CV34" s="58" t="str">
        <f>IF('COMEXT Imports'!CW33&gt;0, 'COMEXT Imports'!CW33, "")</f>
        <v/>
      </c>
      <c r="CW34" s="58" t="str">
        <f>IF('COMEXT Imports'!CX33&gt;0, 'COMEXT Imports'!CX33, "")</f>
        <v/>
      </c>
      <c r="CX34" s="58" t="str">
        <f>IF('COMEXT Imports'!CY33&gt;0, 'COMEXT Imports'!CY33, "")</f>
        <v/>
      </c>
      <c r="CY34" s="58" t="str">
        <f>IF('COMEXT Imports'!CZ33&gt;0, 'COMEXT Imports'!CZ33, "")</f>
        <v/>
      </c>
      <c r="CZ34" s="58" t="str">
        <f>IF('COMEXT Imports'!DA33&gt;0, 'COMEXT Imports'!DA33, "")</f>
        <v/>
      </c>
      <c r="DA34" s="58" t="str">
        <f>IF('COMEXT Imports'!DB33&gt;0, 'COMEXT Imports'!DB33, "")</f>
        <v/>
      </c>
      <c r="DB34" s="58" t="str">
        <f>IF('COMEXT Imports'!DC33&gt;0, 'COMEXT Imports'!DC33, "")</f>
        <v/>
      </c>
      <c r="DC34" s="58" t="str">
        <f>IF('COMEXT Imports'!DD33&gt;0, 'COMEXT Imports'!DD33, "")</f>
        <v/>
      </c>
      <c r="DD34" s="58" t="str">
        <f>IF('COMEXT Imports'!DE33&gt;0, 'COMEXT Imports'!DE33, "")</f>
        <v/>
      </c>
      <c r="DE34" s="58" t="str">
        <f>IF('COMEXT Imports'!DF33&gt;0, 'COMEXT Imports'!DF33, "")</f>
        <v/>
      </c>
      <c r="DF34" s="58" t="str">
        <f>IF('COMEXT Imports'!DG33&gt;0, 'COMEXT Imports'!DG33, "")</f>
        <v/>
      </c>
      <c r="DG34" s="58" t="str">
        <f>IF('COMEXT Imports'!DH33&gt;0, 'COMEXT Imports'!DH33, "")</f>
        <v/>
      </c>
      <c r="DH34" s="58" t="str">
        <f>IF('COMEXT Imports'!DI33&gt;0, 'COMEXT Imports'!DI33, "")</f>
        <v/>
      </c>
      <c r="DI34" s="58" t="str">
        <f>IF('COMEXT Imports'!DJ33&gt;0, 'COMEXT Imports'!DJ33, "")</f>
        <v/>
      </c>
      <c r="DJ34" s="58" t="str">
        <f>IF('COMEXT Imports'!DK33&gt;0, 'COMEXT Imports'!DK33, "")</f>
        <v/>
      </c>
      <c r="DK34" s="58" t="str">
        <f>IF('COMEXT Imports'!DL33&gt;0, 'COMEXT Imports'!DL33, "")</f>
        <v/>
      </c>
      <c r="DL34" s="58" t="str">
        <f>IF('COMEXT Imports'!DM33&gt;0, 'COMEXT Imports'!DM33, "")</f>
        <v/>
      </c>
      <c r="DM34" s="58" t="str">
        <f>IF('COMEXT Imports'!DN33&gt;0, 'COMEXT Imports'!DN33, "")</f>
        <v/>
      </c>
      <c r="DN34" s="58" t="str">
        <f>IF('COMEXT Imports'!DO33&gt;0, 'COMEXT Imports'!DO33, "")</f>
        <v/>
      </c>
      <c r="DO34" s="58" t="str">
        <f>IF('COMEXT Imports'!DP33&gt;0, 'COMEXT Imports'!DP33, "")</f>
        <v/>
      </c>
      <c r="DP34" s="58" t="str">
        <f>IF('COMEXT Imports'!DQ33&gt;0, 'COMEXT Imports'!DQ33, "")</f>
        <v/>
      </c>
      <c r="DQ34" s="58" t="str">
        <f>IF('COMEXT Imports'!DR33&gt;0, 'COMEXT Imports'!DR33, "")</f>
        <v/>
      </c>
      <c r="DR34" s="58" t="str">
        <f>IF('COMEXT Imports'!DS33&gt;0, 'COMEXT Imports'!DS33, "")</f>
        <v/>
      </c>
      <c r="DS34" s="58" t="str">
        <f>IF('COMEXT Imports'!DT33&gt;0, 'COMEXT Imports'!DT33, "")</f>
        <v/>
      </c>
    </row>
    <row r="35" spans="2:123" x14ac:dyDescent="0.3">
      <c r="B35" s="39" t="s">
        <v>164</v>
      </c>
      <c r="C35" s="37" t="s">
        <v>165</v>
      </c>
      <c r="D35" s="58">
        <f>IF('Fossil Fuel'!E79&gt;0, 'Fossil Fuel'!E79, "")</f>
        <v>5602</v>
      </c>
      <c r="E35" s="58">
        <f>IF('Fossil Fuel'!F79&gt;0, 'Fossil Fuel'!F79, "")</f>
        <v>623</v>
      </c>
      <c r="F35" s="58">
        <f>IF('Fossil Fuel'!G79&gt;0, 'Fossil Fuel'!G79, "")</f>
        <v>6225</v>
      </c>
      <c r="G35" s="58">
        <f>IF('Fossil Fuel'!H79&gt;0, 'Fossil Fuel'!H79, "")</f>
        <v>6589</v>
      </c>
      <c r="H35" s="58">
        <f>IF('Fossil Fuel'!I79&gt;0, 'Fossil Fuel'!I79, "")</f>
        <v>621</v>
      </c>
      <c r="I35" s="58">
        <f>IF('Fossil Fuel'!J79&gt;0, 'Fossil Fuel'!J79, "")</f>
        <v>7210</v>
      </c>
      <c r="J35" s="58">
        <f>IF('Fossil Fuel'!K79&gt;0, 'Fossil Fuel'!K79, "")</f>
        <v>6931</v>
      </c>
      <c r="K35" s="58">
        <f>IF('Fossil Fuel'!L79&gt;0, 'Fossil Fuel'!L79, "")</f>
        <v>592</v>
      </c>
      <c r="L35" s="58">
        <f>IF('Fossil Fuel'!M79&gt;0, 'Fossil Fuel'!M79, "")</f>
        <v>7523</v>
      </c>
      <c r="M35" s="58">
        <f>IF('Fossil Fuel'!N79&gt;0, 'Fossil Fuel'!N79, "")</f>
        <v>7392</v>
      </c>
      <c r="N35" s="58">
        <f>IF('Fossil Fuel'!O79&gt;0, 'Fossil Fuel'!O79, "")</f>
        <v>610</v>
      </c>
      <c r="O35" s="58">
        <f>IF('Fossil Fuel'!P79&gt;0, 'Fossil Fuel'!P79, "")</f>
        <v>8002</v>
      </c>
      <c r="P35" s="58">
        <f>IF('Fossil Fuel'!Q79&gt;0, 'Fossil Fuel'!Q79, "")</f>
        <v>7189</v>
      </c>
      <c r="Q35" s="58">
        <f>IF('Fossil Fuel'!R79&gt;0, 'Fossil Fuel'!R79, "")</f>
        <v>646</v>
      </c>
      <c r="R35" s="58">
        <f>IF('Fossil Fuel'!S79&gt;0, 'Fossil Fuel'!S79, "")</f>
        <v>7835</v>
      </c>
      <c r="S35" s="58">
        <f>IF('Fossil Fuel'!T79&gt;0, 'Fossil Fuel'!T79, "")</f>
        <v>6122</v>
      </c>
      <c r="T35" s="58">
        <f>IF('Fossil Fuel'!U79&gt;0, 'Fossil Fuel'!U79, "")</f>
        <v>675</v>
      </c>
      <c r="U35" s="58">
        <f>IF('Fossil Fuel'!V79&gt;0, 'Fossil Fuel'!V79, "")</f>
        <v>6797</v>
      </c>
      <c r="V35" s="58">
        <f>IF('Fossil Fuel'!W79&gt;0, 'Fossil Fuel'!W79, "")</f>
        <v>7031</v>
      </c>
      <c r="W35" s="58">
        <f>IF('Fossil Fuel'!X79&gt;0, 'Fossil Fuel'!X79, "")</f>
        <v>685</v>
      </c>
      <c r="X35" s="58">
        <f>IF('Fossil Fuel'!Y79&gt;0, 'Fossil Fuel'!Y79, "")</f>
        <v>7716</v>
      </c>
      <c r="Y35" s="58">
        <f>IF('Fossil Fuel'!Z79&gt;0, 'Fossil Fuel'!Z79, "")</f>
        <v>7822</v>
      </c>
      <c r="Z35" s="58">
        <f>IF('Fossil Fuel'!AA79&gt;0, 'Fossil Fuel'!AA79, "")</f>
        <v>668</v>
      </c>
      <c r="AA35" s="58">
        <f>IF('Fossil Fuel'!AB79&gt;0, 'Fossil Fuel'!AB79, "")</f>
        <v>8490</v>
      </c>
      <c r="AB35" s="58" t="str">
        <f>IF('Fossil Fuel'!AC79&gt;0, 'Fossil Fuel'!AC79, "")</f>
        <v/>
      </c>
      <c r="AC35" s="58" t="str">
        <f>IF('Fossil Fuel'!AD79&gt;0, 'Fossil Fuel'!AD79, "")</f>
        <v/>
      </c>
      <c r="AD35" s="58" t="str">
        <f>IF('Fossil Fuel'!AE79&gt;0, 'Fossil Fuel'!AE79, "")</f>
        <v/>
      </c>
      <c r="AE35" s="58" t="str">
        <f>IF('Fossil Fuel'!AF79&gt;0, 'Fossil Fuel'!AF79, "")</f>
        <v/>
      </c>
      <c r="AF35" s="58" t="str">
        <f>IF('Fossil Fuel'!AG79&gt;0, 'Fossil Fuel'!AG79, "")</f>
        <v/>
      </c>
      <c r="AG35" s="58" t="str">
        <f>IF('Fossil Fuel'!AH79&gt;0, 'Fossil Fuel'!AH79, "")</f>
        <v/>
      </c>
      <c r="AH35" s="58" t="str">
        <f>IF('Fossil Fuel'!AI79&gt;0, 'Fossil Fuel'!AI79, "")</f>
        <v/>
      </c>
      <c r="AI35" s="58" t="str">
        <f>IF('Fossil Fuel'!AJ79&gt;0, 'Fossil Fuel'!AJ79, "")</f>
        <v/>
      </c>
      <c r="AJ35" s="58" t="str">
        <f>IF('Fossil Fuel'!AK79&gt;0, 'Fossil Fuel'!AK79, "")</f>
        <v/>
      </c>
      <c r="AK35" s="58" t="str">
        <f>IF('Fossil Fuel'!AL79&gt;0, 'Fossil Fuel'!AL79, "")</f>
        <v/>
      </c>
      <c r="AL35" s="58" t="str">
        <f>IF('Fossil Fuel'!AM79&gt;0, 'Fossil Fuel'!AM79, "")</f>
        <v/>
      </c>
      <c r="AM35" s="58" t="str">
        <f>IF('Fossil Fuel'!AN79&gt;0, 'Fossil Fuel'!AN79, "")</f>
        <v/>
      </c>
      <c r="AN35" s="58" t="str">
        <f>IF('Fossil Fuel'!AO79&gt;0, 'Fossil Fuel'!AO79, "")</f>
        <v/>
      </c>
      <c r="AO35" s="58" t="str">
        <f>IF('Fossil Fuel'!AP79&gt;0, 'Fossil Fuel'!AP79, "")</f>
        <v/>
      </c>
      <c r="AP35" s="58" t="str">
        <f>IF('Fossil Fuel'!AQ79&gt;0, 'Fossil Fuel'!AQ79, "")</f>
        <v/>
      </c>
      <c r="AQ35" s="58" t="str">
        <f>IF('Fossil Fuel'!AR79&gt;0, 'Fossil Fuel'!AR79, "")</f>
        <v/>
      </c>
      <c r="AR35" s="58" t="str">
        <f>IF('Fossil Fuel'!AS79&gt;0, 'Fossil Fuel'!AS79, "")</f>
        <v/>
      </c>
      <c r="AS35" s="58" t="str">
        <f>IF('Fossil Fuel'!AT79&gt;0, 'Fossil Fuel'!AT79, "")</f>
        <v/>
      </c>
      <c r="AT35" s="58" t="str">
        <f>IF('Fossil Fuel'!AU79&gt;0, 'Fossil Fuel'!AU79, "")</f>
        <v/>
      </c>
      <c r="AU35" s="58" t="str">
        <f>IF('Fossil Fuel'!AV79&gt;0, 'Fossil Fuel'!AV79, "")</f>
        <v/>
      </c>
      <c r="AV35" s="58" t="str">
        <f>IF('Fossil Fuel'!AW79&gt;0, 'Fossil Fuel'!AW79, "")</f>
        <v/>
      </c>
      <c r="AW35" s="58" t="str">
        <f>IF('Fossil Fuel'!AX79&gt;0, 'Fossil Fuel'!AX79, "")</f>
        <v/>
      </c>
      <c r="AX35" s="58" t="str">
        <f>IF('Fossil Fuel'!AY79&gt;0, 'Fossil Fuel'!AY79, "")</f>
        <v/>
      </c>
      <c r="AY35" s="58" t="str">
        <f>IF('Fossil Fuel'!AZ79&gt;0, 'Fossil Fuel'!AZ79, "")</f>
        <v/>
      </c>
      <c r="AZ35" s="58" t="str">
        <f>IF('Fossil Fuel'!BA79&gt;0, 'Fossil Fuel'!BA79, "")</f>
        <v/>
      </c>
      <c r="BA35" s="58" t="str">
        <f>IF('Fossil Fuel'!BB79&gt;0, 'Fossil Fuel'!BB79, "")</f>
        <v/>
      </c>
      <c r="BB35" s="58" t="str">
        <f>IF('Fossil Fuel'!BC79&gt;0, 'Fossil Fuel'!BC79, "")</f>
        <v/>
      </c>
      <c r="BC35" s="58" t="str">
        <f>IF('Fossil Fuel'!BD79&gt;0, 'Fossil Fuel'!BD79, "")</f>
        <v/>
      </c>
      <c r="BD35" s="58" t="str">
        <f>IF('Fossil Fuel'!BE79&gt;0, 'Fossil Fuel'!BE79, "")</f>
        <v/>
      </c>
      <c r="BE35" s="58" t="str">
        <f>IF('Fossil Fuel'!BF79&gt;0, 'Fossil Fuel'!BF79, "")</f>
        <v/>
      </c>
      <c r="BF35" s="58" t="str">
        <f>IF('Fossil Fuel'!BG79&gt;0, 'Fossil Fuel'!BG79, "")</f>
        <v/>
      </c>
      <c r="BG35" s="58" t="str">
        <f>IF('Fossil Fuel'!BH79&gt;0, 'Fossil Fuel'!BH79, "")</f>
        <v/>
      </c>
      <c r="BH35" s="58" t="str">
        <f>IF('Fossil Fuel'!BI79&gt;0, 'Fossil Fuel'!BI79, "")</f>
        <v/>
      </c>
      <c r="BI35" s="58" t="str">
        <f>IF('Fossil Fuel'!BJ79&gt;0, 'Fossil Fuel'!BJ79, "")</f>
        <v/>
      </c>
      <c r="BJ35" s="58" t="str">
        <f>IF('Fossil Fuel'!BK79&gt;0, 'Fossil Fuel'!BK79, "")</f>
        <v/>
      </c>
      <c r="BK35" s="58" t="str">
        <f>IF('Fossil Fuel'!BL79&gt;0, 'Fossil Fuel'!BL79, "")</f>
        <v/>
      </c>
      <c r="BL35" s="58" t="str">
        <f>IF('Fossil Fuel'!BM79&gt;0, 'Fossil Fuel'!BM79, "")</f>
        <v/>
      </c>
      <c r="BM35" s="58" t="str">
        <f>IF('Fossil Fuel'!BN79&gt;0, 'Fossil Fuel'!BN79, "")</f>
        <v/>
      </c>
      <c r="BN35" s="58" t="str">
        <f>IF('Fossil Fuel'!BO79&gt;0, 'Fossil Fuel'!BO79, "")</f>
        <v/>
      </c>
      <c r="BO35" s="58" t="str">
        <f>IF('Fossil Fuel'!BP79&gt;0, 'Fossil Fuel'!BP79, "")</f>
        <v/>
      </c>
      <c r="BP35" s="58" t="str">
        <f>IF('Fossil Fuel'!BQ79&gt;0, 'Fossil Fuel'!BQ79, "")</f>
        <v/>
      </c>
      <c r="BQ35" s="58" t="str">
        <f>IF('Fossil Fuel'!BR79&gt;0, 'Fossil Fuel'!BR79, "")</f>
        <v/>
      </c>
      <c r="BR35" s="58" t="str">
        <f>IF('Fossil Fuel'!BS79&gt;0, 'Fossil Fuel'!BS79, "")</f>
        <v/>
      </c>
      <c r="BS35" s="58" t="str">
        <f>IF('Fossil Fuel'!BT79&gt;0, 'Fossil Fuel'!BT79, "")</f>
        <v/>
      </c>
      <c r="BT35" s="58" t="str">
        <f>IF('Fossil Fuel'!BU79&gt;0, 'Fossil Fuel'!BU79, "")</f>
        <v/>
      </c>
      <c r="BU35" s="58" t="str">
        <f>IF('Fossil Fuel'!BV79&gt;0, 'Fossil Fuel'!BV79, "")</f>
        <v/>
      </c>
      <c r="BV35" s="58" t="str">
        <f>IF('Fossil Fuel'!BW79&gt;0, 'Fossil Fuel'!BW79, "")</f>
        <v/>
      </c>
      <c r="BW35" s="58" t="str">
        <f>IF('Fossil Fuel'!BX79&gt;0, 'Fossil Fuel'!BX79, "")</f>
        <v/>
      </c>
      <c r="BX35" s="58" t="str">
        <f>IF('Fossil Fuel'!BY79&gt;0, 'Fossil Fuel'!BY79, "")</f>
        <v/>
      </c>
      <c r="BY35" s="58" t="str">
        <f>IF('Fossil Fuel'!BZ79&gt;0, 'Fossil Fuel'!BZ79, "")</f>
        <v/>
      </c>
      <c r="BZ35" s="58" t="str">
        <f>IF('Fossil Fuel'!CA79&gt;0, 'Fossil Fuel'!CA79, "")</f>
        <v/>
      </c>
      <c r="CA35" s="58" t="str">
        <f>IF('Fossil Fuel'!CB79&gt;0, 'Fossil Fuel'!CB79, "")</f>
        <v/>
      </c>
      <c r="CB35" s="58" t="str">
        <f>IF('Fossil Fuel'!CC79&gt;0, 'Fossil Fuel'!CC79, "")</f>
        <v/>
      </c>
      <c r="CC35" s="58" t="str">
        <f>IF('Fossil Fuel'!CD79&gt;0, 'Fossil Fuel'!CD79, "")</f>
        <v/>
      </c>
      <c r="CD35" s="58" t="str">
        <f>IF('Fossil Fuel'!CE79&gt;0, 'Fossil Fuel'!CE79, "")</f>
        <v/>
      </c>
      <c r="CE35" s="58" t="str">
        <f>IF('Fossil Fuel'!CF79&gt;0, 'Fossil Fuel'!CF79, "")</f>
        <v/>
      </c>
      <c r="CF35" s="58" t="str">
        <f>IF('Fossil Fuel'!CG79&gt;0, 'Fossil Fuel'!CG79, "")</f>
        <v/>
      </c>
      <c r="CG35" s="58" t="str">
        <f>IF('Fossil Fuel'!CH79&gt;0, 'Fossil Fuel'!CH79, "")</f>
        <v/>
      </c>
      <c r="CH35" s="58" t="str">
        <f>IF('Fossil Fuel'!CI79&gt;0, 'Fossil Fuel'!CI79, "")</f>
        <v/>
      </c>
      <c r="CI35" s="58" t="str">
        <f>IF('Fossil Fuel'!CJ79&gt;0, 'Fossil Fuel'!CJ79, "")</f>
        <v/>
      </c>
      <c r="CJ35" s="58" t="str">
        <f>IF('Fossil Fuel'!CK79&gt;0, 'Fossil Fuel'!CK79, "")</f>
        <v/>
      </c>
      <c r="CK35" s="58" t="str">
        <f>IF('Fossil Fuel'!CL79&gt;0, 'Fossil Fuel'!CL79, "")</f>
        <v/>
      </c>
      <c r="CL35" s="58" t="str">
        <f>IF('Fossil Fuel'!CM79&gt;0, 'Fossil Fuel'!CM79, "")</f>
        <v/>
      </c>
      <c r="CM35" s="58" t="str">
        <f>IF('Fossil Fuel'!CN79&gt;0, 'Fossil Fuel'!CN79, "")</f>
        <v/>
      </c>
      <c r="CN35" s="58" t="str">
        <f>IF('Fossil Fuel'!CO79&gt;0, 'Fossil Fuel'!CO79, "")</f>
        <v/>
      </c>
      <c r="CO35" s="58" t="str">
        <f>IF('Fossil Fuel'!CP79&gt;0, 'Fossil Fuel'!CP79, "")</f>
        <v/>
      </c>
      <c r="CP35" s="58" t="str">
        <f>IF('Fossil Fuel'!CQ79&gt;0, 'Fossil Fuel'!CQ79, "")</f>
        <v/>
      </c>
      <c r="CQ35" s="58" t="str">
        <f>IF('Fossil Fuel'!CR79&gt;0, 'Fossil Fuel'!CR79, "")</f>
        <v/>
      </c>
      <c r="CR35" s="58" t="str">
        <f>IF('Fossil Fuel'!CS79&gt;0, 'Fossil Fuel'!CS79, "")</f>
        <v/>
      </c>
      <c r="CS35" s="58" t="str">
        <f>IF('Fossil Fuel'!CT79&gt;0, 'Fossil Fuel'!CT79, "")</f>
        <v/>
      </c>
      <c r="CT35" s="58" t="str">
        <f>IF('Fossil Fuel'!CU79&gt;0, 'Fossil Fuel'!CU79, "")</f>
        <v/>
      </c>
      <c r="CU35" s="58" t="str">
        <f>IF('Fossil Fuel'!CV79&gt;0, 'Fossil Fuel'!CV79, "")</f>
        <v/>
      </c>
      <c r="CV35" s="58" t="str">
        <f>IF('Fossil Fuel'!CW79&gt;0, 'Fossil Fuel'!CW79, "")</f>
        <v/>
      </c>
      <c r="CW35" s="58" t="str">
        <f>IF('Fossil Fuel'!CX79&gt;0, 'Fossil Fuel'!CX79, "")</f>
        <v/>
      </c>
      <c r="CX35" s="58" t="str">
        <f>IF('Fossil Fuel'!CY79&gt;0, 'Fossil Fuel'!CY79, "")</f>
        <v/>
      </c>
      <c r="CY35" s="58" t="str">
        <f>IF('Fossil Fuel'!CZ79&gt;0, 'Fossil Fuel'!CZ79, "")</f>
        <v/>
      </c>
      <c r="CZ35" s="58" t="str">
        <f>IF('Fossil Fuel'!DA79&gt;0, 'Fossil Fuel'!DA79, "")</f>
        <v/>
      </c>
      <c r="DA35" s="58" t="str">
        <f>IF('Fossil Fuel'!DB79&gt;0, 'Fossil Fuel'!DB79, "")</f>
        <v/>
      </c>
      <c r="DB35" s="58" t="str">
        <f>IF('Fossil Fuel'!DC79&gt;0, 'Fossil Fuel'!DC79, "")</f>
        <v/>
      </c>
      <c r="DC35" s="58" t="str">
        <f>IF('Fossil Fuel'!DD79&gt;0, 'Fossil Fuel'!DD79, "")</f>
        <v/>
      </c>
      <c r="DD35" s="58" t="str">
        <f>IF('Fossil Fuel'!DE79&gt;0, 'Fossil Fuel'!DE79, "")</f>
        <v/>
      </c>
      <c r="DE35" s="58" t="str">
        <f>IF('Fossil Fuel'!DF79&gt;0, 'Fossil Fuel'!DF79, "")</f>
        <v/>
      </c>
      <c r="DF35" s="58" t="str">
        <f>IF('Fossil Fuel'!DG79&gt;0, 'Fossil Fuel'!DG79, "")</f>
        <v/>
      </c>
      <c r="DG35" s="58" t="str">
        <f>IF('Fossil Fuel'!DH79&gt;0, 'Fossil Fuel'!DH79, "")</f>
        <v/>
      </c>
      <c r="DH35" s="58" t="str">
        <f>IF('Fossil Fuel'!DI79&gt;0, 'Fossil Fuel'!DI79, "")</f>
        <v/>
      </c>
      <c r="DI35" s="58" t="str">
        <f>IF('Fossil Fuel'!DJ79&gt;0, 'Fossil Fuel'!DJ79, "")</f>
        <v/>
      </c>
      <c r="DJ35" s="58" t="str">
        <f>IF('Fossil Fuel'!DK79&gt;0, 'Fossil Fuel'!DK79, "")</f>
        <v/>
      </c>
      <c r="DK35" s="58" t="str">
        <f>IF('Fossil Fuel'!DL79&gt;0, 'Fossil Fuel'!DL79, "")</f>
        <v/>
      </c>
      <c r="DL35" s="58" t="str">
        <f>IF('Fossil Fuel'!DM79&gt;0, 'Fossil Fuel'!DM79, "")</f>
        <v/>
      </c>
      <c r="DM35" s="58" t="str">
        <f>IF('Fossil Fuel'!DN79&gt;0, 'Fossil Fuel'!DN79, "")</f>
        <v/>
      </c>
      <c r="DN35" s="58" t="str">
        <f>IF('Fossil Fuel'!DO79&gt;0, 'Fossil Fuel'!DO79, "")</f>
        <v/>
      </c>
      <c r="DO35" s="58" t="str">
        <f>IF('Fossil Fuel'!DP79&gt;0, 'Fossil Fuel'!DP79, "")</f>
        <v/>
      </c>
      <c r="DP35" s="58" t="str">
        <f>IF('Fossil Fuel'!DQ79&gt;0, 'Fossil Fuel'!DQ79, "")</f>
        <v/>
      </c>
      <c r="DQ35" s="58" t="str">
        <f>IF('Fossil Fuel'!DR79&gt;0, 'Fossil Fuel'!DR79, "")</f>
        <v/>
      </c>
      <c r="DR35" s="58" t="str">
        <f>IF('Fossil Fuel'!DS79&gt;0, 'Fossil Fuel'!DS79, "")</f>
        <v/>
      </c>
      <c r="DS35" s="58" t="str">
        <f>IF('Fossil Fuel'!DT79&gt;0, 'Fossil Fuel'!DT79, "")</f>
        <v/>
      </c>
    </row>
    <row r="36" spans="2:123" x14ac:dyDescent="0.3">
      <c r="B36" s="39" t="s">
        <v>166</v>
      </c>
      <c r="C36" s="37" t="s">
        <v>167</v>
      </c>
      <c r="D36" s="58">
        <f>IF('Fossil Fuel'!E80&gt;0, 'Fossil Fuel'!E80, "")</f>
        <v>6207.1971667441621</v>
      </c>
      <c r="E36" s="58">
        <f>IF('Fossil Fuel'!F80&gt;0, 'Fossil Fuel'!F80, "")</f>
        <v>53.728653489246213</v>
      </c>
      <c r="F36" s="58">
        <f>IF('Fossil Fuel'!G80&gt;0, 'Fossil Fuel'!G80, "")</f>
        <v>6260.9258202334086</v>
      </c>
      <c r="G36" s="58">
        <f>IF('Fossil Fuel'!H80&gt;0, 'Fossil Fuel'!H80, "")</f>
        <v>8737.8710174548196</v>
      </c>
      <c r="H36" s="58">
        <f>IF('Fossil Fuel'!I80&gt;0, 'Fossil Fuel'!I80, "")</f>
        <v>39.256288913018274</v>
      </c>
      <c r="I36" s="58">
        <f>IF('Fossil Fuel'!J80&gt;0, 'Fossil Fuel'!J80, "")</f>
        <v>8777.1273063678382</v>
      </c>
      <c r="J36" s="58">
        <f>IF('Fossil Fuel'!K80&gt;0, 'Fossil Fuel'!K80, "")</f>
        <v>10874.263385741868</v>
      </c>
      <c r="K36" s="58">
        <f>IF('Fossil Fuel'!L80&gt;0, 'Fossil Fuel'!L80, "")</f>
        <v>31.929654346302886</v>
      </c>
      <c r="L36" s="58">
        <f>IF('Fossil Fuel'!M80&gt;0, 'Fossil Fuel'!M80, "")</f>
        <v>10906.19304008817</v>
      </c>
      <c r="M36" s="58">
        <f>IF('Fossil Fuel'!N80&gt;0, 'Fossil Fuel'!N80, "")</f>
        <v>8712.001665774811</v>
      </c>
      <c r="N36" s="58">
        <f>IF('Fossil Fuel'!O80&gt;0, 'Fossil Fuel'!O80, "")</f>
        <v>35.457293211758447</v>
      </c>
      <c r="O36" s="58">
        <f>IF('Fossil Fuel'!P80&gt;0, 'Fossil Fuel'!P80, "")</f>
        <v>8747.45895898657</v>
      </c>
      <c r="P36" s="58">
        <f>IF('Fossil Fuel'!Q80&gt;0, 'Fossil Fuel'!Q80, "")</f>
        <v>11745.951994623796</v>
      </c>
      <c r="Q36" s="58">
        <f>IF('Fossil Fuel'!R80&gt;0, 'Fossil Fuel'!R80, "")</f>
        <v>33.28643852532425</v>
      </c>
      <c r="R36" s="58">
        <f>IF('Fossil Fuel'!S80&gt;0, 'Fossil Fuel'!S80, "")</f>
        <v>11779.238433149121</v>
      </c>
      <c r="S36" s="58">
        <f>IF('Fossil Fuel'!T80&gt;0, 'Fossil Fuel'!T80, "")</f>
        <v>13695.289050763098</v>
      </c>
      <c r="T36" s="58">
        <f>IF('Fossil Fuel'!U80&gt;0, 'Fossil Fuel'!U80, "")</f>
        <v>40.432168534836798</v>
      </c>
      <c r="U36" s="58">
        <f>IF('Fossil Fuel'!V80&gt;0, 'Fossil Fuel'!V80, "")</f>
        <v>13735.721219297935</v>
      </c>
      <c r="V36" s="58">
        <f>IF('Fossil Fuel'!W80&gt;0, 'Fossil Fuel'!W80, "")</f>
        <v>14781.80182132341</v>
      </c>
      <c r="W36" s="58">
        <f>IF('Fossil Fuel'!X80&gt;0, 'Fossil Fuel'!X80, "")</f>
        <v>19.356787620704864</v>
      </c>
      <c r="X36" s="58">
        <f>IF('Fossil Fuel'!Y80&gt;0, 'Fossil Fuel'!Y80, "")</f>
        <v>14801.158608944115</v>
      </c>
      <c r="Y36" s="58">
        <f>IF('Fossil Fuel'!Z80&gt;0, 'Fossil Fuel'!Z80, "")</f>
        <v>14108.113250299999</v>
      </c>
      <c r="Z36" s="58">
        <f>IF('Fossil Fuel'!AA80&gt;0, 'Fossil Fuel'!AA80, "")</f>
        <v>12.030153053989473</v>
      </c>
      <c r="AA36" s="58">
        <f>IF('Fossil Fuel'!AB80&gt;0, 'Fossil Fuel'!AB80, "")</f>
        <v>14120.143403353988</v>
      </c>
      <c r="AB36" s="58" t="str">
        <f>IF('Fossil Fuel'!AC80&gt;0, 'Fossil Fuel'!AC80, "")</f>
        <v/>
      </c>
      <c r="AC36" s="58" t="str">
        <f>IF('Fossil Fuel'!AD80&gt;0, 'Fossil Fuel'!AD80, "")</f>
        <v/>
      </c>
      <c r="AD36" s="58" t="str">
        <f>IF('Fossil Fuel'!AE80&gt;0, 'Fossil Fuel'!AE80, "")</f>
        <v/>
      </c>
      <c r="AE36" s="58" t="str">
        <f>IF('Fossil Fuel'!AF80&gt;0, 'Fossil Fuel'!AF80, "")</f>
        <v/>
      </c>
      <c r="AF36" s="58" t="str">
        <f>IF('Fossil Fuel'!AG80&gt;0, 'Fossil Fuel'!AG80, "")</f>
        <v/>
      </c>
      <c r="AG36" s="58" t="str">
        <f>IF('Fossil Fuel'!AH80&gt;0, 'Fossil Fuel'!AH80, "")</f>
        <v/>
      </c>
      <c r="AH36" s="58" t="str">
        <f>IF('Fossil Fuel'!AI80&gt;0, 'Fossil Fuel'!AI80, "")</f>
        <v/>
      </c>
      <c r="AI36" s="58" t="str">
        <f>IF('Fossil Fuel'!AJ80&gt;0, 'Fossil Fuel'!AJ80, "")</f>
        <v/>
      </c>
      <c r="AJ36" s="58" t="str">
        <f>IF('Fossil Fuel'!AK80&gt;0, 'Fossil Fuel'!AK80, "")</f>
        <v/>
      </c>
      <c r="AK36" s="58" t="str">
        <f>IF('Fossil Fuel'!AL80&gt;0, 'Fossil Fuel'!AL80, "")</f>
        <v/>
      </c>
      <c r="AL36" s="58" t="str">
        <f>IF('Fossil Fuel'!AM80&gt;0, 'Fossil Fuel'!AM80, "")</f>
        <v/>
      </c>
      <c r="AM36" s="58" t="str">
        <f>IF('Fossil Fuel'!AN80&gt;0, 'Fossil Fuel'!AN80, "")</f>
        <v/>
      </c>
      <c r="AN36" s="58" t="str">
        <f>IF('Fossil Fuel'!AO80&gt;0, 'Fossil Fuel'!AO80, "")</f>
        <v/>
      </c>
      <c r="AO36" s="58" t="str">
        <f>IF('Fossil Fuel'!AP80&gt;0, 'Fossil Fuel'!AP80, "")</f>
        <v/>
      </c>
      <c r="AP36" s="58" t="str">
        <f>IF('Fossil Fuel'!AQ80&gt;0, 'Fossil Fuel'!AQ80, "")</f>
        <v/>
      </c>
      <c r="AQ36" s="58" t="str">
        <f>IF('Fossil Fuel'!AR80&gt;0, 'Fossil Fuel'!AR80, "")</f>
        <v/>
      </c>
      <c r="AR36" s="58" t="str">
        <f>IF('Fossil Fuel'!AS80&gt;0, 'Fossil Fuel'!AS80, "")</f>
        <v/>
      </c>
      <c r="AS36" s="58" t="str">
        <f>IF('Fossil Fuel'!AT80&gt;0, 'Fossil Fuel'!AT80, "")</f>
        <v/>
      </c>
      <c r="AT36" s="58" t="str">
        <f>IF('Fossil Fuel'!AU80&gt;0, 'Fossil Fuel'!AU80, "")</f>
        <v/>
      </c>
      <c r="AU36" s="58" t="str">
        <f>IF('Fossil Fuel'!AV80&gt;0, 'Fossil Fuel'!AV80, "")</f>
        <v/>
      </c>
      <c r="AV36" s="58" t="str">
        <f>IF('Fossil Fuel'!AW80&gt;0, 'Fossil Fuel'!AW80, "")</f>
        <v/>
      </c>
      <c r="AW36" s="58" t="str">
        <f>IF('Fossil Fuel'!AX80&gt;0, 'Fossil Fuel'!AX80, "")</f>
        <v/>
      </c>
      <c r="AX36" s="58" t="str">
        <f>IF('Fossil Fuel'!AY80&gt;0, 'Fossil Fuel'!AY80, "")</f>
        <v/>
      </c>
      <c r="AY36" s="58" t="str">
        <f>IF('Fossil Fuel'!AZ80&gt;0, 'Fossil Fuel'!AZ80, "")</f>
        <v/>
      </c>
      <c r="AZ36" s="58" t="str">
        <f>IF('Fossil Fuel'!BA80&gt;0, 'Fossil Fuel'!BA80, "")</f>
        <v/>
      </c>
      <c r="BA36" s="58" t="str">
        <f>IF('Fossil Fuel'!BB80&gt;0, 'Fossil Fuel'!BB80, "")</f>
        <v/>
      </c>
      <c r="BB36" s="58" t="str">
        <f>IF('Fossil Fuel'!BC80&gt;0, 'Fossil Fuel'!BC80, "")</f>
        <v/>
      </c>
      <c r="BC36" s="58" t="str">
        <f>IF('Fossil Fuel'!BD80&gt;0, 'Fossil Fuel'!BD80, "")</f>
        <v/>
      </c>
      <c r="BD36" s="58" t="str">
        <f>IF('Fossil Fuel'!BE80&gt;0, 'Fossil Fuel'!BE80, "")</f>
        <v/>
      </c>
      <c r="BE36" s="58" t="str">
        <f>IF('Fossil Fuel'!BF80&gt;0, 'Fossil Fuel'!BF80, "")</f>
        <v/>
      </c>
      <c r="BF36" s="58" t="str">
        <f>IF('Fossil Fuel'!BG80&gt;0, 'Fossil Fuel'!BG80, "")</f>
        <v/>
      </c>
      <c r="BG36" s="58" t="str">
        <f>IF('Fossil Fuel'!BH80&gt;0, 'Fossil Fuel'!BH80, "")</f>
        <v/>
      </c>
      <c r="BH36" s="58" t="str">
        <f>IF('Fossil Fuel'!BI80&gt;0, 'Fossil Fuel'!BI80, "")</f>
        <v/>
      </c>
      <c r="BI36" s="58" t="str">
        <f>IF('Fossil Fuel'!BJ80&gt;0, 'Fossil Fuel'!BJ80, "")</f>
        <v/>
      </c>
      <c r="BJ36" s="58" t="str">
        <f>IF('Fossil Fuel'!BK80&gt;0, 'Fossil Fuel'!BK80, "")</f>
        <v/>
      </c>
      <c r="BK36" s="58" t="str">
        <f>IF('Fossil Fuel'!BL80&gt;0, 'Fossil Fuel'!BL80, "")</f>
        <v/>
      </c>
      <c r="BL36" s="58" t="str">
        <f>IF('Fossil Fuel'!BM80&gt;0, 'Fossil Fuel'!BM80, "")</f>
        <v/>
      </c>
      <c r="BM36" s="58" t="str">
        <f>IF('Fossil Fuel'!BN80&gt;0, 'Fossil Fuel'!BN80, "")</f>
        <v/>
      </c>
      <c r="BN36" s="58" t="str">
        <f>IF('Fossil Fuel'!BO80&gt;0, 'Fossil Fuel'!BO80, "")</f>
        <v/>
      </c>
      <c r="BO36" s="58" t="str">
        <f>IF('Fossil Fuel'!BP80&gt;0, 'Fossil Fuel'!BP80, "")</f>
        <v/>
      </c>
      <c r="BP36" s="58" t="str">
        <f>IF('Fossil Fuel'!BQ80&gt;0, 'Fossil Fuel'!BQ80, "")</f>
        <v/>
      </c>
      <c r="BQ36" s="58" t="str">
        <f>IF('Fossil Fuel'!BR80&gt;0, 'Fossil Fuel'!BR80, "")</f>
        <v/>
      </c>
      <c r="BR36" s="58" t="str">
        <f>IF('Fossil Fuel'!BS80&gt;0, 'Fossil Fuel'!BS80, "")</f>
        <v/>
      </c>
      <c r="BS36" s="58" t="str">
        <f>IF('Fossil Fuel'!BT80&gt;0, 'Fossil Fuel'!BT80, "")</f>
        <v/>
      </c>
      <c r="BT36" s="58" t="str">
        <f>IF('Fossil Fuel'!BU80&gt;0, 'Fossil Fuel'!BU80, "")</f>
        <v/>
      </c>
      <c r="BU36" s="58" t="str">
        <f>IF('Fossil Fuel'!BV80&gt;0, 'Fossil Fuel'!BV80, "")</f>
        <v/>
      </c>
      <c r="BV36" s="58" t="str">
        <f>IF('Fossil Fuel'!BW80&gt;0, 'Fossil Fuel'!BW80, "")</f>
        <v/>
      </c>
      <c r="BW36" s="58" t="str">
        <f>IF('Fossil Fuel'!BX80&gt;0, 'Fossil Fuel'!BX80, "")</f>
        <v/>
      </c>
      <c r="BX36" s="58" t="str">
        <f>IF('Fossil Fuel'!BY80&gt;0, 'Fossil Fuel'!BY80, "")</f>
        <v/>
      </c>
      <c r="BY36" s="58" t="str">
        <f>IF('Fossil Fuel'!BZ80&gt;0, 'Fossil Fuel'!BZ80, "")</f>
        <v/>
      </c>
      <c r="BZ36" s="58" t="str">
        <f>IF('Fossil Fuel'!CA80&gt;0, 'Fossil Fuel'!CA80, "")</f>
        <v/>
      </c>
      <c r="CA36" s="58" t="str">
        <f>IF('Fossil Fuel'!CB80&gt;0, 'Fossil Fuel'!CB80, "")</f>
        <v/>
      </c>
      <c r="CB36" s="58" t="str">
        <f>IF('Fossil Fuel'!CC80&gt;0, 'Fossil Fuel'!CC80, "")</f>
        <v/>
      </c>
      <c r="CC36" s="58" t="str">
        <f>IF('Fossil Fuel'!CD80&gt;0, 'Fossil Fuel'!CD80, "")</f>
        <v/>
      </c>
      <c r="CD36" s="58" t="str">
        <f>IF('Fossil Fuel'!CE80&gt;0, 'Fossil Fuel'!CE80, "")</f>
        <v/>
      </c>
      <c r="CE36" s="58" t="str">
        <f>IF('Fossil Fuel'!CF80&gt;0, 'Fossil Fuel'!CF80, "")</f>
        <v/>
      </c>
      <c r="CF36" s="58" t="str">
        <f>IF('Fossil Fuel'!CG80&gt;0, 'Fossil Fuel'!CG80, "")</f>
        <v/>
      </c>
      <c r="CG36" s="58" t="str">
        <f>IF('Fossil Fuel'!CH80&gt;0, 'Fossil Fuel'!CH80, "")</f>
        <v/>
      </c>
      <c r="CH36" s="58" t="str">
        <f>IF('Fossil Fuel'!CI80&gt;0, 'Fossil Fuel'!CI80, "")</f>
        <v/>
      </c>
      <c r="CI36" s="58" t="str">
        <f>IF('Fossil Fuel'!CJ80&gt;0, 'Fossil Fuel'!CJ80, "")</f>
        <v/>
      </c>
      <c r="CJ36" s="58" t="str">
        <f>IF('Fossil Fuel'!CK80&gt;0, 'Fossil Fuel'!CK80, "")</f>
        <v/>
      </c>
      <c r="CK36" s="58" t="str">
        <f>IF('Fossil Fuel'!CL80&gt;0, 'Fossil Fuel'!CL80, "")</f>
        <v/>
      </c>
      <c r="CL36" s="58" t="str">
        <f>IF('Fossil Fuel'!CM80&gt;0, 'Fossil Fuel'!CM80, "")</f>
        <v/>
      </c>
      <c r="CM36" s="58" t="str">
        <f>IF('Fossil Fuel'!CN80&gt;0, 'Fossil Fuel'!CN80, "")</f>
        <v/>
      </c>
      <c r="CN36" s="58" t="str">
        <f>IF('Fossil Fuel'!CO80&gt;0, 'Fossil Fuel'!CO80, "")</f>
        <v/>
      </c>
      <c r="CO36" s="58" t="str">
        <f>IF('Fossil Fuel'!CP80&gt;0, 'Fossil Fuel'!CP80, "")</f>
        <v/>
      </c>
      <c r="CP36" s="58" t="str">
        <f>IF('Fossil Fuel'!CQ80&gt;0, 'Fossil Fuel'!CQ80, "")</f>
        <v/>
      </c>
      <c r="CQ36" s="58" t="str">
        <f>IF('Fossil Fuel'!CR80&gt;0, 'Fossil Fuel'!CR80, "")</f>
        <v/>
      </c>
      <c r="CR36" s="58" t="str">
        <f>IF('Fossil Fuel'!CS80&gt;0, 'Fossil Fuel'!CS80, "")</f>
        <v/>
      </c>
      <c r="CS36" s="58" t="str">
        <f>IF('Fossil Fuel'!CT80&gt;0, 'Fossil Fuel'!CT80, "")</f>
        <v/>
      </c>
      <c r="CT36" s="58" t="str">
        <f>IF('Fossil Fuel'!CU80&gt;0, 'Fossil Fuel'!CU80, "")</f>
        <v/>
      </c>
      <c r="CU36" s="58" t="str">
        <f>IF('Fossil Fuel'!CV80&gt;0, 'Fossil Fuel'!CV80, "")</f>
        <v/>
      </c>
      <c r="CV36" s="58" t="str">
        <f>IF('Fossil Fuel'!CW80&gt;0, 'Fossil Fuel'!CW80, "")</f>
        <v/>
      </c>
      <c r="CW36" s="58" t="str">
        <f>IF('Fossil Fuel'!CX80&gt;0, 'Fossil Fuel'!CX80, "")</f>
        <v/>
      </c>
      <c r="CX36" s="58" t="str">
        <f>IF('Fossil Fuel'!CY80&gt;0, 'Fossil Fuel'!CY80, "")</f>
        <v/>
      </c>
      <c r="CY36" s="58" t="str">
        <f>IF('Fossil Fuel'!CZ80&gt;0, 'Fossil Fuel'!CZ80, "")</f>
        <v/>
      </c>
      <c r="CZ36" s="58" t="str">
        <f>IF('Fossil Fuel'!DA80&gt;0, 'Fossil Fuel'!DA80, "")</f>
        <v/>
      </c>
      <c r="DA36" s="58" t="str">
        <f>IF('Fossil Fuel'!DB80&gt;0, 'Fossil Fuel'!DB80, "")</f>
        <v/>
      </c>
      <c r="DB36" s="58" t="str">
        <f>IF('Fossil Fuel'!DC80&gt;0, 'Fossil Fuel'!DC80, "")</f>
        <v/>
      </c>
      <c r="DC36" s="58" t="str">
        <f>IF('Fossil Fuel'!DD80&gt;0, 'Fossil Fuel'!DD80, "")</f>
        <v/>
      </c>
      <c r="DD36" s="58" t="str">
        <f>IF('Fossil Fuel'!DE80&gt;0, 'Fossil Fuel'!DE80, "")</f>
        <v/>
      </c>
      <c r="DE36" s="58" t="str">
        <f>IF('Fossil Fuel'!DF80&gt;0, 'Fossil Fuel'!DF80, "")</f>
        <v/>
      </c>
      <c r="DF36" s="58" t="str">
        <f>IF('Fossil Fuel'!DG80&gt;0, 'Fossil Fuel'!DG80, "")</f>
        <v/>
      </c>
      <c r="DG36" s="58" t="str">
        <f>IF('Fossil Fuel'!DH80&gt;0, 'Fossil Fuel'!DH80, "")</f>
        <v/>
      </c>
      <c r="DH36" s="58" t="str">
        <f>IF('Fossil Fuel'!DI80&gt;0, 'Fossil Fuel'!DI80, "")</f>
        <v/>
      </c>
      <c r="DI36" s="58" t="str">
        <f>IF('Fossil Fuel'!DJ80&gt;0, 'Fossil Fuel'!DJ80, "")</f>
        <v/>
      </c>
      <c r="DJ36" s="58" t="str">
        <f>IF('Fossil Fuel'!DK80&gt;0, 'Fossil Fuel'!DK80, "")</f>
        <v/>
      </c>
      <c r="DK36" s="58" t="str">
        <f>IF('Fossil Fuel'!DL80&gt;0, 'Fossil Fuel'!DL80, "")</f>
        <v/>
      </c>
      <c r="DL36" s="58" t="str">
        <f>IF('Fossil Fuel'!DM80&gt;0, 'Fossil Fuel'!DM80, "")</f>
        <v/>
      </c>
      <c r="DM36" s="58" t="str">
        <f>IF('Fossil Fuel'!DN80&gt;0, 'Fossil Fuel'!DN80, "")</f>
        <v/>
      </c>
      <c r="DN36" s="58" t="str">
        <f>IF('Fossil Fuel'!DO80&gt;0, 'Fossil Fuel'!DO80, "")</f>
        <v/>
      </c>
      <c r="DO36" s="58" t="str">
        <f>IF('Fossil Fuel'!DP80&gt;0, 'Fossil Fuel'!DP80, "")</f>
        <v/>
      </c>
      <c r="DP36" s="58" t="str">
        <f>IF('Fossil Fuel'!DQ80&gt;0, 'Fossil Fuel'!DQ80, "")</f>
        <v/>
      </c>
      <c r="DQ36" s="58" t="str">
        <f>IF('Fossil Fuel'!DR80&gt;0, 'Fossil Fuel'!DR80, "")</f>
        <v/>
      </c>
      <c r="DR36" s="58" t="str">
        <f>IF('Fossil Fuel'!DS80&gt;0, 'Fossil Fuel'!DS80, "")</f>
        <v/>
      </c>
      <c r="DS36" s="58" t="str">
        <f>IF('Fossil Fuel'!DT80&gt;0, 'Fossil Fuel'!DT80, "")</f>
        <v/>
      </c>
    </row>
    <row r="37" spans="2:123" x14ac:dyDescent="0.3">
      <c r="B37" s="39" t="s">
        <v>168</v>
      </c>
      <c r="C37" s="37" t="s">
        <v>1115</v>
      </c>
      <c r="D37" s="58">
        <f>IFERROR(F37*0.5, "")</f>
        <v>472.34617191759617</v>
      </c>
      <c r="E37" s="58">
        <f>IFERROR(F37*0.5, "")</f>
        <v>472.34617191759617</v>
      </c>
      <c r="F37" s="58">
        <f>_xlfn.IFNA(INDEX('Other Data'!$F$44:$AS$44, MATCH(Imports!D5, 'Other Data'!$F$43:$AS$43, 0)), "")</f>
        <v>944.69234383519233</v>
      </c>
      <c r="G37" s="58">
        <f>IFERROR(I37*0.5, "")</f>
        <v>437.91616957091139</v>
      </c>
      <c r="H37" s="58">
        <f>IFERROR(I37*0.5, "")</f>
        <v>437.91616957091139</v>
      </c>
      <c r="I37" s="58">
        <f>_xlfn.IFNA(INDEX('Other Data'!$F$44:$AS$44, MATCH(Imports!G5, 'Other Data'!$F$43:$AS$43, 0)), "")</f>
        <v>875.83233914182279</v>
      </c>
      <c r="J37" s="58">
        <f>IFERROR(L37*0.5, "")</f>
        <v>394.93806848924748</v>
      </c>
      <c r="K37" s="58">
        <f>IFERROR(L37*0.5, "")</f>
        <v>394.93806848924748</v>
      </c>
      <c r="L37" s="58">
        <f>_xlfn.IFNA(INDEX('Other Data'!$F$44:$AS$44, MATCH(Imports!J5, 'Other Data'!$F$43:$AS$43, 0)), "")</f>
        <v>789.87613697849497</v>
      </c>
      <c r="M37" s="58">
        <f>IFERROR(O37*0.5, "")</f>
        <v>436.65846140375601</v>
      </c>
      <c r="N37" s="58">
        <f>IFERROR(O37*0.5, "")</f>
        <v>436.65846140375601</v>
      </c>
      <c r="O37" s="58">
        <f>_xlfn.IFNA(INDEX('Other Data'!$F$44:$AS$44, MATCH(Imports!M5, 'Other Data'!$F$43:$AS$43, 0)), "")</f>
        <v>873.31692280751201</v>
      </c>
      <c r="P37" s="58">
        <f>IFERROR(R37*0.5, "")</f>
        <v>457.92608478748446</v>
      </c>
      <c r="Q37" s="58">
        <f>IFERROR(R37*0.5, "")</f>
        <v>457.92608478748446</v>
      </c>
      <c r="R37" s="58">
        <f>_xlfn.IFNA(INDEX('Other Data'!$F$44:$AS$44, MATCH(Imports!P5, 'Other Data'!$F$43:$AS$43, 0)), "")</f>
        <v>915.85216957496891</v>
      </c>
      <c r="S37" s="58">
        <f>IFERROR(U37*0.5, "")</f>
        <v>451.18819348922517</v>
      </c>
      <c r="T37" s="58">
        <f>IFERROR(U37*0.5, "")</f>
        <v>451.18819348922517</v>
      </c>
      <c r="U37" s="58">
        <f>_xlfn.IFNA(INDEX('Other Data'!$F$44:$AS$44, MATCH(Imports!S5, 'Other Data'!$F$43:$AS$43, 0)), "")</f>
        <v>902.37638697845034</v>
      </c>
      <c r="V37" s="58">
        <f>IFERROR(X37*0.5, "")</f>
        <v>407.97181777159977</v>
      </c>
      <c r="W37" s="58">
        <f>IFERROR(X37*0.5, "")</f>
        <v>407.97181777159977</v>
      </c>
      <c r="X37" s="58">
        <f>_xlfn.IFNA(INDEX('Other Data'!$F$44:$AS$44, MATCH(Imports!V5, 'Other Data'!$F$43:$AS$43, 0)), "")</f>
        <v>815.94363554319955</v>
      </c>
      <c r="Y37" s="58">
        <f>IFERROR(AA37*0.5, "")</f>
        <v>426.17128690889137</v>
      </c>
      <c r="Z37" s="58">
        <f>IFERROR(AA37*0.5, "")</f>
        <v>426.17128690889137</v>
      </c>
      <c r="AA37" s="58">
        <f>_xlfn.IFNA(INDEX('Other Data'!$F$44:$AS$44, MATCH(Imports!Y5, 'Other Data'!$F$43:$AS$43, 0)), "")</f>
        <v>852.34257381778275</v>
      </c>
      <c r="AB37" s="58" t="str">
        <f>_xlfn.IFNA(INDEX('Other Data'!$F$44:$AS$44, MATCH(Imports!Z5, 'Other Data'!$F$43:$AS$43, 0)), "")</f>
        <v/>
      </c>
      <c r="AC37" s="58" t="str">
        <f>_xlfn.IFNA(INDEX('Other Data'!$F$44:$AS$44, MATCH(Imports!AA5, 'Other Data'!$F$43:$AS$43, 0)), "")</f>
        <v/>
      </c>
      <c r="AD37" s="58" t="str">
        <f>_xlfn.IFNA(INDEX('Other Data'!$F$44:$AS$44, MATCH(Imports!AB5, 'Other Data'!$F$43:$AS$43, 0)), "")</f>
        <v/>
      </c>
      <c r="AE37" s="58" t="str">
        <f>_xlfn.IFNA(INDEX('Other Data'!$F$44:$AS$44, MATCH(Imports!AC5, 'Other Data'!$F$43:$AS$43, 0)), "")</f>
        <v/>
      </c>
      <c r="AF37" s="58" t="str">
        <f>_xlfn.IFNA(INDEX('Other Data'!$F$44:$AS$44, MATCH(Imports!AD5, 'Other Data'!$F$43:$AS$43, 0)), "")</f>
        <v/>
      </c>
      <c r="AG37" s="58" t="str">
        <f>_xlfn.IFNA(INDEX('Other Data'!$F$44:$AS$44, MATCH(Imports!AE5, 'Other Data'!$F$43:$AS$43, 0)), "")</f>
        <v/>
      </c>
      <c r="AH37" s="58" t="str">
        <f>_xlfn.IFNA(INDEX('Other Data'!$F$44:$AS$44, MATCH(Imports!AF5, 'Other Data'!$F$43:$AS$43, 0)), "")</f>
        <v/>
      </c>
      <c r="AI37" s="58" t="str">
        <f>_xlfn.IFNA(INDEX('Other Data'!$F$44:$AS$44, MATCH(Imports!AG5, 'Other Data'!$F$43:$AS$43, 0)), "")</f>
        <v/>
      </c>
      <c r="AJ37" s="58" t="str">
        <f>_xlfn.IFNA(INDEX('Other Data'!$F$44:$AS$44, MATCH(Imports!AH5, 'Other Data'!$F$43:$AS$43, 0)), "")</f>
        <v/>
      </c>
      <c r="AK37" s="58" t="str">
        <f>_xlfn.IFNA(INDEX('Other Data'!$F$44:$AS$44, MATCH(Imports!AI5, 'Other Data'!$F$43:$AS$43, 0)), "")</f>
        <v/>
      </c>
      <c r="AL37" s="58" t="str">
        <f>_xlfn.IFNA(INDEX('Other Data'!$F$44:$AS$44, MATCH(Imports!AJ5, 'Other Data'!$F$43:$AS$43, 0)), "")</f>
        <v/>
      </c>
      <c r="AM37" s="58" t="str">
        <f>_xlfn.IFNA(INDEX('Other Data'!$F$44:$AS$44, MATCH(Imports!AK5, 'Other Data'!$F$43:$AS$43, 0)), "")</f>
        <v/>
      </c>
      <c r="AN37" s="58" t="str">
        <f>_xlfn.IFNA(INDEX('Other Data'!$F$44:$AS$44, MATCH(Imports!AL5, 'Other Data'!$F$43:$AS$43, 0)), "")</f>
        <v/>
      </c>
      <c r="AO37" s="58" t="str">
        <f>_xlfn.IFNA(INDEX('Other Data'!$F$44:$AS$44, MATCH(Imports!AM5, 'Other Data'!$F$43:$AS$43, 0)), "")</f>
        <v/>
      </c>
      <c r="AP37" s="58" t="str">
        <f>_xlfn.IFNA(INDEX('Other Data'!$F$44:$AS$44, MATCH(Imports!AN5, 'Other Data'!$F$43:$AS$43, 0)), "")</f>
        <v/>
      </c>
      <c r="AQ37" s="58" t="str">
        <f>_xlfn.IFNA(INDEX('Other Data'!$F$44:$AS$44, MATCH(Imports!AO5, 'Other Data'!$F$43:$AS$43, 0)), "")</f>
        <v/>
      </c>
      <c r="AR37" s="58" t="str">
        <f>_xlfn.IFNA(INDEX('Other Data'!$F$44:$AS$44, MATCH(Imports!AP5, 'Other Data'!$F$43:$AS$43, 0)), "")</f>
        <v/>
      </c>
      <c r="AS37" s="58" t="str">
        <f>_xlfn.IFNA(INDEX('Other Data'!$F$44:$AS$44, MATCH(Imports!AQ5, 'Other Data'!$F$43:$AS$43, 0)), "")</f>
        <v/>
      </c>
      <c r="AT37" s="58" t="str">
        <f>_xlfn.IFNA(INDEX('Other Data'!$F$44:$AS$44, MATCH(Imports!AR5, 'Other Data'!$F$43:$AS$43, 0)), "")</f>
        <v/>
      </c>
      <c r="AU37" s="58" t="str">
        <f>_xlfn.IFNA(INDEX('Other Data'!$F$44:$AS$44, MATCH(Imports!AS5, 'Other Data'!$F$43:$AS$43, 0)), "")</f>
        <v/>
      </c>
      <c r="AV37" s="58" t="str">
        <f>_xlfn.IFNA(INDEX('Other Data'!$F$44:$AS$44, MATCH(Imports!AT5, 'Other Data'!$F$43:$AS$43, 0)), "")</f>
        <v/>
      </c>
      <c r="AW37" s="58" t="str">
        <f>_xlfn.IFNA(INDEX('Other Data'!$F$44:$AS$44, MATCH(Imports!AU5, 'Other Data'!$F$43:$AS$43, 0)), "")</f>
        <v/>
      </c>
      <c r="AX37" s="58" t="str">
        <f>_xlfn.IFNA(INDEX('Other Data'!$F$44:$AS$44, MATCH(Imports!AV5, 'Other Data'!$F$43:$AS$43, 0)), "")</f>
        <v/>
      </c>
      <c r="AY37" s="58" t="str">
        <f>_xlfn.IFNA(INDEX('Other Data'!$F$44:$AS$44, MATCH(Imports!AW5, 'Other Data'!$F$43:$AS$43, 0)), "")</f>
        <v/>
      </c>
      <c r="AZ37" s="58" t="str">
        <f>_xlfn.IFNA(INDEX('Other Data'!$F$44:$AS$44, MATCH(Imports!AX5, 'Other Data'!$F$43:$AS$43, 0)), "")</f>
        <v/>
      </c>
      <c r="BA37" s="58" t="str">
        <f>_xlfn.IFNA(INDEX('Other Data'!$F$44:$AS$44, MATCH(Imports!AY5, 'Other Data'!$F$43:$AS$43, 0)), "")</f>
        <v/>
      </c>
      <c r="BB37" s="58" t="str">
        <f>_xlfn.IFNA(INDEX('Other Data'!$F$44:$AS$44, MATCH(Imports!AZ5, 'Other Data'!$F$43:$AS$43, 0)), "")</f>
        <v/>
      </c>
      <c r="BC37" s="58" t="str">
        <f>_xlfn.IFNA(INDEX('Other Data'!$F$44:$AS$44, MATCH(Imports!BA5, 'Other Data'!$F$43:$AS$43, 0)), "")</f>
        <v/>
      </c>
      <c r="BD37" s="58" t="str">
        <f>_xlfn.IFNA(INDEX('Other Data'!$F$44:$AS$44, MATCH(Imports!BB5, 'Other Data'!$F$43:$AS$43, 0)), "")</f>
        <v/>
      </c>
      <c r="BE37" s="58" t="str">
        <f>_xlfn.IFNA(INDEX('Other Data'!$F$44:$AS$44, MATCH(Imports!BC5, 'Other Data'!$F$43:$AS$43, 0)), "")</f>
        <v/>
      </c>
      <c r="BF37" s="58" t="str">
        <f>_xlfn.IFNA(INDEX('Other Data'!$F$44:$AS$44, MATCH(Imports!BD5, 'Other Data'!$F$43:$AS$43, 0)), "")</f>
        <v/>
      </c>
      <c r="BG37" s="58" t="str">
        <f>_xlfn.IFNA(INDEX('Other Data'!$F$44:$AS$44, MATCH(Imports!BE5, 'Other Data'!$F$43:$AS$43, 0)), "")</f>
        <v/>
      </c>
      <c r="BH37" s="58" t="str">
        <f>_xlfn.IFNA(INDEX('Other Data'!$F$44:$AS$44, MATCH(Imports!BF5, 'Other Data'!$F$43:$AS$43, 0)), "")</f>
        <v/>
      </c>
      <c r="BI37" s="58" t="str">
        <f>_xlfn.IFNA(INDEX('Other Data'!$F$44:$AS$44, MATCH(Imports!BG5, 'Other Data'!$F$43:$AS$43, 0)), "")</f>
        <v/>
      </c>
      <c r="BJ37" s="58" t="str">
        <f>_xlfn.IFNA(INDEX('Other Data'!$F$44:$AS$44, MATCH(Imports!BH5, 'Other Data'!$F$43:$AS$43, 0)), "")</f>
        <v/>
      </c>
      <c r="BK37" s="58" t="str">
        <f>_xlfn.IFNA(INDEX('Other Data'!$F$44:$AS$44, MATCH(Imports!BI5, 'Other Data'!$F$43:$AS$43, 0)), "")</f>
        <v/>
      </c>
      <c r="BL37" s="58" t="str">
        <f>_xlfn.IFNA(INDEX('Other Data'!$F$44:$AS$44, MATCH(Imports!BJ5, 'Other Data'!$F$43:$AS$43, 0)), "")</f>
        <v/>
      </c>
      <c r="BM37" s="58" t="str">
        <f>_xlfn.IFNA(INDEX('Other Data'!$F$44:$AS$44, MATCH(Imports!BK5, 'Other Data'!$F$43:$AS$43, 0)), "")</f>
        <v/>
      </c>
      <c r="BN37" s="58" t="str">
        <f>_xlfn.IFNA(INDEX('Other Data'!$F$44:$AS$44, MATCH(Imports!BL5, 'Other Data'!$F$43:$AS$43, 0)), "")</f>
        <v/>
      </c>
      <c r="BO37" s="58" t="str">
        <f>_xlfn.IFNA(INDEX('Other Data'!$F$44:$AS$44, MATCH(Imports!BM5, 'Other Data'!$F$43:$AS$43, 0)), "")</f>
        <v/>
      </c>
      <c r="BP37" s="58" t="str">
        <f>_xlfn.IFNA(INDEX('Other Data'!$F$44:$AS$44, MATCH(Imports!BN5, 'Other Data'!$F$43:$AS$43, 0)), "")</f>
        <v/>
      </c>
      <c r="BQ37" s="58" t="str">
        <f>_xlfn.IFNA(INDEX('Other Data'!$F$44:$AS$44, MATCH(Imports!BO5, 'Other Data'!$F$43:$AS$43, 0)), "")</f>
        <v/>
      </c>
      <c r="BR37" s="58" t="str">
        <f>_xlfn.IFNA(INDEX('Other Data'!$F$44:$AS$44, MATCH(Imports!BP5, 'Other Data'!$F$43:$AS$43, 0)), "")</f>
        <v/>
      </c>
      <c r="BS37" s="58" t="str">
        <f>_xlfn.IFNA(INDEX('Other Data'!$F$44:$AS$44, MATCH(Imports!BQ5, 'Other Data'!$F$43:$AS$43, 0)), "")</f>
        <v/>
      </c>
      <c r="BT37" s="58" t="str">
        <f>_xlfn.IFNA(INDEX('Other Data'!$F$44:$AS$44, MATCH(Imports!BR5, 'Other Data'!$F$43:$AS$43, 0)), "")</f>
        <v/>
      </c>
      <c r="BU37" s="58" t="str">
        <f>_xlfn.IFNA(INDEX('Other Data'!$F$44:$AS$44, MATCH(Imports!BS5, 'Other Data'!$F$43:$AS$43, 0)), "")</f>
        <v/>
      </c>
      <c r="BV37" s="58" t="str">
        <f>_xlfn.IFNA(INDEX('Other Data'!$F$44:$AS$44, MATCH(Imports!BT5, 'Other Data'!$F$43:$AS$43, 0)), "")</f>
        <v/>
      </c>
      <c r="BW37" s="58" t="str">
        <f>_xlfn.IFNA(INDEX('Other Data'!$F$44:$AS$44, MATCH(Imports!BU5, 'Other Data'!$F$43:$AS$43, 0)), "")</f>
        <v/>
      </c>
      <c r="BX37" s="58" t="str">
        <f>_xlfn.IFNA(INDEX('Other Data'!$F$44:$AS$44, MATCH(Imports!BV5, 'Other Data'!$F$43:$AS$43, 0)), "")</f>
        <v/>
      </c>
      <c r="BY37" s="58" t="str">
        <f>_xlfn.IFNA(INDEX('Other Data'!$F$44:$AS$44, MATCH(Imports!BW5, 'Other Data'!$F$43:$AS$43, 0)), "")</f>
        <v/>
      </c>
      <c r="BZ37" s="58" t="str">
        <f>_xlfn.IFNA(INDEX('Other Data'!$F$44:$AS$44, MATCH(Imports!BX5, 'Other Data'!$F$43:$AS$43, 0)), "")</f>
        <v/>
      </c>
      <c r="CA37" s="58" t="str">
        <f>_xlfn.IFNA(INDEX('Other Data'!$F$44:$AS$44, MATCH(Imports!BY5, 'Other Data'!$F$43:$AS$43, 0)), "")</f>
        <v/>
      </c>
      <c r="CB37" s="58" t="str">
        <f>_xlfn.IFNA(INDEX('Other Data'!$F$44:$AS$44, MATCH(Imports!BZ5, 'Other Data'!$F$43:$AS$43, 0)), "")</f>
        <v/>
      </c>
      <c r="CC37" s="58" t="str">
        <f>_xlfn.IFNA(INDEX('Other Data'!$F$44:$AS$44, MATCH(Imports!CA5, 'Other Data'!$F$43:$AS$43, 0)), "")</f>
        <v/>
      </c>
      <c r="CD37" s="58" t="str">
        <f>_xlfn.IFNA(INDEX('Other Data'!$F$44:$AS$44, MATCH(Imports!CB5, 'Other Data'!$F$43:$AS$43, 0)), "")</f>
        <v/>
      </c>
      <c r="CE37" s="58" t="str">
        <f>_xlfn.IFNA(INDEX('Other Data'!$F$44:$AS$44, MATCH(Imports!CC5, 'Other Data'!$F$43:$AS$43, 0)), "")</f>
        <v/>
      </c>
      <c r="CF37" s="58" t="str">
        <f>_xlfn.IFNA(INDEX('Other Data'!$F$44:$AS$44, MATCH(Imports!CD5, 'Other Data'!$F$43:$AS$43, 0)), "")</f>
        <v/>
      </c>
      <c r="CG37" s="58" t="str">
        <f>_xlfn.IFNA(INDEX('Other Data'!$F$44:$AS$44, MATCH(Imports!CE5, 'Other Data'!$F$43:$AS$43, 0)), "")</f>
        <v/>
      </c>
      <c r="CH37" s="58" t="str">
        <f>_xlfn.IFNA(INDEX('Other Data'!$F$44:$AS$44, MATCH(Imports!CF5, 'Other Data'!$F$43:$AS$43, 0)), "")</f>
        <v/>
      </c>
      <c r="CI37" s="58" t="str">
        <f>_xlfn.IFNA(INDEX('Other Data'!$F$44:$AS$44, MATCH(Imports!CG5, 'Other Data'!$F$43:$AS$43, 0)), "")</f>
        <v/>
      </c>
      <c r="CJ37" s="58" t="str">
        <f>_xlfn.IFNA(INDEX('Other Data'!$F$44:$AS$44, MATCH(Imports!CH5, 'Other Data'!$F$43:$AS$43, 0)), "")</f>
        <v/>
      </c>
      <c r="CK37" s="58" t="str">
        <f>_xlfn.IFNA(INDEX('Other Data'!$F$44:$AS$44, MATCH(Imports!CI5, 'Other Data'!$F$43:$AS$43, 0)), "")</f>
        <v/>
      </c>
      <c r="CL37" s="58" t="str">
        <f>_xlfn.IFNA(INDEX('Other Data'!$F$44:$AS$44, MATCH(Imports!CJ5, 'Other Data'!$F$43:$AS$43, 0)), "")</f>
        <v/>
      </c>
      <c r="CM37" s="58" t="str">
        <f>_xlfn.IFNA(INDEX('Other Data'!$F$44:$AS$44, MATCH(Imports!CK5, 'Other Data'!$F$43:$AS$43, 0)), "")</f>
        <v/>
      </c>
      <c r="CN37" s="58" t="str">
        <f>_xlfn.IFNA(INDEX('Other Data'!$F$44:$AS$44, MATCH(Imports!CL5, 'Other Data'!$F$43:$AS$43, 0)), "")</f>
        <v/>
      </c>
      <c r="CO37" s="58" t="str">
        <f>_xlfn.IFNA(INDEX('Other Data'!$F$44:$AS$44, MATCH(Imports!CM5, 'Other Data'!$F$43:$AS$43, 0)), "")</f>
        <v/>
      </c>
      <c r="CP37" s="58" t="str">
        <f>_xlfn.IFNA(INDEX('Other Data'!$F$44:$AS$44, MATCH(Imports!CN5, 'Other Data'!$F$43:$AS$43, 0)), "")</f>
        <v/>
      </c>
      <c r="CQ37" s="58" t="str">
        <f>_xlfn.IFNA(INDEX('Other Data'!$F$44:$AS$44, MATCH(Imports!CO5, 'Other Data'!$F$43:$AS$43, 0)), "")</f>
        <v/>
      </c>
      <c r="CR37" s="58" t="str">
        <f>_xlfn.IFNA(INDEX('Other Data'!$F$44:$AS$44, MATCH(Imports!CP5, 'Other Data'!$F$43:$AS$43, 0)), "")</f>
        <v/>
      </c>
      <c r="CS37" s="58" t="str">
        <f>_xlfn.IFNA(INDEX('Other Data'!$F$44:$AS$44, MATCH(Imports!CQ5, 'Other Data'!$F$43:$AS$43, 0)), "")</f>
        <v/>
      </c>
      <c r="CT37" s="58" t="str">
        <f>_xlfn.IFNA(INDEX('Other Data'!$F$44:$AS$44, MATCH(Imports!CR5, 'Other Data'!$F$43:$AS$43, 0)), "")</f>
        <v/>
      </c>
      <c r="CU37" s="58" t="str">
        <f>_xlfn.IFNA(INDEX('Other Data'!$F$44:$AS$44, MATCH(Imports!CS5, 'Other Data'!$F$43:$AS$43, 0)), "")</f>
        <v/>
      </c>
      <c r="CV37" s="58" t="str">
        <f>_xlfn.IFNA(INDEX('Other Data'!$F$44:$AS$44, MATCH(Imports!CT5, 'Other Data'!$F$43:$AS$43, 0)), "")</f>
        <v/>
      </c>
      <c r="CW37" s="58" t="str">
        <f>_xlfn.IFNA(INDEX('Other Data'!$F$44:$AS$44, MATCH(Imports!CU5, 'Other Data'!$F$43:$AS$43, 0)), "")</f>
        <v/>
      </c>
      <c r="CX37" s="58" t="str">
        <f>_xlfn.IFNA(INDEX('Other Data'!$F$44:$AS$44, MATCH(Imports!CV5, 'Other Data'!$F$43:$AS$43, 0)), "")</f>
        <v/>
      </c>
      <c r="CY37" s="58" t="str">
        <f>_xlfn.IFNA(INDEX('Other Data'!$F$44:$AS$44, MATCH(Imports!CW5, 'Other Data'!$F$43:$AS$43, 0)), "")</f>
        <v/>
      </c>
      <c r="CZ37" s="58" t="str">
        <f>_xlfn.IFNA(INDEX('Other Data'!$F$44:$AS$44, MATCH(Imports!CX5, 'Other Data'!$F$43:$AS$43, 0)), "")</f>
        <v/>
      </c>
      <c r="DA37" s="58" t="str">
        <f>_xlfn.IFNA(INDEX('Other Data'!$F$44:$AS$44, MATCH(Imports!CY5, 'Other Data'!$F$43:$AS$43, 0)), "")</f>
        <v/>
      </c>
      <c r="DB37" s="58" t="str">
        <f>_xlfn.IFNA(INDEX('Other Data'!$F$44:$AS$44, MATCH(Imports!CZ5, 'Other Data'!$F$43:$AS$43, 0)), "")</f>
        <v/>
      </c>
      <c r="DC37" s="58" t="str">
        <f>_xlfn.IFNA(INDEX('Other Data'!$F$44:$AS$44, MATCH(Imports!DA5, 'Other Data'!$F$43:$AS$43, 0)), "")</f>
        <v/>
      </c>
      <c r="DD37" s="58" t="str">
        <f>_xlfn.IFNA(INDEX('Other Data'!$F$44:$AS$44, MATCH(Imports!DB5, 'Other Data'!$F$43:$AS$43, 0)), "")</f>
        <v/>
      </c>
      <c r="DE37" s="58" t="str">
        <f>_xlfn.IFNA(INDEX('Other Data'!$F$44:$AS$44, MATCH(Imports!DC5, 'Other Data'!$F$43:$AS$43, 0)), "")</f>
        <v/>
      </c>
      <c r="DF37" s="58" t="str">
        <f>_xlfn.IFNA(INDEX('Other Data'!$F$44:$AS$44, MATCH(Imports!DD5, 'Other Data'!$F$43:$AS$43, 0)), "")</f>
        <v/>
      </c>
      <c r="DG37" s="58" t="str">
        <f>_xlfn.IFNA(INDEX('Other Data'!$F$44:$AS$44, MATCH(Imports!DE5, 'Other Data'!$F$43:$AS$43, 0)), "")</f>
        <v/>
      </c>
      <c r="DH37" s="58" t="str">
        <f>_xlfn.IFNA(INDEX('Other Data'!$F$44:$AS$44, MATCH(Imports!DF5, 'Other Data'!$F$43:$AS$43, 0)), "")</f>
        <v/>
      </c>
      <c r="DI37" s="58" t="str">
        <f>_xlfn.IFNA(INDEX('Other Data'!$F$44:$AS$44, MATCH(Imports!DG5, 'Other Data'!$F$43:$AS$43, 0)), "")</f>
        <v/>
      </c>
      <c r="DJ37" s="58" t="str">
        <f>_xlfn.IFNA(INDEX('Other Data'!$F$44:$AS$44, MATCH(Imports!DH5, 'Other Data'!$F$43:$AS$43, 0)), "")</f>
        <v/>
      </c>
      <c r="DK37" s="58" t="str">
        <f>_xlfn.IFNA(INDEX('Other Data'!$F$44:$AS$44, MATCH(Imports!DI5, 'Other Data'!$F$43:$AS$43, 0)), "")</f>
        <v/>
      </c>
      <c r="DL37" s="58" t="str">
        <f>_xlfn.IFNA(INDEX('Other Data'!$F$44:$AS$44, MATCH(Imports!DJ5, 'Other Data'!$F$43:$AS$43, 0)), "")</f>
        <v/>
      </c>
      <c r="DM37" s="58" t="str">
        <f>_xlfn.IFNA(INDEX('Other Data'!$F$44:$AS$44, MATCH(Imports!DK5, 'Other Data'!$F$43:$AS$43, 0)), "")</f>
        <v/>
      </c>
      <c r="DN37" s="58" t="str">
        <f>_xlfn.IFNA(INDEX('Other Data'!$F$44:$AS$44, MATCH(Imports!DL5, 'Other Data'!$F$43:$AS$43, 0)), "")</f>
        <v/>
      </c>
      <c r="DO37" s="58" t="str">
        <f>_xlfn.IFNA(INDEX('Other Data'!$F$44:$AS$44, MATCH(Imports!DM5, 'Other Data'!$F$43:$AS$43, 0)), "")</f>
        <v/>
      </c>
      <c r="DP37" s="58" t="str">
        <f>_xlfn.IFNA(INDEX('Other Data'!$F$44:$AS$44, MATCH(Imports!DN5, 'Other Data'!$F$43:$AS$43, 0)), "")</f>
        <v/>
      </c>
      <c r="DQ37" s="58" t="str">
        <f>_xlfn.IFNA(INDEX('Other Data'!$F$44:$AS$44, MATCH(Imports!DO5, 'Other Data'!$F$43:$AS$43, 0)), "")</f>
        <v/>
      </c>
      <c r="DR37" s="58" t="str">
        <f>_xlfn.IFNA(INDEX('Other Data'!$F$44:$AS$44, MATCH(Imports!DP5, 'Other Data'!$F$43:$AS$43, 0)), "")</f>
        <v/>
      </c>
      <c r="DS37" s="58" t="str">
        <f>_xlfn.IFNA(INDEX('Other Data'!$F$44:$AS$44, MATCH(Imports!DQ5, 'Other Data'!$F$43:$AS$43, 0)), "")</f>
        <v/>
      </c>
    </row>
    <row r="38" spans="2:123" x14ac:dyDescent="0.3">
      <c r="B38" s="39" t="s">
        <v>170</v>
      </c>
      <c r="C38" s="37" t="s">
        <v>171</v>
      </c>
      <c r="D38" s="58">
        <f>IF('COMEXT Imports'!E37&gt;0, 'COMEXT Imports'!E37, "")</f>
        <v>314.69685630349704</v>
      </c>
      <c r="E38" s="58">
        <f>IF('COMEXT Imports'!F37&gt;0, 'COMEXT Imports'!F37, "")</f>
        <v>351.10397834971275</v>
      </c>
      <c r="F38" s="58">
        <f>IF('COMEXT Imports'!G37&gt;0, 'COMEXT Imports'!G37, "")</f>
        <v>665.8008346532099</v>
      </c>
      <c r="G38" s="58">
        <f>IF('COMEXT Imports'!H37&gt;0, 'COMEXT Imports'!H37, "")</f>
        <v>325.11059193977479</v>
      </c>
      <c r="H38" s="58">
        <f>IF('COMEXT Imports'!I37&gt;0, 'COMEXT Imports'!I37, "")</f>
        <v>379.59509467526715</v>
      </c>
      <c r="I38" s="58">
        <f>IF('COMEXT Imports'!J37&gt;0, 'COMEXT Imports'!J37, "")</f>
        <v>704.7056866150424</v>
      </c>
      <c r="J38" s="58">
        <f>IF('COMEXT Imports'!K37&gt;0, 'COMEXT Imports'!K37, "")</f>
        <v>330.63816485739534</v>
      </c>
      <c r="K38" s="58">
        <f>IF('COMEXT Imports'!L37&gt;0, 'COMEXT Imports'!L37, "")</f>
        <v>533.63826815257676</v>
      </c>
      <c r="L38" s="58">
        <f>IF('COMEXT Imports'!M37&gt;0, 'COMEXT Imports'!M37, "")</f>
        <v>864.27643300997204</v>
      </c>
      <c r="M38" s="58">
        <f>IF('COMEXT Imports'!N37&gt;0, 'COMEXT Imports'!N37, "")</f>
        <v>359.93519005817848</v>
      </c>
      <c r="N38" s="58">
        <f>IF('COMEXT Imports'!O37&gt;0, 'COMEXT Imports'!O37, "")</f>
        <v>544.62697948178027</v>
      </c>
      <c r="O38" s="58">
        <f>IF('COMEXT Imports'!P37&gt;0, 'COMEXT Imports'!P37, "")</f>
        <v>904.56216953995897</v>
      </c>
      <c r="P38" s="58">
        <f>IF('COMEXT Imports'!Q37&gt;0, 'COMEXT Imports'!Q37, "")</f>
        <v>391.26575294580772</v>
      </c>
      <c r="Q38" s="58">
        <f>IF('COMEXT Imports'!R37&gt;0, 'COMEXT Imports'!R37, "")</f>
        <v>581.16243841314861</v>
      </c>
      <c r="R38" s="58">
        <f>IF('COMEXT Imports'!S37&gt;0, 'COMEXT Imports'!S37, "")</f>
        <v>972.42819135895797</v>
      </c>
      <c r="S38" s="58">
        <f>IF('COMEXT Imports'!T37&gt;0, 'COMEXT Imports'!T37, "")</f>
        <v>395.8232324285438</v>
      </c>
      <c r="T38" s="58">
        <f>IF('COMEXT Imports'!U37&gt;0, 'COMEXT Imports'!U37, "")</f>
        <v>605.12952605298324</v>
      </c>
      <c r="U38" s="58">
        <f>IF('COMEXT Imports'!V37&gt;0, 'COMEXT Imports'!V37, "")</f>
        <v>1000.9527584815268</v>
      </c>
      <c r="V38" s="58">
        <f>IF('COMEXT Imports'!W37&gt;0, 'COMEXT Imports'!W37, "")</f>
        <v>373.19301473693889</v>
      </c>
      <c r="W38" s="58">
        <f>IF('COMEXT Imports'!X37&gt;0, 'COMEXT Imports'!X37, "")</f>
        <v>708.64277647743336</v>
      </c>
      <c r="X38" s="58">
        <f>IF('COMEXT Imports'!Y37&gt;0, 'COMEXT Imports'!Y37, "")</f>
        <v>1081.8357912143729</v>
      </c>
      <c r="Y38" s="58">
        <f>IF('COMEXT Imports'!Z37&gt;0, 'COMEXT Imports'!Z37, "")</f>
        <v>246.66755330174462</v>
      </c>
      <c r="Z38" s="58">
        <f>IF('COMEXT Imports'!AA37&gt;0, 'COMEXT Imports'!AA37, "")</f>
        <v>426.79921073860385</v>
      </c>
      <c r="AA38" s="58">
        <f>IF('COMEXT Imports'!AB37&gt;0, 'COMEXT Imports'!AB37, "")</f>
        <v>673.46676404034872</v>
      </c>
      <c r="AB38" s="58" t="str">
        <f>IF('COMEXT Imports'!AC37&gt;0, 'COMEXT Imports'!AC37, "")</f>
        <v/>
      </c>
      <c r="AC38" s="58" t="str">
        <f>IF('COMEXT Imports'!AD37&gt;0, 'COMEXT Imports'!AD37, "")</f>
        <v/>
      </c>
      <c r="AD38" s="58" t="str">
        <f>IF('COMEXT Imports'!AE37&gt;0, 'COMEXT Imports'!AE37, "")</f>
        <v/>
      </c>
      <c r="AE38" s="58" t="str">
        <f>IF('COMEXT Imports'!AF37&gt;0, 'COMEXT Imports'!AF37, "")</f>
        <v/>
      </c>
      <c r="AF38" s="58" t="str">
        <f>IF('COMEXT Imports'!AG37&gt;0, 'COMEXT Imports'!AG37, "")</f>
        <v/>
      </c>
      <c r="AG38" s="58" t="str">
        <f>IF('COMEXT Imports'!AH37&gt;0, 'COMEXT Imports'!AH37, "")</f>
        <v/>
      </c>
      <c r="AH38" s="58" t="str">
        <f>IF('COMEXT Imports'!AI37&gt;0, 'COMEXT Imports'!AI37, "")</f>
        <v/>
      </c>
      <c r="AI38" s="58" t="str">
        <f>IF('COMEXT Imports'!AJ37&gt;0, 'COMEXT Imports'!AJ37, "")</f>
        <v/>
      </c>
      <c r="AJ38" s="58" t="str">
        <f>IF('COMEXT Imports'!AK37&gt;0, 'COMEXT Imports'!AK37, "")</f>
        <v/>
      </c>
      <c r="AK38" s="58" t="str">
        <f>IF('COMEXT Imports'!AL37&gt;0, 'COMEXT Imports'!AL37, "")</f>
        <v/>
      </c>
      <c r="AL38" s="58" t="str">
        <f>IF('COMEXT Imports'!AM37&gt;0, 'COMEXT Imports'!AM37, "")</f>
        <v/>
      </c>
      <c r="AM38" s="58" t="str">
        <f>IF('COMEXT Imports'!AN37&gt;0, 'COMEXT Imports'!AN37, "")</f>
        <v/>
      </c>
      <c r="AN38" s="58" t="str">
        <f>IF('COMEXT Imports'!AO37&gt;0, 'COMEXT Imports'!AO37, "")</f>
        <v/>
      </c>
      <c r="AO38" s="58" t="str">
        <f>IF('COMEXT Imports'!AP37&gt;0, 'COMEXT Imports'!AP37, "")</f>
        <v/>
      </c>
      <c r="AP38" s="58" t="str">
        <f>IF('COMEXT Imports'!AQ37&gt;0, 'COMEXT Imports'!AQ37, "")</f>
        <v/>
      </c>
      <c r="AQ38" s="58" t="str">
        <f>IF('COMEXT Imports'!AR37&gt;0, 'COMEXT Imports'!AR37, "")</f>
        <v/>
      </c>
      <c r="AR38" s="58" t="str">
        <f>IF('COMEXT Imports'!AS37&gt;0, 'COMEXT Imports'!AS37, "")</f>
        <v/>
      </c>
      <c r="AS38" s="58" t="str">
        <f>IF('COMEXT Imports'!AT37&gt;0, 'COMEXT Imports'!AT37, "")</f>
        <v/>
      </c>
      <c r="AT38" s="58" t="str">
        <f>IF('COMEXT Imports'!AU37&gt;0, 'COMEXT Imports'!AU37, "")</f>
        <v/>
      </c>
      <c r="AU38" s="58" t="str">
        <f>IF('COMEXT Imports'!AV37&gt;0, 'COMEXT Imports'!AV37, "")</f>
        <v/>
      </c>
      <c r="AV38" s="58" t="str">
        <f>IF('COMEXT Imports'!AW37&gt;0, 'COMEXT Imports'!AW37, "")</f>
        <v/>
      </c>
      <c r="AW38" s="58" t="str">
        <f>IF('COMEXT Imports'!AX37&gt;0, 'COMEXT Imports'!AX37, "")</f>
        <v/>
      </c>
      <c r="AX38" s="58" t="str">
        <f>IF('COMEXT Imports'!AY37&gt;0, 'COMEXT Imports'!AY37, "")</f>
        <v/>
      </c>
      <c r="AY38" s="58" t="str">
        <f>IF('COMEXT Imports'!AZ37&gt;0, 'COMEXT Imports'!AZ37, "")</f>
        <v/>
      </c>
      <c r="AZ38" s="58" t="str">
        <f>IF('COMEXT Imports'!BA37&gt;0, 'COMEXT Imports'!BA37, "")</f>
        <v/>
      </c>
      <c r="BA38" s="58" t="str">
        <f>IF('COMEXT Imports'!BB37&gt;0, 'COMEXT Imports'!BB37, "")</f>
        <v/>
      </c>
      <c r="BB38" s="58" t="str">
        <f>IF('COMEXT Imports'!BC37&gt;0, 'COMEXT Imports'!BC37, "")</f>
        <v/>
      </c>
      <c r="BC38" s="58" t="str">
        <f>IF('COMEXT Imports'!BD37&gt;0, 'COMEXT Imports'!BD37, "")</f>
        <v/>
      </c>
      <c r="BD38" s="58" t="str">
        <f>IF('COMEXT Imports'!BE37&gt;0, 'COMEXT Imports'!BE37, "")</f>
        <v/>
      </c>
      <c r="BE38" s="58" t="str">
        <f>IF('COMEXT Imports'!BF37&gt;0, 'COMEXT Imports'!BF37, "")</f>
        <v/>
      </c>
      <c r="BF38" s="58" t="str">
        <f>IF('COMEXT Imports'!BG37&gt;0, 'COMEXT Imports'!BG37, "")</f>
        <v/>
      </c>
      <c r="BG38" s="58" t="str">
        <f>IF('COMEXT Imports'!BH37&gt;0, 'COMEXT Imports'!BH37, "")</f>
        <v/>
      </c>
      <c r="BH38" s="58" t="str">
        <f>IF('COMEXT Imports'!BI37&gt;0, 'COMEXT Imports'!BI37, "")</f>
        <v/>
      </c>
      <c r="BI38" s="58" t="str">
        <f>IF('COMEXT Imports'!BJ37&gt;0, 'COMEXT Imports'!BJ37, "")</f>
        <v/>
      </c>
      <c r="BJ38" s="58" t="str">
        <f>IF('COMEXT Imports'!BK37&gt;0, 'COMEXT Imports'!BK37, "")</f>
        <v/>
      </c>
      <c r="BK38" s="58" t="str">
        <f>IF('COMEXT Imports'!BL37&gt;0, 'COMEXT Imports'!BL37, "")</f>
        <v/>
      </c>
      <c r="BL38" s="58" t="str">
        <f>IF('COMEXT Imports'!BM37&gt;0, 'COMEXT Imports'!BM37, "")</f>
        <v/>
      </c>
      <c r="BM38" s="58" t="str">
        <f>IF('COMEXT Imports'!BN37&gt;0, 'COMEXT Imports'!BN37, "")</f>
        <v/>
      </c>
      <c r="BN38" s="58" t="str">
        <f>IF('COMEXT Imports'!BO37&gt;0, 'COMEXT Imports'!BO37, "")</f>
        <v/>
      </c>
      <c r="BO38" s="58" t="str">
        <f>IF('COMEXT Imports'!BP37&gt;0, 'COMEXT Imports'!BP37, "")</f>
        <v/>
      </c>
      <c r="BP38" s="58" t="str">
        <f>IF('COMEXT Imports'!BQ37&gt;0, 'COMEXT Imports'!BQ37, "")</f>
        <v/>
      </c>
      <c r="BQ38" s="58" t="str">
        <f>IF('COMEXT Imports'!BR37&gt;0, 'COMEXT Imports'!BR37, "")</f>
        <v/>
      </c>
      <c r="BR38" s="58" t="str">
        <f>IF('COMEXT Imports'!BS37&gt;0, 'COMEXT Imports'!BS37, "")</f>
        <v/>
      </c>
      <c r="BS38" s="58" t="str">
        <f>IF('COMEXT Imports'!BT37&gt;0, 'COMEXT Imports'!BT37, "")</f>
        <v/>
      </c>
      <c r="BT38" s="58" t="str">
        <f>IF('COMEXT Imports'!BU37&gt;0, 'COMEXT Imports'!BU37, "")</f>
        <v/>
      </c>
      <c r="BU38" s="58" t="str">
        <f>IF('COMEXT Imports'!BV37&gt;0, 'COMEXT Imports'!BV37, "")</f>
        <v/>
      </c>
      <c r="BV38" s="58" t="str">
        <f>IF('COMEXT Imports'!BW37&gt;0, 'COMEXT Imports'!BW37, "")</f>
        <v/>
      </c>
      <c r="BW38" s="58" t="str">
        <f>IF('COMEXT Imports'!BX37&gt;0, 'COMEXT Imports'!BX37, "")</f>
        <v/>
      </c>
      <c r="BX38" s="58" t="str">
        <f>IF('COMEXT Imports'!BY37&gt;0, 'COMEXT Imports'!BY37, "")</f>
        <v/>
      </c>
      <c r="BY38" s="58" t="str">
        <f>IF('COMEXT Imports'!BZ37&gt;0, 'COMEXT Imports'!BZ37, "")</f>
        <v/>
      </c>
      <c r="BZ38" s="58" t="str">
        <f>IF('COMEXT Imports'!CA37&gt;0, 'COMEXT Imports'!CA37, "")</f>
        <v/>
      </c>
      <c r="CA38" s="58" t="str">
        <f>IF('COMEXT Imports'!CB37&gt;0, 'COMEXT Imports'!CB37, "")</f>
        <v/>
      </c>
      <c r="CB38" s="58" t="str">
        <f>IF('COMEXT Imports'!CC37&gt;0, 'COMEXT Imports'!CC37, "")</f>
        <v/>
      </c>
      <c r="CC38" s="58" t="str">
        <f>IF('COMEXT Imports'!CD37&gt;0, 'COMEXT Imports'!CD37, "")</f>
        <v/>
      </c>
      <c r="CD38" s="58" t="str">
        <f>IF('COMEXT Imports'!CE37&gt;0, 'COMEXT Imports'!CE37, "")</f>
        <v/>
      </c>
      <c r="CE38" s="58" t="str">
        <f>IF('COMEXT Imports'!CF37&gt;0, 'COMEXT Imports'!CF37, "")</f>
        <v/>
      </c>
      <c r="CF38" s="58" t="str">
        <f>IF('COMEXT Imports'!CG37&gt;0, 'COMEXT Imports'!CG37, "")</f>
        <v/>
      </c>
      <c r="CG38" s="58" t="str">
        <f>IF('COMEXT Imports'!CH37&gt;0, 'COMEXT Imports'!CH37, "")</f>
        <v/>
      </c>
      <c r="CH38" s="58" t="str">
        <f>IF('COMEXT Imports'!CI37&gt;0, 'COMEXT Imports'!CI37, "")</f>
        <v/>
      </c>
      <c r="CI38" s="58" t="str">
        <f>IF('COMEXT Imports'!CJ37&gt;0, 'COMEXT Imports'!CJ37, "")</f>
        <v/>
      </c>
      <c r="CJ38" s="58" t="str">
        <f>IF('COMEXT Imports'!CK37&gt;0, 'COMEXT Imports'!CK37, "")</f>
        <v/>
      </c>
      <c r="CK38" s="58" t="str">
        <f>IF('COMEXT Imports'!CL37&gt;0, 'COMEXT Imports'!CL37, "")</f>
        <v/>
      </c>
      <c r="CL38" s="58" t="str">
        <f>IF('COMEXT Imports'!CM37&gt;0, 'COMEXT Imports'!CM37, "")</f>
        <v/>
      </c>
      <c r="CM38" s="58" t="str">
        <f>IF('COMEXT Imports'!CN37&gt;0, 'COMEXT Imports'!CN37, "")</f>
        <v/>
      </c>
      <c r="CN38" s="58" t="str">
        <f>IF('COMEXT Imports'!CO37&gt;0, 'COMEXT Imports'!CO37, "")</f>
        <v/>
      </c>
      <c r="CO38" s="58" t="str">
        <f>IF('COMEXT Imports'!CP37&gt;0, 'COMEXT Imports'!CP37, "")</f>
        <v/>
      </c>
      <c r="CP38" s="58" t="str">
        <f>IF('COMEXT Imports'!CQ37&gt;0, 'COMEXT Imports'!CQ37, "")</f>
        <v/>
      </c>
      <c r="CQ38" s="58" t="str">
        <f>IF('COMEXT Imports'!CR37&gt;0, 'COMEXT Imports'!CR37, "")</f>
        <v/>
      </c>
      <c r="CR38" s="58" t="str">
        <f>IF('COMEXT Imports'!CS37&gt;0, 'COMEXT Imports'!CS37, "")</f>
        <v/>
      </c>
      <c r="CS38" s="58" t="str">
        <f>IF('COMEXT Imports'!CT37&gt;0, 'COMEXT Imports'!CT37, "")</f>
        <v/>
      </c>
      <c r="CT38" s="58" t="str">
        <f>IF('COMEXT Imports'!CU37&gt;0, 'COMEXT Imports'!CU37, "")</f>
        <v/>
      </c>
      <c r="CU38" s="58" t="str">
        <f>IF('COMEXT Imports'!CV37&gt;0, 'COMEXT Imports'!CV37, "")</f>
        <v/>
      </c>
      <c r="CV38" s="58" t="str">
        <f>IF('COMEXT Imports'!CW37&gt;0, 'COMEXT Imports'!CW37, "")</f>
        <v/>
      </c>
      <c r="CW38" s="58" t="str">
        <f>IF('COMEXT Imports'!CX37&gt;0, 'COMEXT Imports'!CX37, "")</f>
        <v/>
      </c>
      <c r="CX38" s="58" t="str">
        <f>IF('COMEXT Imports'!CY37&gt;0, 'COMEXT Imports'!CY37, "")</f>
        <v/>
      </c>
      <c r="CY38" s="58" t="str">
        <f>IF('COMEXT Imports'!CZ37&gt;0, 'COMEXT Imports'!CZ37, "")</f>
        <v/>
      </c>
      <c r="CZ38" s="58" t="str">
        <f>IF('COMEXT Imports'!DA37&gt;0, 'COMEXT Imports'!DA37, "")</f>
        <v/>
      </c>
      <c r="DA38" s="58" t="str">
        <f>IF('COMEXT Imports'!DB37&gt;0, 'COMEXT Imports'!DB37, "")</f>
        <v/>
      </c>
      <c r="DB38" s="58" t="str">
        <f>IF('COMEXT Imports'!DC37&gt;0, 'COMEXT Imports'!DC37, "")</f>
        <v/>
      </c>
      <c r="DC38" s="58" t="str">
        <f>IF('COMEXT Imports'!DD37&gt;0, 'COMEXT Imports'!DD37, "")</f>
        <v/>
      </c>
      <c r="DD38" s="58" t="str">
        <f>IF('COMEXT Imports'!DE37&gt;0, 'COMEXT Imports'!DE37, "")</f>
        <v/>
      </c>
      <c r="DE38" s="58" t="str">
        <f>IF('COMEXT Imports'!DF37&gt;0, 'COMEXT Imports'!DF37, "")</f>
        <v/>
      </c>
      <c r="DF38" s="58" t="str">
        <f>IF('COMEXT Imports'!DG37&gt;0, 'COMEXT Imports'!DG37, "")</f>
        <v/>
      </c>
      <c r="DG38" s="58" t="str">
        <f>IF('COMEXT Imports'!DH37&gt;0, 'COMEXT Imports'!DH37, "")</f>
        <v/>
      </c>
      <c r="DH38" s="58" t="str">
        <f>IF('COMEXT Imports'!DI37&gt;0, 'COMEXT Imports'!DI37, "")</f>
        <v/>
      </c>
      <c r="DI38" s="58" t="str">
        <f>IF('COMEXT Imports'!DJ37&gt;0, 'COMEXT Imports'!DJ37, "")</f>
        <v/>
      </c>
      <c r="DJ38" s="58" t="str">
        <f>IF('COMEXT Imports'!DK37&gt;0, 'COMEXT Imports'!DK37, "")</f>
        <v/>
      </c>
      <c r="DK38" s="58" t="str">
        <f>IF('COMEXT Imports'!DL37&gt;0, 'COMEXT Imports'!DL37, "")</f>
        <v/>
      </c>
      <c r="DL38" s="58" t="str">
        <f>IF('COMEXT Imports'!DM37&gt;0, 'COMEXT Imports'!DM37, "")</f>
        <v/>
      </c>
      <c r="DM38" s="58" t="str">
        <f>IF('COMEXT Imports'!DN37&gt;0, 'COMEXT Imports'!DN37, "")</f>
        <v/>
      </c>
      <c r="DN38" s="58" t="str">
        <f>IF('COMEXT Imports'!DO37&gt;0, 'COMEXT Imports'!DO37, "")</f>
        <v/>
      </c>
      <c r="DO38" s="58" t="str">
        <f>IF('COMEXT Imports'!DP37&gt;0, 'COMEXT Imports'!DP37, "")</f>
        <v/>
      </c>
      <c r="DP38" s="58" t="str">
        <f>IF('COMEXT Imports'!DQ37&gt;0, 'COMEXT Imports'!DQ37, "")</f>
        <v/>
      </c>
      <c r="DQ38" s="58" t="str">
        <f>IF('COMEXT Imports'!DR37&gt;0, 'COMEXT Imports'!DR37, "")</f>
        <v/>
      </c>
      <c r="DR38" s="58" t="str">
        <f>IF('COMEXT Imports'!DS37&gt;0, 'COMEXT Imports'!DS37, "")</f>
        <v/>
      </c>
      <c r="DS38" s="58" t="str">
        <f>IF('COMEXT Imports'!DT37&gt;0, 'COMEXT Imports'!DT37, "")</f>
        <v/>
      </c>
    </row>
    <row r="39" spans="2:123" x14ac:dyDescent="0.3">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
      <c r="B40" s="33" t="s">
        <v>172</v>
      </c>
      <c r="C40" s="33" t="s">
        <v>173</v>
      </c>
      <c r="D40" s="36">
        <f>IF('COMEXT Imports'!E38&gt;0, 'COMEXT Imports'!E38, "")</f>
        <v>623.52540165571395</v>
      </c>
      <c r="E40" s="36">
        <f>IF('COMEXT Imports'!F38&gt;0, 'COMEXT Imports'!F38, "")</f>
        <v>1018.7730746205937</v>
      </c>
      <c r="F40" s="36">
        <f>IF('COMEXT Imports'!G38&gt;0, 'COMEXT Imports'!G38, "")</f>
        <v>1642.2984762763033</v>
      </c>
      <c r="G40" s="36">
        <f>IF('COMEXT Imports'!H38&gt;0, 'COMEXT Imports'!H38, "")</f>
        <v>648.93015747045035</v>
      </c>
      <c r="H40" s="36">
        <f>IF('COMEXT Imports'!I38&gt;0, 'COMEXT Imports'!I38, "")</f>
        <v>1019.8463354881918</v>
      </c>
      <c r="I40" s="36">
        <f>IF('COMEXT Imports'!J38&gt;0, 'COMEXT Imports'!J38, "")</f>
        <v>1668.7764929586381</v>
      </c>
      <c r="J40" s="36">
        <f>IF('COMEXT Imports'!K38&gt;0, 'COMEXT Imports'!K38, "")</f>
        <v>649.14400715948341</v>
      </c>
      <c r="K40" s="36">
        <f>IF('COMEXT Imports'!L38&gt;0, 'COMEXT Imports'!L38, "")</f>
        <v>1186.4699621632624</v>
      </c>
      <c r="L40" s="36">
        <f>IF('COMEXT Imports'!M38&gt;0, 'COMEXT Imports'!M38, "")</f>
        <v>1835.6139693227537</v>
      </c>
      <c r="M40" s="36">
        <f>IF('COMEXT Imports'!N38&gt;0, 'COMEXT Imports'!N38, "")</f>
        <v>664.5577112206654</v>
      </c>
      <c r="N40" s="36">
        <f>IF('COMEXT Imports'!O38&gt;0, 'COMEXT Imports'!O38, "")</f>
        <v>1298.5293213425377</v>
      </c>
      <c r="O40" s="36">
        <f>IF('COMEXT Imports'!P38&gt;0, 'COMEXT Imports'!P38, "")</f>
        <v>1963.0870325632061</v>
      </c>
      <c r="P40" s="36">
        <f>IF('COMEXT Imports'!Q38&gt;0, 'COMEXT Imports'!Q38, "")</f>
        <v>672.76560393126204</v>
      </c>
      <c r="Q40" s="36">
        <f>IF('COMEXT Imports'!R38&gt;0, 'COMEXT Imports'!R38, "")</f>
        <v>1283.728841973988</v>
      </c>
      <c r="R40" s="36">
        <f>IF('COMEXT Imports'!S38&gt;0, 'COMEXT Imports'!S38, "")</f>
        <v>1956.4944459052474</v>
      </c>
      <c r="S40" s="36">
        <f>IF('COMEXT Imports'!T38&gt;0, 'COMEXT Imports'!T38, "")</f>
        <v>756.6893687451585</v>
      </c>
      <c r="T40" s="36">
        <f>IF('COMEXT Imports'!U38&gt;0, 'COMEXT Imports'!U38, "")</f>
        <v>1392.6334022860742</v>
      </c>
      <c r="U40" s="36">
        <f>IF('COMEXT Imports'!V38&gt;0, 'COMEXT Imports'!V38, "")</f>
        <v>2149.3227710312294</v>
      </c>
      <c r="V40" s="36">
        <f>IF('COMEXT Imports'!W38&gt;0, 'COMEXT Imports'!W38, "")</f>
        <v>800.85207370754301</v>
      </c>
      <c r="W40" s="36">
        <f>IF('COMEXT Imports'!X38&gt;0, 'COMEXT Imports'!X38, "")</f>
        <v>1485.8355618505284</v>
      </c>
      <c r="X40" s="36">
        <f>IF('COMEXT Imports'!Y38&gt;0, 'COMEXT Imports'!Y38, "")</f>
        <v>2286.6876355580744</v>
      </c>
      <c r="Y40" s="36">
        <f>IF('COMEXT Imports'!Z38&gt;0, 'COMEXT Imports'!Z38, "")</f>
        <v>447.61193377231547</v>
      </c>
      <c r="Z40" s="36">
        <f>IF('COMEXT Imports'!AA38&gt;0, 'COMEXT Imports'!AA38, "")</f>
        <v>614.94829119129906</v>
      </c>
      <c r="AA40" s="36">
        <f>IF('COMEXT Imports'!AB38&gt;0, 'COMEXT Imports'!AB38, "")</f>
        <v>1062.5602249636133</v>
      </c>
      <c r="AB40" s="36" t="str">
        <f>IF('COMEXT Imports'!AC38&gt;0, 'COMEXT Imports'!AC38, "")</f>
        <v/>
      </c>
      <c r="AC40" s="36" t="str">
        <f>IF('COMEXT Imports'!AD38&gt;0, 'COMEXT Imports'!AD38, "")</f>
        <v/>
      </c>
      <c r="AD40" s="36" t="str">
        <f>IF('COMEXT Imports'!AE38&gt;0, 'COMEXT Imports'!AE38, "")</f>
        <v/>
      </c>
      <c r="AE40" s="36" t="str">
        <f>IF('COMEXT Imports'!AF38&gt;0, 'COMEXT Imports'!AF38, "")</f>
        <v/>
      </c>
      <c r="AF40" s="36" t="str">
        <f>IF('COMEXT Imports'!AG38&gt;0, 'COMEXT Imports'!AG38, "")</f>
        <v/>
      </c>
      <c r="AG40" s="36" t="str">
        <f>IF('COMEXT Imports'!AH38&gt;0, 'COMEXT Imports'!AH38, "")</f>
        <v/>
      </c>
      <c r="AH40" s="36" t="str">
        <f>IF('COMEXT Imports'!AI38&gt;0, 'COMEXT Imports'!AI38, "")</f>
        <v/>
      </c>
      <c r="AI40" s="36" t="str">
        <f>IF('COMEXT Imports'!AJ38&gt;0, 'COMEXT Imports'!AJ38, "")</f>
        <v/>
      </c>
      <c r="AJ40" s="36" t="str">
        <f>IF('COMEXT Imports'!AK38&gt;0, 'COMEXT Imports'!AK38, "")</f>
        <v/>
      </c>
      <c r="AK40" s="36" t="str">
        <f>IF('COMEXT Imports'!AL38&gt;0, 'COMEXT Imports'!AL38, "")</f>
        <v/>
      </c>
      <c r="AL40" s="36" t="str">
        <f>IF('COMEXT Imports'!AM38&gt;0, 'COMEXT Imports'!AM38, "")</f>
        <v/>
      </c>
      <c r="AM40" s="36" t="str">
        <f>IF('COMEXT Imports'!AN38&gt;0, 'COMEXT Imports'!AN38, "")</f>
        <v/>
      </c>
      <c r="AN40" s="36" t="str">
        <f>IF('COMEXT Imports'!AO38&gt;0, 'COMEXT Imports'!AO38, "")</f>
        <v/>
      </c>
      <c r="AO40" s="36" t="str">
        <f>IF('COMEXT Imports'!AP38&gt;0, 'COMEXT Imports'!AP38, "")</f>
        <v/>
      </c>
      <c r="AP40" s="36" t="str">
        <f>IF('COMEXT Imports'!AQ38&gt;0, 'COMEXT Imports'!AQ38, "")</f>
        <v/>
      </c>
      <c r="AQ40" s="36" t="str">
        <f>IF('COMEXT Imports'!AR38&gt;0, 'COMEXT Imports'!AR38, "")</f>
        <v/>
      </c>
      <c r="AR40" s="36" t="str">
        <f>IF('COMEXT Imports'!AS38&gt;0, 'COMEXT Imports'!AS38, "")</f>
        <v/>
      </c>
      <c r="AS40" s="36" t="str">
        <f>IF('COMEXT Imports'!AT38&gt;0, 'COMEXT Imports'!AT38, "")</f>
        <v/>
      </c>
      <c r="AT40" s="36" t="str">
        <f>IF('COMEXT Imports'!AU38&gt;0, 'COMEXT Imports'!AU38, "")</f>
        <v/>
      </c>
      <c r="AU40" s="36" t="str">
        <f>IF('COMEXT Imports'!AV38&gt;0, 'COMEXT Imports'!AV38, "")</f>
        <v/>
      </c>
      <c r="AV40" s="36" t="str">
        <f>IF('COMEXT Imports'!AW38&gt;0, 'COMEXT Imports'!AW38, "")</f>
        <v/>
      </c>
      <c r="AW40" s="36" t="str">
        <f>IF('COMEXT Imports'!AX38&gt;0, 'COMEXT Imports'!AX38, "")</f>
        <v/>
      </c>
      <c r="AX40" s="36" t="str">
        <f>IF('COMEXT Imports'!AY38&gt;0, 'COMEXT Imports'!AY38, "")</f>
        <v/>
      </c>
      <c r="AY40" s="36" t="str">
        <f>IF('COMEXT Imports'!AZ38&gt;0, 'COMEXT Imports'!AZ38, "")</f>
        <v/>
      </c>
      <c r="AZ40" s="36" t="str">
        <f>IF('COMEXT Imports'!BA38&gt;0, 'COMEXT Imports'!BA38, "")</f>
        <v/>
      </c>
      <c r="BA40" s="36" t="str">
        <f>IF('COMEXT Imports'!BB38&gt;0, 'COMEXT Imports'!BB38, "")</f>
        <v/>
      </c>
      <c r="BB40" s="36" t="str">
        <f>IF('COMEXT Imports'!BC38&gt;0, 'COMEXT Imports'!BC38, "")</f>
        <v/>
      </c>
      <c r="BC40" s="36" t="str">
        <f>IF('COMEXT Imports'!BD38&gt;0, 'COMEXT Imports'!BD38, "")</f>
        <v/>
      </c>
      <c r="BD40" s="36" t="str">
        <f>IF('COMEXT Imports'!BE38&gt;0, 'COMEXT Imports'!BE38, "")</f>
        <v/>
      </c>
      <c r="BE40" s="36" t="str">
        <f>IF('COMEXT Imports'!BF38&gt;0, 'COMEXT Imports'!BF38, "")</f>
        <v/>
      </c>
      <c r="BF40" s="36" t="str">
        <f>IF('COMEXT Imports'!BG38&gt;0, 'COMEXT Imports'!BG38, "")</f>
        <v/>
      </c>
      <c r="BG40" s="36" t="str">
        <f>IF('COMEXT Imports'!BH38&gt;0, 'COMEXT Imports'!BH38, "")</f>
        <v/>
      </c>
      <c r="BH40" s="36" t="str">
        <f>IF('COMEXT Imports'!BI38&gt;0, 'COMEXT Imports'!BI38, "")</f>
        <v/>
      </c>
      <c r="BI40" s="36" t="str">
        <f>IF('COMEXT Imports'!BJ38&gt;0, 'COMEXT Imports'!BJ38, "")</f>
        <v/>
      </c>
      <c r="BJ40" s="36" t="str">
        <f>IF('COMEXT Imports'!BK38&gt;0, 'COMEXT Imports'!BK38, "")</f>
        <v/>
      </c>
      <c r="BK40" s="36" t="str">
        <f>IF('COMEXT Imports'!BL38&gt;0, 'COMEXT Imports'!BL38, "")</f>
        <v/>
      </c>
      <c r="BL40" s="36" t="str">
        <f>IF('COMEXT Imports'!BM38&gt;0, 'COMEXT Imports'!BM38, "")</f>
        <v/>
      </c>
      <c r="BM40" s="36" t="str">
        <f>IF('COMEXT Imports'!BN38&gt;0, 'COMEXT Imports'!BN38, "")</f>
        <v/>
      </c>
      <c r="BN40" s="36" t="str">
        <f>IF('COMEXT Imports'!BO38&gt;0, 'COMEXT Imports'!BO38, "")</f>
        <v/>
      </c>
      <c r="BO40" s="36" t="str">
        <f>IF('COMEXT Imports'!BP38&gt;0, 'COMEXT Imports'!BP38, "")</f>
        <v/>
      </c>
      <c r="BP40" s="36" t="str">
        <f>IF('COMEXT Imports'!BQ38&gt;0, 'COMEXT Imports'!BQ38, "")</f>
        <v/>
      </c>
      <c r="BQ40" s="36" t="str">
        <f>IF('COMEXT Imports'!BR38&gt;0, 'COMEXT Imports'!BR38, "")</f>
        <v/>
      </c>
      <c r="BR40" s="36" t="str">
        <f>IF('COMEXT Imports'!BS38&gt;0, 'COMEXT Imports'!BS38, "")</f>
        <v/>
      </c>
      <c r="BS40" s="36" t="str">
        <f>IF('COMEXT Imports'!BT38&gt;0, 'COMEXT Imports'!BT38, "")</f>
        <v/>
      </c>
      <c r="BT40" s="36" t="str">
        <f>IF('COMEXT Imports'!BU38&gt;0, 'COMEXT Imports'!BU38, "")</f>
        <v/>
      </c>
      <c r="BU40" s="36" t="str">
        <f>IF('COMEXT Imports'!BV38&gt;0, 'COMEXT Imports'!BV38, "")</f>
        <v/>
      </c>
      <c r="BV40" s="36" t="str">
        <f>IF('COMEXT Imports'!BW38&gt;0, 'COMEXT Imports'!BW38, "")</f>
        <v/>
      </c>
      <c r="BW40" s="36" t="str">
        <f>IF('COMEXT Imports'!BX38&gt;0, 'COMEXT Imports'!BX38, "")</f>
        <v/>
      </c>
      <c r="BX40" s="36" t="str">
        <f>IF('COMEXT Imports'!BY38&gt;0, 'COMEXT Imports'!BY38, "")</f>
        <v/>
      </c>
      <c r="BY40" s="36" t="str">
        <f>IF('COMEXT Imports'!BZ38&gt;0, 'COMEXT Imports'!BZ38, "")</f>
        <v/>
      </c>
      <c r="BZ40" s="36" t="str">
        <f>IF('COMEXT Imports'!CA38&gt;0, 'COMEXT Imports'!CA38, "")</f>
        <v/>
      </c>
      <c r="CA40" s="36" t="str">
        <f>IF('COMEXT Imports'!CB38&gt;0, 'COMEXT Imports'!CB38, "")</f>
        <v/>
      </c>
      <c r="CB40" s="36" t="str">
        <f>IF('COMEXT Imports'!CC38&gt;0, 'COMEXT Imports'!CC38, "")</f>
        <v/>
      </c>
      <c r="CC40" s="36" t="str">
        <f>IF('COMEXT Imports'!CD38&gt;0, 'COMEXT Imports'!CD38, "")</f>
        <v/>
      </c>
      <c r="CD40" s="36" t="str">
        <f>IF('COMEXT Imports'!CE38&gt;0, 'COMEXT Imports'!CE38, "")</f>
        <v/>
      </c>
      <c r="CE40" s="36" t="str">
        <f>IF('COMEXT Imports'!CF38&gt;0, 'COMEXT Imports'!CF38, "")</f>
        <v/>
      </c>
      <c r="CF40" s="36" t="str">
        <f>IF('COMEXT Imports'!CG38&gt;0, 'COMEXT Imports'!CG38, "")</f>
        <v/>
      </c>
      <c r="CG40" s="36" t="str">
        <f>IF('COMEXT Imports'!CH38&gt;0, 'COMEXT Imports'!CH38, "")</f>
        <v/>
      </c>
      <c r="CH40" s="36" t="str">
        <f>IF('COMEXT Imports'!CI38&gt;0, 'COMEXT Imports'!CI38, "")</f>
        <v/>
      </c>
      <c r="CI40" s="36" t="str">
        <f>IF('COMEXT Imports'!CJ38&gt;0, 'COMEXT Imports'!CJ38, "")</f>
        <v/>
      </c>
      <c r="CJ40" s="36" t="str">
        <f>IF('COMEXT Imports'!CK38&gt;0, 'COMEXT Imports'!CK38, "")</f>
        <v/>
      </c>
      <c r="CK40" s="36" t="str">
        <f>IF('COMEXT Imports'!CL38&gt;0, 'COMEXT Imports'!CL38, "")</f>
        <v/>
      </c>
      <c r="CL40" s="36" t="str">
        <f>IF('COMEXT Imports'!CM38&gt;0, 'COMEXT Imports'!CM38, "")</f>
        <v/>
      </c>
      <c r="CM40" s="36" t="str">
        <f>IF('COMEXT Imports'!CN38&gt;0, 'COMEXT Imports'!CN38, "")</f>
        <v/>
      </c>
      <c r="CN40" s="36" t="str">
        <f>IF('COMEXT Imports'!CO38&gt;0, 'COMEXT Imports'!CO38, "")</f>
        <v/>
      </c>
      <c r="CO40" s="36" t="str">
        <f>IF('COMEXT Imports'!CP38&gt;0, 'COMEXT Imports'!CP38, "")</f>
        <v/>
      </c>
      <c r="CP40" s="36" t="str">
        <f>IF('COMEXT Imports'!CQ38&gt;0, 'COMEXT Imports'!CQ38, "")</f>
        <v/>
      </c>
      <c r="CQ40" s="36" t="str">
        <f>IF('COMEXT Imports'!CR38&gt;0, 'COMEXT Imports'!CR38, "")</f>
        <v/>
      </c>
      <c r="CR40" s="36" t="str">
        <f>IF('COMEXT Imports'!CS38&gt;0, 'COMEXT Imports'!CS38, "")</f>
        <v/>
      </c>
      <c r="CS40" s="36" t="str">
        <f>IF('COMEXT Imports'!CT38&gt;0, 'COMEXT Imports'!CT38, "")</f>
        <v/>
      </c>
      <c r="CT40" s="36" t="str">
        <f>IF('COMEXT Imports'!CU38&gt;0, 'COMEXT Imports'!CU38, "")</f>
        <v/>
      </c>
      <c r="CU40" s="36" t="str">
        <f>IF('COMEXT Imports'!CV38&gt;0, 'COMEXT Imports'!CV38, "")</f>
        <v/>
      </c>
      <c r="CV40" s="36" t="str">
        <f>IF('COMEXT Imports'!CW38&gt;0, 'COMEXT Imports'!CW38, "")</f>
        <v/>
      </c>
      <c r="CW40" s="36" t="str">
        <f>IF('COMEXT Imports'!CX38&gt;0, 'COMEXT Imports'!CX38, "")</f>
        <v/>
      </c>
      <c r="CX40" s="36" t="str">
        <f>IF('COMEXT Imports'!CY38&gt;0, 'COMEXT Imports'!CY38, "")</f>
        <v/>
      </c>
      <c r="CY40" s="36" t="str">
        <f>IF('COMEXT Imports'!CZ38&gt;0, 'COMEXT Imports'!CZ38, "")</f>
        <v/>
      </c>
      <c r="CZ40" s="36" t="str">
        <f>IF('COMEXT Imports'!DA38&gt;0, 'COMEXT Imports'!DA38, "")</f>
        <v/>
      </c>
      <c r="DA40" s="36" t="str">
        <f>IF('COMEXT Imports'!DB38&gt;0, 'COMEXT Imports'!DB38, "")</f>
        <v/>
      </c>
      <c r="DB40" s="36" t="str">
        <f>IF('COMEXT Imports'!DC38&gt;0, 'COMEXT Imports'!DC38, "")</f>
        <v/>
      </c>
      <c r="DC40" s="36" t="str">
        <f>IF('COMEXT Imports'!DD38&gt;0, 'COMEXT Imports'!DD38, "")</f>
        <v/>
      </c>
      <c r="DD40" s="36" t="str">
        <f>IF('COMEXT Imports'!DE38&gt;0, 'COMEXT Imports'!DE38, "")</f>
        <v/>
      </c>
      <c r="DE40" s="36" t="str">
        <f>IF('COMEXT Imports'!DF38&gt;0, 'COMEXT Imports'!DF38, "")</f>
        <v/>
      </c>
      <c r="DF40" s="36" t="str">
        <f>IF('COMEXT Imports'!DG38&gt;0, 'COMEXT Imports'!DG38, "")</f>
        <v/>
      </c>
      <c r="DG40" s="36" t="str">
        <f>IF('COMEXT Imports'!DH38&gt;0, 'COMEXT Imports'!DH38, "")</f>
        <v/>
      </c>
      <c r="DH40" s="36" t="str">
        <f>IF('COMEXT Imports'!DI38&gt;0, 'COMEXT Imports'!DI38, "")</f>
        <v/>
      </c>
      <c r="DI40" s="36" t="str">
        <f>IF('COMEXT Imports'!DJ38&gt;0, 'COMEXT Imports'!DJ38, "")</f>
        <v/>
      </c>
      <c r="DJ40" s="36" t="str">
        <f>IF('COMEXT Imports'!DK38&gt;0, 'COMEXT Imports'!DK38, "")</f>
        <v/>
      </c>
      <c r="DK40" s="36" t="str">
        <f>IF('COMEXT Imports'!DL38&gt;0, 'COMEXT Imports'!DL38, "")</f>
        <v/>
      </c>
      <c r="DL40" s="36" t="str">
        <f>IF('COMEXT Imports'!DM38&gt;0, 'COMEXT Imports'!DM38, "")</f>
        <v/>
      </c>
      <c r="DM40" s="36" t="str">
        <f>IF('COMEXT Imports'!DN38&gt;0, 'COMEXT Imports'!DN38, "")</f>
        <v/>
      </c>
      <c r="DN40" s="36" t="str">
        <f>IF('COMEXT Imports'!DO38&gt;0, 'COMEXT Imports'!DO38, "")</f>
        <v/>
      </c>
      <c r="DO40" s="36" t="str">
        <f>IF('COMEXT Imports'!DP38&gt;0, 'COMEXT Imports'!DP38, "")</f>
        <v/>
      </c>
      <c r="DP40" s="36" t="str">
        <f>IF('COMEXT Imports'!DQ38&gt;0, 'COMEXT Imports'!DQ38, "")</f>
        <v/>
      </c>
      <c r="DQ40" s="36" t="str">
        <f>IF('COMEXT Imports'!DR38&gt;0, 'COMEXT Imports'!DR38, "")</f>
        <v/>
      </c>
      <c r="DR40" s="36" t="str">
        <f>IF('COMEXT Imports'!DS38&gt;0, 'COMEXT Imports'!DS38, "")</f>
        <v/>
      </c>
      <c r="DS40" s="36" t="str">
        <f>IF('COMEXT Imports'!DT38&gt;0, 'COMEXT Imports'!DT38, "")</f>
        <v/>
      </c>
    </row>
    <row r="41" spans="2:123" x14ac:dyDescent="0.3">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
      <c r="B42" s="33" t="s">
        <v>174</v>
      </c>
      <c r="C42" s="33" t="s">
        <v>707</v>
      </c>
      <c r="D42" s="36">
        <f>IF(Waste!E27&gt;0, Waste!E27/1000, "")</f>
        <v>3.8843999999999652</v>
      </c>
      <c r="E42" s="36">
        <f>IF(Waste!F27&gt;0, Waste!F27/1000, "")</f>
        <v>119.73470750000001</v>
      </c>
      <c r="F42" s="36">
        <f>IF(Waste!G27&gt;0, Waste!G27/1000, "")</f>
        <v>123.61910749999998</v>
      </c>
      <c r="G42" s="36">
        <f>IF(Waste!H27&gt;0, Waste!H27/1000, "")</f>
        <v>5.2968297360000145</v>
      </c>
      <c r="H42" s="36">
        <f>IF(Waste!I27&gt;0, Waste!I27/1000, "")</f>
        <v>252.62100504799997</v>
      </c>
      <c r="I42" s="36">
        <f>IF(Waste!J27&gt;0, Waste!J27/1000, "")</f>
        <v>257.91783478399998</v>
      </c>
      <c r="J42" s="36">
        <f>IF(Waste!K27&gt;0, Waste!K27/1000, "")</f>
        <v>8.680506311000034</v>
      </c>
      <c r="K42" s="36">
        <f>IF(Waste!L27&gt;0, Waste!L27/1000, "")</f>
        <v>153.90469272599995</v>
      </c>
      <c r="L42" s="36">
        <f>IF(Waste!M27&gt;0, Waste!M27/1000, "")</f>
        <v>162.585199037</v>
      </c>
      <c r="M42" s="36">
        <f>IF(Waste!N27&gt;0, Waste!N27/1000, "")</f>
        <v>8.7304099999999742</v>
      </c>
      <c r="N42" s="36">
        <f>IF(Waste!O27&gt;0, Waste!O27/1000, "")</f>
        <v>451.30014302699993</v>
      </c>
      <c r="O42" s="36">
        <f>IF(Waste!P27&gt;0, Waste!P27/1000, "")</f>
        <v>460.03055302699994</v>
      </c>
      <c r="P42" s="36">
        <f>IF(Waste!Q27&gt;0, Waste!Q27/1000, "")</f>
        <v>7.2219490000000226</v>
      </c>
      <c r="Q42" s="36">
        <f>IF(Waste!R27&gt;0, Waste!R27/1000, "")</f>
        <v>491.44925913799989</v>
      </c>
      <c r="R42" s="36">
        <f>IF(Waste!S27&gt;0, Waste!S27/1000, "")</f>
        <v>498.67120813799994</v>
      </c>
      <c r="S42" s="36">
        <f>IF(Waste!T27&gt;0, Waste!T27/1000, "")</f>
        <v>7.9532800000000279</v>
      </c>
      <c r="T42" s="36">
        <f>IF(Waste!U27&gt;0, Waste!U27/1000, "")</f>
        <v>551.65319</v>
      </c>
      <c r="U42" s="36">
        <f>IF(Waste!V27&gt;0, Waste!V27/1000, "")</f>
        <v>559.60646999999994</v>
      </c>
      <c r="V42" s="36">
        <f>IF(Waste!W27&gt;0, Waste!W27/1000, "")</f>
        <v>10.664</v>
      </c>
      <c r="W42" s="36">
        <f>IF(Waste!X27&gt;0, Waste!X27/1000, "")</f>
        <v>603.56700000000001</v>
      </c>
      <c r="X42" s="36">
        <f>IF(Waste!Y27&gt;0, Waste!Y27/1000, "")</f>
        <v>614.23099999999999</v>
      </c>
      <c r="Y42" s="36">
        <f>IF(Waste!Z27&gt;0, Waste!Z27/1000, "")</f>
        <v>16.324000000000002</v>
      </c>
      <c r="Z42" s="36">
        <f>IF(Waste!AA27&gt;0, Waste!AA27/1000, "")</f>
        <v>590.54999999999995</v>
      </c>
      <c r="AA42" s="36">
        <f>IF(Waste!AB27&gt;0, Waste!AB27/1000, "")</f>
        <v>606.87400000000002</v>
      </c>
      <c r="AB42" s="36" t="str">
        <f>IF(Waste!AC27&gt;0, Waste!AC27/1000, "")</f>
        <v/>
      </c>
      <c r="AC42" s="36" t="str">
        <f>IF(Waste!AD27&gt;0, Waste!AD27/1000, "")</f>
        <v/>
      </c>
      <c r="AD42" s="36" t="str">
        <f>IF(Waste!AE27&gt;0, Waste!AE27/1000, "")</f>
        <v/>
      </c>
      <c r="AE42" s="36" t="str">
        <f>IF(Waste!AF27&gt;0, Waste!AF27/1000, "")</f>
        <v/>
      </c>
      <c r="AF42" s="36" t="str">
        <f>IF(Waste!AG27&gt;0, Waste!AG27/1000, "")</f>
        <v/>
      </c>
      <c r="AG42" s="36" t="str">
        <f>IF(Waste!AH27&gt;0, Waste!AH27/1000, "")</f>
        <v/>
      </c>
      <c r="AH42" s="36" t="str">
        <f>IF(Waste!AI27&gt;0, Waste!AI27/1000, "")</f>
        <v/>
      </c>
      <c r="AI42" s="36" t="str">
        <f>IF(Waste!AJ27&gt;0, Waste!AJ27/1000, "")</f>
        <v/>
      </c>
      <c r="AJ42" s="36" t="str">
        <f>IF(Waste!AK27&gt;0, Waste!AK27/1000, "")</f>
        <v/>
      </c>
      <c r="AK42" s="36" t="str">
        <f>IF(Waste!AL27&gt;0, Waste!AL27/1000, "")</f>
        <v/>
      </c>
      <c r="AL42" s="36" t="str">
        <f>IF(Waste!AM27&gt;0, Waste!AM27/1000, "")</f>
        <v/>
      </c>
      <c r="AM42" s="36" t="str">
        <f>IF(Waste!AN27&gt;0, Waste!AN27/1000, "")</f>
        <v/>
      </c>
      <c r="AN42" s="36" t="str">
        <f>IF(Waste!AO27&gt;0, Waste!AO27/1000, "")</f>
        <v/>
      </c>
      <c r="AO42" s="36" t="str">
        <f>IF(Waste!AP27&gt;0, Waste!AP27/1000, "")</f>
        <v/>
      </c>
      <c r="AP42" s="36" t="str">
        <f>IF(Waste!AQ27&gt;0, Waste!AQ27/1000, "")</f>
        <v/>
      </c>
      <c r="AQ42" s="36" t="str">
        <f>IF(Waste!AR27&gt;0, Waste!AR27/1000, "")</f>
        <v/>
      </c>
      <c r="AR42" s="36" t="str">
        <f>IF(Waste!AS27&gt;0, Waste!AS27/1000, "")</f>
        <v/>
      </c>
      <c r="AS42" s="36" t="str">
        <f>IF(Waste!AT27&gt;0, Waste!AT27/1000, "")</f>
        <v/>
      </c>
      <c r="AT42" s="36" t="str">
        <f>IF(Waste!AU27&gt;0, Waste!AU27/1000, "")</f>
        <v/>
      </c>
      <c r="AU42" s="36" t="str">
        <f>IF(Waste!AV27&gt;0, Waste!AV27/1000, "")</f>
        <v/>
      </c>
      <c r="AV42" s="36" t="str">
        <f>IF(Waste!AW27&gt;0, Waste!AW27/1000, "")</f>
        <v/>
      </c>
      <c r="AW42" s="36" t="str">
        <f>IF(Waste!AX27&gt;0, Waste!AX27/1000, "")</f>
        <v/>
      </c>
      <c r="AX42" s="36" t="str">
        <f>IF(Waste!AY27&gt;0, Waste!AY27/1000, "")</f>
        <v/>
      </c>
      <c r="AY42" s="36" t="str">
        <f>IF(Waste!AZ27&gt;0, Waste!AZ27/1000, "")</f>
        <v/>
      </c>
      <c r="AZ42" s="36" t="str">
        <f>IF(Waste!BA27&gt;0, Waste!BA27/1000, "")</f>
        <v/>
      </c>
      <c r="BA42" s="36" t="str">
        <f>IF(Waste!BB27&gt;0, Waste!BB27/1000, "")</f>
        <v/>
      </c>
      <c r="BB42" s="36" t="str">
        <f>IF(Waste!BC27&gt;0, Waste!BC27/1000, "")</f>
        <v/>
      </c>
      <c r="BC42" s="36" t="str">
        <f>IF(Waste!BD27&gt;0, Waste!BD27/1000, "")</f>
        <v/>
      </c>
      <c r="BD42" s="36" t="str">
        <f>IF(Waste!BE27&gt;0, Waste!BE27/1000, "")</f>
        <v/>
      </c>
      <c r="BE42" s="36" t="str">
        <f>IF(Waste!BF27&gt;0, Waste!BF27/1000, "")</f>
        <v/>
      </c>
      <c r="BF42" s="36" t="str">
        <f>IF(Waste!BG27&gt;0, Waste!BG27/1000, "")</f>
        <v/>
      </c>
      <c r="BG42" s="36" t="str">
        <f>IF(Waste!BH27&gt;0, Waste!BH27/1000, "")</f>
        <v/>
      </c>
      <c r="BH42" s="36" t="str">
        <f>IF(Waste!BI27&gt;0, Waste!BI27/1000, "")</f>
        <v/>
      </c>
      <c r="BI42" s="36" t="str">
        <f>IF(Waste!BJ27&gt;0, Waste!BJ27/1000, "")</f>
        <v/>
      </c>
      <c r="BJ42" s="36" t="str">
        <f>IF(Waste!BK27&gt;0, Waste!BK27/1000, "")</f>
        <v/>
      </c>
      <c r="BK42" s="36" t="str">
        <f>IF(Waste!BL27&gt;0, Waste!BL27/1000, "")</f>
        <v/>
      </c>
      <c r="BL42" s="36" t="str">
        <f>IF(Waste!BM27&gt;0, Waste!BM27/1000, "")</f>
        <v/>
      </c>
      <c r="BM42" s="36" t="str">
        <f>IF(Waste!BN27&gt;0, Waste!BN27/1000, "")</f>
        <v/>
      </c>
      <c r="BN42" s="36" t="str">
        <f>IF(Waste!BO27&gt;0, Waste!BO27/1000, "")</f>
        <v/>
      </c>
      <c r="BO42" s="36" t="str">
        <f>IF(Waste!BP27&gt;0, Waste!BP27/1000, "")</f>
        <v/>
      </c>
      <c r="BP42" s="36" t="str">
        <f>IF(Waste!BQ27&gt;0, Waste!BQ27/1000, "")</f>
        <v/>
      </c>
      <c r="BQ42" s="36" t="str">
        <f>IF(Waste!BR27&gt;0, Waste!BR27/1000, "")</f>
        <v/>
      </c>
      <c r="BR42" s="36" t="str">
        <f>IF(Waste!BS27&gt;0, Waste!BS27/1000, "")</f>
        <v/>
      </c>
      <c r="BS42" s="36" t="str">
        <f>IF(Waste!BT27&gt;0, Waste!BT27/1000, "")</f>
        <v/>
      </c>
      <c r="BT42" s="36" t="str">
        <f>IF(Waste!BU27&gt;0, Waste!BU27/1000, "")</f>
        <v/>
      </c>
      <c r="BU42" s="36" t="str">
        <f>IF(Waste!BV27&gt;0, Waste!BV27/1000, "")</f>
        <v/>
      </c>
      <c r="BV42" s="36" t="str">
        <f>IF(Waste!BW27&gt;0, Waste!BW27/1000, "")</f>
        <v/>
      </c>
      <c r="BW42" s="36" t="str">
        <f>IF(Waste!BX27&gt;0, Waste!BX27/1000, "")</f>
        <v/>
      </c>
      <c r="BX42" s="36" t="str">
        <f>IF(Waste!BY27&gt;0, Waste!BY27/1000, "")</f>
        <v/>
      </c>
      <c r="BY42" s="36" t="str">
        <f>IF(Waste!BZ27&gt;0, Waste!BZ27/1000, "")</f>
        <v/>
      </c>
      <c r="BZ42" s="36" t="str">
        <f>IF(Waste!CA27&gt;0, Waste!CA27/1000, "")</f>
        <v/>
      </c>
      <c r="CA42" s="36" t="str">
        <f>IF(Waste!CB27&gt;0, Waste!CB27/1000, "")</f>
        <v/>
      </c>
      <c r="CB42" s="36" t="str">
        <f>IF(Waste!CC27&gt;0, Waste!CC27/1000, "")</f>
        <v/>
      </c>
      <c r="CC42" s="36" t="str">
        <f>IF(Waste!CD27&gt;0, Waste!CD27/1000, "")</f>
        <v/>
      </c>
      <c r="CD42" s="36" t="str">
        <f>IF(Waste!CE27&gt;0, Waste!CE27/1000, "")</f>
        <v/>
      </c>
      <c r="CE42" s="36" t="str">
        <f>IF(Waste!CF27&gt;0, Waste!CF27/1000, "")</f>
        <v/>
      </c>
      <c r="CF42" s="36" t="str">
        <f>IF(Waste!CG27&gt;0, Waste!CG27/1000, "")</f>
        <v/>
      </c>
      <c r="CG42" s="36" t="str">
        <f>IF(Waste!CH27&gt;0, Waste!CH27/1000, "")</f>
        <v/>
      </c>
      <c r="CH42" s="36" t="str">
        <f>IF(Waste!CI27&gt;0, Waste!CI27/1000, "")</f>
        <v/>
      </c>
      <c r="CI42" s="36" t="str">
        <f>IF(Waste!CJ27&gt;0, Waste!CJ27/1000, "")</f>
        <v/>
      </c>
      <c r="CJ42" s="36" t="str">
        <f>IF(Waste!CK27&gt;0, Waste!CK27/1000, "")</f>
        <v/>
      </c>
      <c r="CK42" s="36" t="str">
        <f>IF(Waste!CL27&gt;0, Waste!CL27/1000, "")</f>
        <v/>
      </c>
      <c r="CL42" s="36" t="str">
        <f>IF(Waste!CM27&gt;0, Waste!CM27/1000, "")</f>
        <v/>
      </c>
      <c r="CM42" s="36" t="str">
        <f>IF(Waste!CN27&gt;0, Waste!CN27/1000, "")</f>
        <v/>
      </c>
      <c r="CN42" s="36" t="str">
        <f>IF(Waste!CO27&gt;0, Waste!CO27/1000, "")</f>
        <v/>
      </c>
      <c r="CO42" s="36" t="str">
        <f>IF(Waste!CP27&gt;0, Waste!CP27/1000, "")</f>
        <v/>
      </c>
      <c r="CP42" s="36" t="str">
        <f>IF(Waste!CQ27&gt;0, Waste!CQ27/1000, "")</f>
        <v/>
      </c>
      <c r="CQ42" s="36" t="str">
        <f>IF(Waste!CR27&gt;0, Waste!CR27/1000, "")</f>
        <v/>
      </c>
      <c r="CR42" s="36" t="str">
        <f>IF(Waste!CS27&gt;0, Waste!CS27/1000, "")</f>
        <v/>
      </c>
      <c r="CS42" s="36" t="str">
        <f>IF(Waste!CT27&gt;0, Waste!CT27/1000, "")</f>
        <v/>
      </c>
      <c r="CT42" s="36" t="str">
        <f>IF(Waste!CU27&gt;0, Waste!CU27/1000, "")</f>
        <v/>
      </c>
      <c r="CU42" s="36" t="str">
        <f>IF(Waste!CV27&gt;0, Waste!CV27/1000, "")</f>
        <v/>
      </c>
      <c r="CV42" s="36" t="str">
        <f>IF(Waste!CW27&gt;0, Waste!CW27/1000, "")</f>
        <v/>
      </c>
      <c r="CW42" s="36" t="str">
        <f>IF(Waste!CX27&gt;0, Waste!CX27/1000, "")</f>
        <v/>
      </c>
      <c r="CX42" s="36" t="str">
        <f>IF(Waste!CY27&gt;0, Waste!CY27/1000, "")</f>
        <v/>
      </c>
      <c r="CY42" s="36" t="str">
        <f>IF(Waste!CZ27&gt;0, Waste!CZ27/1000, "")</f>
        <v/>
      </c>
      <c r="CZ42" s="36" t="str">
        <f>IF(Waste!DA27&gt;0, Waste!DA27/1000, "")</f>
        <v/>
      </c>
      <c r="DA42" s="36" t="str">
        <f>IF(Waste!DB27&gt;0, Waste!DB27/1000, "")</f>
        <v/>
      </c>
      <c r="DB42" s="36" t="str">
        <f>IF(Waste!DC27&gt;0, Waste!DC27/1000, "")</f>
        <v/>
      </c>
      <c r="DC42" s="36" t="str">
        <f>IF(Waste!DD27&gt;0, Waste!DD27/1000, "")</f>
        <v/>
      </c>
      <c r="DD42" s="36" t="str">
        <f>IF(Waste!DE27&gt;0, Waste!DE27/1000, "")</f>
        <v/>
      </c>
      <c r="DE42" s="36" t="str">
        <f>IF(Waste!DF27&gt;0, Waste!DF27/1000, "")</f>
        <v/>
      </c>
      <c r="DF42" s="36" t="str">
        <f>IF(Waste!DG27&gt;0, Waste!DG27/1000, "")</f>
        <v/>
      </c>
      <c r="DG42" s="36" t="str">
        <f>IF(Waste!DH27&gt;0, Waste!DH27/1000, "")</f>
        <v/>
      </c>
      <c r="DH42" s="36" t="str">
        <f>IF(Waste!DI27&gt;0, Waste!DI27/1000, "")</f>
        <v/>
      </c>
      <c r="DI42" s="36" t="str">
        <f>IF(Waste!DJ27&gt;0, Waste!DJ27/1000, "")</f>
        <v/>
      </c>
      <c r="DJ42" s="36" t="str">
        <f>IF(Waste!DK27&gt;0, Waste!DK27/1000, "")</f>
        <v/>
      </c>
      <c r="DK42" s="36" t="str">
        <f>IF(Waste!DL27&gt;0, Waste!DL27/1000, "")</f>
        <v/>
      </c>
      <c r="DL42" s="36" t="str">
        <f>IF(Waste!DM27&gt;0, Waste!DM27/1000, "")</f>
        <v/>
      </c>
      <c r="DM42" s="36" t="str">
        <f>IF(Waste!DN27&gt;0, Waste!DN27/1000, "")</f>
        <v/>
      </c>
      <c r="DN42" s="36" t="str">
        <f>IF(Waste!DO27&gt;0, Waste!DO27/1000, "")</f>
        <v/>
      </c>
      <c r="DO42" s="36" t="str">
        <f>IF(Waste!DP27&gt;0, Waste!DP27/1000, "")</f>
        <v/>
      </c>
      <c r="DP42" s="36" t="str">
        <f>IF(Waste!DQ27&gt;0, Waste!DQ27/1000, "")</f>
        <v/>
      </c>
      <c r="DQ42" s="36" t="str">
        <f>IF(Waste!DR27&gt;0, Waste!DR27/1000, "")</f>
        <v/>
      </c>
      <c r="DR42" s="36" t="str">
        <f>IF(Waste!DS27&gt;0, Waste!DS27/1000, "")</f>
        <v/>
      </c>
      <c r="DS42" s="36" t="str">
        <f>IF(Waste!DT27&gt;0, Waste!DT27/1000, "")</f>
        <v/>
      </c>
    </row>
    <row r="43" spans="2:123" x14ac:dyDescent="0.3">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2" thickBot="1" x14ac:dyDescent="0.35">
      <c r="B44" s="38"/>
      <c r="C44" s="38" t="s">
        <v>1116</v>
      </c>
      <c r="D44" s="38">
        <f>IF(SUM(D8,D16,D21,D33,D40,D42) &gt; 0, SUM(D8,D16,D21,D33,D40,D42), "")</f>
        <v>21060.696726549228</v>
      </c>
      <c r="E44" s="38">
        <f>IF(SUM(E8,E16,E21,E33,E40,E42) &gt; 0, SUM(E8,E16,E21,E33,E40,E42), "")</f>
        <v>13034.62764673876</v>
      </c>
      <c r="F44" s="38">
        <f>IF(SUM(F8,F16,F21,F33,F40,F42) &gt; 0, SUM(F8,F16,F21,F33,F40,F42), "")</f>
        <v>34095.324373287986</v>
      </c>
      <c r="G44" s="38">
        <f>IF(SUM(G8,G16,G21,G33,G40,G42) &gt; 0, SUM(G8,G16,G21,G33,G40,G42), "")</f>
        <v>25925.294853666859</v>
      </c>
      <c r="H44" s="38">
        <f t="shared" ref="H44:AA44" si="16">IF(SUM(H8,H16,H21,H33,H40,H42) &gt; 0, SUM(H8,H16,H21,H33,H40,H42), "")</f>
        <v>12158.164404501804</v>
      </c>
      <c r="I44" s="38">
        <f t="shared" si="16"/>
        <v>38083.459258168652</v>
      </c>
      <c r="J44" s="38">
        <f t="shared" si="16"/>
        <v>28975.551279173393</v>
      </c>
      <c r="K44" s="38">
        <f t="shared" si="16"/>
        <v>13716.211640288853</v>
      </c>
      <c r="L44" s="38">
        <f t="shared" si="16"/>
        <v>42691.76291946225</v>
      </c>
      <c r="M44" s="38">
        <f t="shared" si="16"/>
        <v>27949.172601772767</v>
      </c>
      <c r="N44" s="38">
        <f t="shared" si="16"/>
        <v>14460.499584388039</v>
      </c>
      <c r="O44" s="38">
        <f t="shared" si="16"/>
        <v>42409.672186160817</v>
      </c>
      <c r="P44" s="38">
        <f t="shared" si="16"/>
        <v>30226.63590108632</v>
      </c>
      <c r="Q44" s="38">
        <f t="shared" si="16"/>
        <v>15204.838095500509</v>
      </c>
      <c r="R44" s="38">
        <f t="shared" si="16"/>
        <v>45431.473996586843</v>
      </c>
      <c r="S44" s="38">
        <f t="shared" si="16"/>
        <v>28935.181955571461</v>
      </c>
      <c r="T44" s="38">
        <f t="shared" si="16"/>
        <v>14058.029028149194</v>
      </c>
      <c r="U44" s="38">
        <f t="shared" si="16"/>
        <v>42993.210983720644</v>
      </c>
      <c r="V44" s="38">
        <f t="shared" si="16"/>
        <v>30680.68810301739</v>
      </c>
      <c r="W44" s="38">
        <f t="shared" si="16"/>
        <v>13211.779728309131</v>
      </c>
      <c r="X44" s="38">
        <f t="shared" si="16"/>
        <v>43892.467831326532</v>
      </c>
      <c r="Y44" s="38">
        <f t="shared" si="16"/>
        <v>28553.485118644407</v>
      </c>
      <c r="Z44" s="38">
        <f t="shared" si="16"/>
        <v>10617.234735294014</v>
      </c>
      <c r="AA44" s="38">
        <f t="shared" si="16"/>
        <v>39170.719853938426</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2" thickTop="1" x14ac:dyDescent="0.3">
      <c r="F45" s="104"/>
      <c r="I45" s="104"/>
      <c r="L45" s="104"/>
      <c r="O45" s="104"/>
      <c r="R45" s="104"/>
      <c r="U45" s="104"/>
    </row>
    <row r="46" spans="2:123" x14ac:dyDescent="0.3">
      <c r="F46" s="104"/>
      <c r="I46" s="104"/>
      <c r="L46" s="104"/>
      <c r="O46" s="104"/>
      <c r="R46" s="104"/>
      <c r="U46" s="104"/>
    </row>
    <row r="47" spans="2:123" x14ac:dyDescent="0.3">
      <c r="F47" s="104"/>
      <c r="I47" s="104"/>
      <c r="L47" s="104"/>
      <c r="O47" s="104"/>
      <c r="R47" s="104"/>
      <c r="U47" s="104"/>
    </row>
    <row r="48" spans="2:123" ht="16.2" thickBot="1" x14ac:dyDescent="0.35">
      <c r="B48" s="54" t="s">
        <v>1117</v>
      </c>
      <c r="C48" s="54"/>
      <c r="D48" s="54"/>
      <c r="E48" s="54"/>
      <c r="F48" s="54"/>
      <c r="G48" s="54"/>
      <c r="H48" s="54"/>
      <c r="I48" s="54"/>
      <c r="J48" s="54"/>
      <c r="K48" s="54"/>
      <c r="L48" s="54"/>
      <c r="M48" s="54"/>
      <c r="N48" s="54"/>
      <c r="O48" s="54"/>
      <c r="P48" s="54"/>
      <c r="Q48" s="54"/>
      <c r="R48" s="104"/>
      <c r="U48" s="104"/>
    </row>
    <row r="50" spans="2:123" x14ac:dyDescent="0.3">
      <c r="B50" s="33" t="s">
        <v>109</v>
      </c>
      <c r="C50" s="33" t="s">
        <v>576</v>
      </c>
      <c r="D50" s="30">
        <v>2011</v>
      </c>
      <c r="E50" s="30">
        <v>2011</v>
      </c>
      <c r="F50" s="30">
        <v>2011</v>
      </c>
      <c r="G50" s="30">
        <f>D50+1</f>
        <v>2012</v>
      </c>
      <c r="H50" s="30">
        <f t="shared" ref="H50:BS50" si="20">E50+1</f>
        <v>2012</v>
      </c>
      <c r="I50" s="30">
        <f t="shared" si="20"/>
        <v>2012</v>
      </c>
      <c r="J50" s="30">
        <f t="shared" si="20"/>
        <v>2013</v>
      </c>
      <c r="K50" s="30">
        <f t="shared" si="20"/>
        <v>2013</v>
      </c>
      <c r="L50" s="30">
        <f t="shared" si="20"/>
        <v>2013</v>
      </c>
      <c r="M50" s="30">
        <f t="shared" si="20"/>
        <v>2014</v>
      </c>
      <c r="N50" s="30">
        <f t="shared" si="20"/>
        <v>2014</v>
      </c>
      <c r="O50" s="30">
        <f t="shared" si="20"/>
        <v>2014</v>
      </c>
      <c r="P50" s="30">
        <f t="shared" si="20"/>
        <v>2015</v>
      </c>
      <c r="Q50" s="30">
        <f t="shared" si="20"/>
        <v>2015</v>
      </c>
      <c r="R50" s="30">
        <f t="shared" si="20"/>
        <v>2015</v>
      </c>
      <c r="S50" s="30">
        <f t="shared" si="20"/>
        <v>2016</v>
      </c>
      <c r="T50" s="30">
        <f t="shared" si="20"/>
        <v>2016</v>
      </c>
      <c r="U50" s="30">
        <f t="shared" si="20"/>
        <v>2016</v>
      </c>
      <c r="V50" s="30">
        <f t="shared" si="20"/>
        <v>2017</v>
      </c>
      <c r="W50" s="30">
        <f t="shared" si="20"/>
        <v>2017</v>
      </c>
      <c r="X50" s="30">
        <f t="shared" si="20"/>
        <v>2017</v>
      </c>
      <c r="Y50" s="30">
        <f t="shared" si="20"/>
        <v>2018</v>
      </c>
      <c r="Z50" s="30">
        <f t="shared" si="20"/>
        <v>2018</v>
      </c>
      <c r="AA50" s="30">
        <f t="shared" si="20"/>
        <v>2018</v>
      </c>
      <c r="AB50" s="30">
        <f t="shared" si="20"/>
        <v>2019</v>
      </c>
      <c r="AC50" s="30">
        <f t="shared" si="20"/>
        <v>2019</v>
      </c>
      <c r="AD50" s="30">
        <f t="shared" si="20"/>
        <v>2019</v>
      </c>
      <c r="AE50" s="30">
        <f t="shared" si="20"/>
        <v>2020</v>
      </c>
      <c r="AF50" s="30">
        <f t="shared" si="20"/>
        <v>2020</v>
      </c>
      <c r="AG50" s="30">
        <f t="shared" si="20"/>
        <v>2020</v>
      </c>
      <c r="AH50" s="30">
        <f t="shared" si="20"/>
        <v>2021</v>
      </c>
      <c r="AI50" s="30">
        <f t="shared" si="20"/>
        <v>2021</v>
      </c>
      <c r="AJ50" s="30">
        <f t="shared" si="20"/>
        <v>2021</v>
      </c>
      <c r="AK50" s="30">
        <f t="shared" si="20"/>
        <v>2022</v>
      </c>
      <c r="AL50" s="30">
        <f t="shared" si="20"/>
        <v>2022</v>
      </c>
      <c r="AM50" s="30">
        <f t="shared" si="20"/>
        <v>2022</v>
      </c>
      <c r="AN50" s="30">
        <f t="shared" si="20"/>
        <v>2023</v>
      </c>
      <c r="AO50" s="30">
        <f t="shared" si="20"/>
        <v>2023</v>
      </c>
      <c r="AP50" s="30">
        <f t="shared" si="20"/>
        <v>2023</v>
      </c>
      <c r="AQ50" s="30">
        <f t="shared" si="20"/>
        <v>2024</v>
      </c>
      <c r="AR50" s="30">
        <f t="shared" si="20"/>
        <v>2024</v>
      </c>
      <c r="AS50" s="30">
        <f t="shared" si="20"/>
        <v>2024</v>
      </c>
      <c r="AT50" s="30">
        <f t="shared" si="20"/>
        <v>2025</v>
      </c>
      <c r="AU50" s="30">
        <f t="shared" si="20"/>
        <v>2025</v>
      </c>
      <c r="AV50" s="30">
        <f t="shared" si="20"/>
        <v>2025</v>
      </c>
      <c r="AW50" s="30">
        <f t="shared" si="20"/>
        <v>2026</v>
      </c>
      <c r="AX50" s="30">
        <f t="shared" si="20"/>
        <v>2026</v>
      </c>
      <c r="AY50" s="30">
        <f t="shared" si="20"/>
        <v>2026</v>
      </c>
      <c r="AZ50" s="30">
        <f t="shared" si="20"/>
        <v>2027</v>
      </c>
      <c r="BA50" s="30">
        <f t="shared" si="20"/>
        <v>2027</v>
      </c>
      <c r="BB50" s="30">
        <f t="shared" si="20"/>
        <v>2027</v>
      </c>
      <c r="BC50" s="30">
        <f t="shared" si="20"/>
        <v>2028</v>
      </c>
      <c r="BD50" s="30">
        <f t="shared" si="20"/>
        <v>2028</v>
      </c>
      <c r="BE50" s="30">
        <f t="shared" si="20"/>
        <v>2028</v>
      </c>
      <c r="BF50" s="30">
        <f t="shared" si="20"/>
        <v>2029</v>
      </c>
      <c r="BG50" s="30">
        <f t="shared" si="20"/>
        <v>2029</v>
      </c>
      <c r="BH50" s="30">
        <f t="shared" si="20"/>
        <v>2029</v>
      </c>
      <c r="BI50" s="30">
        <f t="shared" si="20"/>
        <v>2030</v>
      </c>
      <c r="BJ50" s="30">
        <f t="shared" si="20"/>
        <v>2030</v>
      </c>
      <c r="BK50" s="30">
        <f t="shared" si="20"/>
        <v>2030</v>
      </c>
      <c r="BL50" s="30">
        <f t="shared" si="20"/>
        <v>2031</v>
      </c>
      <c r="BM50" s="30">
        <f t="shared" si="20"/>
        <v>2031</v>
      </c>
      <c r="BN50" s="30">
        <f t="shared" si="20"/>
        <v>2031</v>
      </c>
      <c r="BO50" s="30">
        <f t="shared" si="20"/>
        <v>2032</v>
      </c>
      <c r="BP50" s="30">
        <f t="shared" si="20"/>
        <v>2032</v>
      </c>
      <c r="BQ50" s="30">
        <f t="shared" si="20"/>
        <v>2032</v>
      </c>
      <c r="BR50" s="30">
        <f t="shared" si="20"/>
        <v>2033</v>
      </c>
      <c r="BS50" s="30">
        <f t="shared" si="20"/>
        <v>2033</v>
      </c>
      <c r="BT50" s="30">
        <f t="shared" ref="BT50:DS50" si="21">BQ50+1</f>
        <v>2033</v>
      </c>
      <c r="BU50" s="30">
        <f t="shared" si="21"/>
        <v>2034</v>
      </c>
      <c r="BV50" s="30">
        <f t="shared" si="21"/>
        <v>2034</v>
      </c>
      <c r="BW50" s="30">
        <f t="shared" si="21"/>
        <v>2034</v>
      </c>
      <c r="BX50" s="30">
        <f t="shared" si="21"/>
        <v>2035</v>
      </c>
      <c r="BY50" s="30">
        <f t="shared" si="21"/>
        <v>2035</v>
      </c>
      <c r="BZ50" s="30">
        <f t="shared" si="21"/>
        <v>2035</v>
      </c>
      <c r="CA50" s="30">
        <f t="shared" si="21"/>
        <v>2036</v>
      </c>
      <c r="CB50" s="30">
        <f t="shared" si="21"/>
        <v>2036</v>
      </c>
      <c r="CC50" s="30">
        <f t="shared" si="21"/>
        <v>2036</v>
      </c>
      <c r="CD50" s="30">
        <f t="shared" si="21"/>
        <v>2037</v>
      </c>
      <c r="CE50" s="30">
        <f t="shared" si="21"/>
        <v>2037</v>
      </c>
      <c r="CF50" s="30">
        <f t="shared" si="21"/>
        <v>2037</v>
      </c>
      <c r="CG50" s="30">
        <f t="shared" si="21"/>
        <v>2038</v>
      </c>
      <c r="CH50" s="30">
        <f t="shared" si="21"/>
        <v>2038</v>
      </c>
      <c r="CI50" s="30">
        <f t="shared" si="21"/>
        <v>2038</v>
      </c>
      <c r="CJ50" s="30">
        <f t="shared" si="21"/>
        <v>2039</v>
      </c>
      <c r="CK50" s="30">
        <f t="shared" si="21"/>
        <v>2039</v>
      </c>
      <c r="CL50" s="30">
        <f t="shared" si="21"/>
        <v>2039</v>
      </c>
      <c r="CM50" s="30">
        <f t="shared" si="21"/>
        <v>2040</v>
      </c>
      <c r="CN50" s="30">
        <f t="shared" si="21"/>
        <v>2040</v>
      </c>
      <c r="CO50" s="30">
        <f t="shared" si="21"/>
        <v>2040</v>
      </c>
      <c r="CP50" s="30">
        <f t="shared" si="21"/>
        <v>2041</v>
      </c>
      <c r="CQ50" s="30">
        <f t="shared" si="21"/>
        <v>2041</v>
      </c>
      <c r="CR50" s="30">
        <f t="shared" si="21"/>
        <v>2041</v>
      </c>
      <c r="CS50" s="30">
        <f t="shared" si="21"/>
        <v>2042</v>
      </c>
      <c r="CT50" s="30">
        <f t="shared" si="21"/>
        <v>2042</v>
      </c>
      <c r="CU50" s="30">
        <f t="shared" si="21"/>
        <v>2042</v>
      </c>
      <c r="CV50" s="30">
        <f t="shared" si="21"/>
        <v>2043</v>
      </c>
      <c r="CW50" s="30">
        <f t="shared" si="21"/>
        <v>2043</v>
      </c>
      <c r="CX50" s="30">
        <f t="shared" si="21"/>
        <v>2043</v>
      </c>
      <c r="CY50" s="30">
        <f t="shared" si="21"/>
        <v>2044</v>
      </c>
      <c r="CZ50" s="30">
        <f t="shared" si="21"/>
        <v>2044</v>
      </c>
      <c r="DA50" s="30">
        <f t="shared" si="21"/>
        <v>2044</v>
      </c>
      <c r="DB50" s="30">
        <f t="shared" si="21"/>
        <v>2045</v>
      </c>
      <c r="DC50" s="30">
        <f t="shared" si="21"/>
        <v>2045</v>
      </c>
      <c r="DD50" s="30">
        <f t="shared" si="21"/>
        <v>2045</v>
      </c>
      <c r="DE50" s="30">
        <f t="shared" si="21"/>
        <v>2046</v>
      </c>
      <c r="DF50" s="30">
        <f t="shared" si="21"/>
        <v>2046</v>
      </c>
      <c r="DG50" s="30">
        <f t="shared" si="21"/>
        <v>2046</v>
      </c>
      <c r="DH50" s="30">
        <f t="shared" si="21"/>
        <v>2047</v>
      </c>
      <c r="DI50" s="30">
        <f t="shared" si="21"/>
        <v>2047</v>
      </c>
      <c r="DJ50" s="30">
        <f t="shared" si="21"/>
        <v>2047</v>
      </c>
      <c r="DK50" s="30">
        <f t="shared" si="21"/>
        <v>2048</v>
      </c>
      <c r="DL50" s="30">
        <f t="shared" si="21"/>
        <v>2048</v>
      </c>
      <c r="DM50" s="30">
        <f t="shared" si="21"/>
        <v>2048</v>
      </c>
      <c r="DN50" s="30">
        <f t="shared" si="21"/>
        <v>2049</v>
      </c>
      <c r="DO50" s="30">
        <f t="shared" si="21"/>
        <v>2049</v>
      </c>
      <c r="DP50" s="30">
        <f t="shared" si="21"/>
        <v>2049</v>
      </c>
      <c r="DQ50" s="30">
        <f t="shared" si="21"/>
        <v>2050</v>
      </c>
      <c r="DR50" s="30">
        <f t="shared" si="21"/>
        <v>2050</v>
      </c>
      <c r="DS50" s="30">
        <f t="shared" si="21"/>
        <v>2050</v>
      </c>
    </row>
    <row r="51" spans="2:123" x14ac:dyDescent="0.3">
      <c r="B51" s="29"/>
      <c r="C51" s="29"/>
      <c r="D51" s="34" t="s">
        <v>755</v>
      </c>
      <c r="E51" s="34" t="s">
        <v>756</v>
      </c>
      <c r="F51" s="34" t="s">
        <v>757</v>
      </c>
      <c r="G51" s="34" t="s">
        <v>755</v>
      </c>
      <c r="H51" s="34" t="s">
        <v>756</v>
      </c>
      <c r="I51" s="34" t="s">
        <v>757</v>
      </c>
      <c r="J51" s="34" t="s">
        <v>755</v>
      </c>
      <c r="K51" s="34" t="s">
        <v>756</v>
      </c>
      <c r="L51" s="34" t="s">
        <v>757</v>
      </c>
      <c r="M51" s="34" t="s">
        <v>755</v>
      </c>
      <c r="N51" s="34" t="s">
        <v>756</v>
      </c>
      <c r="O51" s="34" t="s">
        <v>757</v>
      </c>
      <c r="P51" s="34" t="s">
        <v>755</v>
      </c>
      <c r="Q51" s="34" t="s">
        <v>756</v>
      </c>
      <c r="R51" s="34" t="s">
        <v>757</v>
      </c>
      <c r="S51" s="34" t="s">
        <v>755</v>
      </c>
      <c r="T51" s="34" t="s">
        <v>756</v>
      </c>
      <c r="U51" s="34" t="s">
        <v>757</v>
      </c>
      <c r="V51" s="34" t="s">
        <v>755</v>
      </c>
      <c r="W51" s="34" t="s">
        <v>756</v>
      </c>
      <c r="X51" s="34" t="s">
        <v>757</v>
      </c>
      <c r="Y51" s="34" t="s">
        <v>755</v>
      </c>
      <c r="Z51" s="34" t="s">
        <v>756</v>
      </c>
      <c r="AA51" s="34" t="s">
        <v>757</v>
      </c>
      <c r="AB51" s="34" t="s">
        <v>755</v>
      </c>
      <c r="AC51" s="34" t="s">
        <v>756</v>
      </c>
      <c r="AD51" s="34" t="s">
        <v>757</v>
      </c>
      <c r="AE51" s="34" t="s">
        <v>755</v>
      </c>
      <c r="AF51" s="34" t="s">
        <v>756</v>
      </c>
      <c r="AG51" s="34" t="s">
        <v>757</v>
      </c>
      <c r="AH51" s="34" t="s">
        <v>755</v>
      </c>
      <c r="AI51" s="34" t="s">
        <v>756</v>
      </c>
      <c r="AJ51" s="34" t="s">
        <v>757</v>
      </c>
      <c r="AK51" s="34" t="s">
        <v>755</v>
      </c>
      <c r="AL51" s="34" t="s">
        <v>756</v>
      </c>
      <c r="AM51" s="34" t="s">
        <v>757</v>
      </c>
      <c r="AN51" s="34" t="s">
        <v>755</v>
      </c>
      <c r="AO51" s="34" t="s">
        <v>756</v>
      </c>
      <c r="AP51" s="34" t="s">
        <v>757</v>
      </c>
      <c r="AQ51" s="34" t="s">
        <v>755</v>
      </c>
      <c r="AR51" s="34" t="s">
        <v>756</v>
      </c>
      <c r="AS51" s="34" t="s">
        <v>757</v>
      </c>
      <c r="AT51" s="34" t="s">
        <v>755</v>
      </c>
      <c r="AU51" s="34" t="s">
        <v>756</v>
      </c>
      <c r="AV51" s="34" t="s">
        <v>757</v>
      </c>
      <c r="AW51" s="34" t="s">
        <v>755</v>
      </c>
      <c r="AX51" s="34" t="s">
        <v>756</v>
      </c>
      <c r="AY51" s="34" t="s">
        <v>757</v>
      </c>
      <c r="AZ51" s="34" t="s">
        <v>755</v>
      </c>
      <c r="BA51" s="34" t="s">
        <v>756</v>
      </c>
      <c r="BB51" s="34" t="s">
        <v>757</v>
      </c>
      <c r="BC51" s="34" t="s">
        <v>755</v>
      </c>
      <c r="BD51" s="34" t="s">
        <v>756</v>
      </c>
      <c r="BE51" s="34" t="s">
        <v>757</v>
      </c>
      <c r="BF51" s="34" t="s">
        <v>755</v>
      </c>
      <c r="BG51" s="34" t="s">
        <v>756</v>
      </c>
      <c r="BH51" s="34" t="s">
        <v>757</v>
      </c>
      <c r="BI51" s="34" t="s">
        <v>755</v>
      </c>
      <c r="BJ51" s="34" t="s">
        <v>756</v>
      </c>
      <c r="BK51" s="34" t="s">
        <v>757</v>
      </c>
      <c r="BL51" s="34" t="s">
        <v>755</v>
      </c>
      <c r="BM51" s="34" t="s">
        <v>756</v>
      </c>
      <c r="BN51" s="34" t="s">
        <v>757</v>
      </c>
      <c r="BO51" s="34" t="s">
        <v>755</v>
      </c>
      <c r="BP51" s="34" t="s">
        <v>756</v>
      </c>
      <c r="BQ51" s="34" t="s">
        <v>757</v>
      </c>
      <c r="BR51" s="34" t="s">
        <v>755</v>
      </c>
      <c r="BS51" s="34" t="s">
        <v>756</v>
      </c>
      <c r="BT51" s="34" t="s">
        <v>757</v>
      </c>
      <c r="BU51" s="34" t="s">
        <v>755</v>
      </c>
      <c r="BV51" s="34" t="s">
        <v>756</v>
      </c>
      <c r="BW51" s="34" t="s">
        <v>757</v>
      </c>
      <c r="BX51" s="34" t="s">
        <v>755</v>
      </c>
      <c r="BY51" s="34" t="s">
        <v>756</v>
      </c>
      <c r="BZ51" s="34" t="s">
        <v>757</v>
      </c>
      <c r="CA51" s="34" t="s">
        <v>755</v>
      </c>
      <c r="CB51" s="34" t="s">
        <v>756</v>
      </c>
      <c r="CC51" s="34" t="s">
        <v>757</v>
      </c>
      <c r="CD51" s="34" t="s">
        <v>755</v>
      </c>
      <c r="CE51" s="34" t="s">
        <v>756</v>
      </c>
      <c r="CF51" s="34" t="s">
        <v>757</v>
      </c>
      <c r="CG51" s="34" t="s">
        <v>755</v>
      </c>
      <c r="CH51" s="34" t="s">
        <v>756</v>
      </c>
      <c r="CI51" s="34" t="s">
        <v>757</v>
      </c>
      <c r="CJ51" s="34" t="s">
        <v>755</v>
      </c>
      <c r="CK51" s="34" t="s">
        <v>756</v>
      </c>
      <c r="CL51" s="34" t="s">
        <v>757</v>
      </c>
      <c r="CM51" s="34" t="s">
        <v>755</v>
      </c>
      <c r="CN51" s="34" t="s">
        <v>756</v>
      </c>
      <c r="CO51" s="34" t="s">
        <v>757</v>
      </c>
      <c r="CP51" s="34" t="s">
        <v>755</v>
      </c>
      <c r="CQ51" s="34" t="s">
        <v>756</v>
      </c>
      <c r="CR51" s="34" t="s">
        <v>757</v>
      </c>
      <c r="CS51" s="34" t="s">
        <v>755</v>
      </c>
      <c r="CT51" s="34" t="s">
        <v>756</v>
      </c>
      <c r="CU51" s="34" t="s">
        <v>757</v>
      </c>
      <c r="CV51" s="34" t="s">
        <v>755</v>
      </c>
      <c r="CW51" s="34" t="s">
        <v>756</v>
      </c>
      <c r="CX51" s="34" t="s">
        <v>757</v>
      </c>
      <c r="CY51" s="34" t="s">
        <v>755</v>
      </c>
      <c r="CZ51" s="34" t="s">
        <v>756</v>
      </c>
      <c r="DA51" s="34" t="s">
        <v>757</v>
      </c>
      <c r="DB51" s="34" t="s">
        <v>755</v>
      </c>
      <c r="DC51" s="34" t="s">
        <v>756</v>
      </c>
      <c r="DD51" s="34" t="s">
        <v>757</v>
      </c>
      <c r="DE51" s="34" t="s">
        <v>755</v>
      </c>
      <c r="DF51" s="34" t="s">
        <v>756</v>
      </c>
      <c r="DG51" s="34" t="s">
        <v>757</v>
      </c>
      <c r="DH51" s="34" t="s">
        <v>755</v>
      </c>
      <c r="DI51" s="34" t="s">
        <v>756</v>
      </c>
      <c r="DJ51" s="34" t="s">
        <v>757</v>
      </c>
      <c r="DK51" s="34" t="s">
        <v>755</v>
      </c>
      <c r="DL51" s="34" t="s">
        <v>756</v>
      </c>
      <c r="DM51" s="34" t="s">
        <v>757</v>
      </c>
      <c r="DN51" s="34" t="s">
        <v>755</v>
      </c>
      <c r="DO51" s="34" t="s">
        <v>756</v>
      </c>
      <c r="DP51" s="34" t="s">
        <v>757</v>
      </c>
      <c r="DQ51" s="34" t="s">
        <v>755</v>
      </c>
      <c r="DR51" s="34" t="s">
        <v>756</v>
      </c>
      <c r="DS51" s="34" t="s">
        <v>757</v>
      </c>
    </row>
    <row r="52" spans="2:123" x14ac:dyDescent="0.3">
      <c r="B52" s="33" t="s">
        <v>116</v>
      </c>
      <c r="C52" s="33" t="s">
        <v>55</v>
      </c>
      <c r="D52" s="58">
        <f>IFERROR(D$8 + D$40 * D$8/SUM(D$8, D$16, D$21, D$33), "")</f>
        <v>2971.1725279770048</v>
      </c>
      <c r="E52" s="58">
        <f t="shared" ref="E52:BP52" si="22">IFERROR(E$8 + E$40 * E$8/SUM(E$8, E$16, E$21, E$33), "")</f>
        <v>6854.3733920748637</v>
      </c>
      <c r="F52" s="58">
        <f t="shared" si="22"/>
        <v>9664.0580517180933</v>
      </c>
      <c r="G52" s="58">
        <f t="shared" si="22"/>
        <v>3463.707383097787</v>
      </c>
      <c r="H52" s="58">
        <f t="shared" si="22"/>
        <v>7189.0074372066556</v>
      </c>
      <c r="I52" s="58">
        <f t="shared" si="22"/>
        <v>10409.41657866792</v>
      </c>
      <c r="J52" s="58">
        <f t="shared" si="22"/>
        <v>3952.4819411928688</v>
      </c>
      <c r="K52" s="58">
        <f t="shared" si="22"/>
        <v>8180.5545252174188</v>
      </c>
      <c r="L52" s="58">
        <f t="shared" si="22"/>
        <v>11839.825262427283</v>
      </c>
      <c r="M52" s="58">
        <f t="shared" si="22"/>
        <v>4040.8915504497559</v>
      </c>
      <c r="N52" s="58">
        <f t="shared" si="22"/>
        <v>8125.3484949915937</v>
      </c>
      <c r="O52" s="58">
        <f t="shared" si="22"/>
        <v>11872.572245180023</v>
      </c>
      <c r="P52" s="58">
        <f t="shared" si="22"/>
        <v>4080.3524811368634</v>
      </c>
      <c r="Q52" s="58">
        <f t="shared" si="22"/>
        <v>8785.4414473600191</v>
      </c>
      <c r="R52" s="58">
        <f t="shared" si="22"/>
        <v>12555.116436663471</v>
      </c>
      <c r="S52" s="58">
        <f t="shared" si="22"/>
        <v>4543.8526114896158</v>
      </c>
      <c r="T52" s="58">
        <f t="shared" si="22"/>
        <v>7950.8114826141546</v>
      </c>
      <c r="U52" s="58">
        <f t="shared" si="22"/>
        <v>12172.558937568247</v>
      </c>
      <c r="V52" s="58">
        <f t="shared" si="22"/>
        <v>4766.3713354348365</v>
      </c>
      <c r="W52" s="58">
        <f t="shared" si="22"/>
        <v>7206.4015589254177</v>
      </c>
      <c r="X52" s="58">
        <f t="shared" si="22"/>
        <v>11612.639533379359</v>
      </c>
      <c r="Y52" s="58">
        <f t="shared" si="22"/>
        <v>3508.3828260268965</v>
      </c>
      <c r="Z52" s="58">
        <f t="shared" si="22"/>
        <v>5516.9762191266927</v>
      </c>
      <c r="AA52" s="58">
        <f t="shared" si="22"/>
        <v>8876.5445221582067</v>
      </c>
      <c r="AB52" s="58" t="str">
        <f t="shared" si="22"/>
        <v/>
      </c>
      <c r="AC52" s="58" t="str">
        <f t="shared" si="22"/>
        <v/>
      </c>
      <c r="AD52" s="58" t="str">
        <f t="shared" si="22"/>
        <v/>
      </c>
      <c r="AE52" s="58" t="str">
        <f t="shared" si="22"/>
        <v/>
      </c>
      <c r="AF52" s="58" t="str">
        <f t="shared" si="22"/>
        <v/>
      </c>
      <c r="AG52" s="58" t="str">
        <f t="shared" si="22"/>
        <v/>
      </c>
      <c r="AH52" s="58" t="str">
        <f t="shared" si="22"/>
        <v/>
      </c>
      <c r="AI52" s="58" t="str">
        <f t="shared" si="22"/>
        <v/>
      </c>
      <c r="AJ52" s="58" t="str">
        <f t="shared" si="22"/>
        <v/>
      </c>
      <c r="AK52" s="58" t="str">
        <f t="shared" si="22"/>
        <v/>
      </c>
      <c r="AL52" s="58" t="str">
        <f t="shared" si="22"/>
        <v/>
      </c>
      <c r="AM52" s="58" t="str">
        <f t="shared" si="22"/>
        <v/>
      </c>
      <c r="AN52" s="58" t="str">
        <f t="shared" si="22"/>
        <v/>
      </c>
      <c r="AO52" s="58" t="str">
        <f t="shared" si="22"/>
        <v/>
      </c>
      <c r="AP52" s="58" t="str">
        <f t="shared" si="22"/>
        <v/>
      </c>
      <c r="AQ52" s="58" t="str">
        <f t="shared" si="22"/>
        <v/>
      </c>
      <c r="AR52" s="58" t="str">
        <f t="shared" si="22"/>
        <v/>
      </c>
      <c r="AS52" s="58" t="str">
        <f t="shared" si="22"/>
        <v/>
      </c>
      <c r="AT52" s="58" t="str">
        <f t="shared" si="22"/>
        <v/>
      </c>
      <c r="AU52" s="58" t="str">
        <f t="shared" si="22"/>
        <v/>
      </c>
      <c r="AV52" s="58" t="str">
        <f t="shared" si="22"/>
        <v/>
      </c>
      <c r="AW52" s="58" t="str">
        <f t="shared" si="22"/>
        <v/>
      </c>
      <c r="AX52" s="58" t="str">
        <f t="shared" si="22"/>
        <v/>
      </c>
      <c r="AY52" s="58" t="str">
        <f t="shared" si="22"/>
        <v/>
      </c>
      <c r="AZ52" s="58" t="str">
        <f t="shared" si="22"/>
        <v/>
      </c>
      <c r="BA52" s="58" t="str">
        <f t="shared" si="22"/>
        <v/>
      </c>
      <c r="BB52" s="58" t="str">
        <f t="shared" si="22"/>
        <v/>
      </c>
      <c r="BC52" s="58" t="str">
        <f t="shared" si="22"/>
        <v/>
      </c>
      <c r="BD52" s="58" t="str">
        <f t="shared" si="22"/>
        <v/>
      </c>
      <c r="BE52" s="58" t="str">
        <f t="shared" si="22"/>
        <v/>
      </c>
      <c r="BF52" s="58" t="str">
        <f t="shared" si="22"/>
        <v/>
      </c>
      <c r="BG52" s="58" t="str">
        <f t="shared" si="22"/>
        <v/>
      </c>
      <c r="BH52" s="58" t="str">
        <f t="shared" si="22"/>
        <v/>
      </c>
      <c r="BI52" s="58" t="str">
        <f t="shared" si="22"/>
        <v/>
      </c>
      <c r="BJ52" s="58" t="str">
        <f t="shared" si="22"/>
        <v/>
      </c>
      <c r="BK52" s="58" t="str">
        <f t="shared" si="22"/>
        <v/>
      </c>
      <c r="BL52" s="58" t="str">
        <f t="shared" si="22"/>
        <v/>
      </c>
      <c r="BM52" s="58" t="str">
        <f t="shared" si="22"/>
        <v/>
      </c>
      <c r="BN52" s="58" t="str">
        <f t="shared" si="22"/>
        <v/>
      </c>
      <c r="BO52" s="58" t="str">
        <f t="shared" si="22"/>
        <v/>
      </c>
      <c r="BP52" s="58" t="str">
        <f t="shared" si="22"/>
        <v/>
      </c>
      <c r="BQ52" s="58" t="str">
        <f t="shared" ref="BQ52:DS52" si="23">IFERROR(BQ$8 + BQ$40 * BQ$8/SUM(BQ$8, BQ$16, BQ$21, BQ$33), "")</f>
        <v/>
      </c>
      <c r="BR52" s="58" t="str">
        <f t="shared" si="23"/>
        <v/>
      </c>
      <c r="BS52" s="58" t="str">
        <f t="shared" si="23"/>
        <v/>
      </c>
      <c r="BT52" s="58" t="str">
        <f t="shared" si="23"/>
        <v/>
      </c>
      <c r="BU52" s="58" t="str">
        <f t="shared" si="23"/>
        <v/>
      </c>
      <c r="BV52" s="58" t="str">
        <f t="shared" si="23"/>
        <v/>
      </c>
      <c r="BW52" s="58" t="str">
        <f t="shared" si="23"/>
        <v/>
      </c>
      <c r="BX52" s="58" t="str">
        <f t="shared" si="23"/>
        <v/>
      </c>
      <c r="BY52" s="58" t="str">
        <f t="shared" si="23"/>
        <v/>
      </c>
      <c r="BZ52" s="58" t="str">
        <f t="shared" si="23"/>
        <v/>
      </c>
      <c r="CA52" s="58" t="str">
        <f t="shared" si="23"/>
        <v/>
      </c>
      <c r="CB52" s="58" t="str">
        <f t="shared" si="23"/>
        <v/>
      </c>
      <c r="CC52" s="58" t="str">
        <f t="shared" si="23"/>
        <v/>
      </c>
      <c r="CD52" s="58" t="str">
        <f t="shared" si="23"/>
        <v/>
      </c>
      <c r="CE52" s="58" t="str">
        <f t="shared" si="23"/>
        <v/>
      </c>
      <c r="CF52" s="58" t="str">
        <f t="shared" si="23"/>
        <v/>
      </c>
      <c r="CG52" s="58" t="str">
        <f t="shared" si="23"/>
        <v/>
      </c>
      <c r="CH52" s="58" t="str">
        <f t="shared" si="23"/>
        <v/>
      </c>
      <c r="CI52" s="58" t="str">
        <f t="shared" si="23"/>
        <v/>
      </c>
      <c r="CJ52" s="58" t="str">
        <f t="shared" si="23"/>
        <v/>
      </c>
      <c r="CK52" s="58" t="str">
        <f t="shared" si="23"/>
        <v/>
      </c>
      <c r="CL52" s="58" t="str">
        <f t="shared" si="23"/>
        <v/>
      </c>
      <c r="CM52" s="58" t="str">
        <f t="shared" si="23"/>
        <v/>
      </c>
      <c r="CN52" s="58" t="str">
        <f t="shared" si="23"/>
        <v/>
      </c>
      <c r="CO52" s="58" t="str">
        <f t="shared" si="23"/>
        <v/>
      </c>
      <c r="CP52" s="58" t="str">
        <f t="shared" si="23"/>
        <v/>
      </c>
      <c r="CQ52" s="58" t="str">
        <f t="shared" si="23"/>
        <v/>
      </c>
      <c r="CR52" s="58" t="str">
        <f t="shared" si="23"/>
        <v/>
      </c>
      <c r="CS52" s="58" t="str">
        <f t="shared" si="23"/>
        <v/>
      </c>
      <c r="CT52" s="58" t="str">
        <f t="shared" si="23"/>
        <v/>
      </c>
      <c r="CU52" s="58" t="str">
        <f t="shared" si="23"/>
        <v/>
      </c>
      <c r="CV52" s="58" t="str">
        <f t="shared" si="23"/>
        <v/>
      </c>
      <c r="CW52" s="58" t="str">
        <f t="shared" si="23"/>
        <v/>
      </c>
      <c r="CX52" s="58" t="str">
        <f t="shared" si="23"/>
        <v/>
      </c>
      <c r="CY52" s="58" t="str">
        <f t="shared" si="23"/>
        <v/>
      </c>
      <c r="CZ52" s="58" t="str">
        <f t="shared" si="23"/>
        <v/>
      </c>
      <c r="DA52" s="58" t="str">
        <f t="shared" si="23"/>
        <v/>
      </c>
      <c r="DB52" s="58" t="str">
        <f t="shared" si="23"/>
        <v/>
      </c>
      <c r="DC52" s="58" t="str">
        <f t="shared" si="23"/>
        <v/>
      </c>
      <c r="DD52" s="58" t="str">
        <f t="shared" si="23"/>
        <v/>
      </c>
      <c r="DE52" s="58" t="str">
        <f t="shared" si="23"/>
        <v/>
      </c>
      <c r="DF52" s="58" t="str">
        <f t="shared" si="23"/>
        <v/>
      </c>
      <c r="DG52" s="58" t="str">
        <f t="shared" si="23"/>
        <v/>
      </c>
      <c r="DH52" s="58" t="str">
        <f t="shared" si="23"/>
        <v/>
      </c>
      <c r="DI52" s="58" t="str">
        <f t="shared" si="23"/>
        <v/>
      </c>
      <c r="DJ52" s="58" t="str">
        <f t="shared" si="23"/>
        <v/>
      </c>
      <c r="DK52" s="58" t="str">
        <f t="shared" si="23"/>
        <v/>
      </c>
      <c r="DL52" s="58" t="str">
        <f t="shared" si="23"/>
        <v/>
      </c>
      <c r="DM52" s="58" t="str">
        <f t="shared" si="23"/>
        <v/>
      </c>
      <c r="DN52" s="58" t="str">
        <f t="shared" si="23"/>
        <v/>
      </c>
      <c r="DO52" s="58" t="str">
        <f t="shared" si="23"/>
        <v/>
      </c>
      <c r="DP52" s="58" t="str">
        <f t="shared" si="23"/>
        <v/>
      </c>
      <c r="DQ52" s="58" t="str">
        <f t="shared" si="23"/>
        <v/>
      </c>
      <c r="DR52" s="58" t="str">
        <f t="shared" si="23"/>
        <v/>
      </c>
      <c r="DS52" s="58" t="str">
        <f t="shared" si="23"/>
        <v/>
      </c>
    </row>
    <row r="53" spans="2:123" x14ac:dyDescent="0.3">
      <c r="B53" s="33" t="s">
        <v>130</v>
      </c>
      <c r="C53" s="33" t="s">
        <v>131</v>
      </c>
      <c r="D53" s="58">
        <f>IFERROR(D$16 + D$40 * D$16/SUM(D$8, D$16, D$21, D$33), "")</f>
        <v>1288.806685618061</v>
      </c>
      <c r="E53" s="58">
        <f t="shared" ref="E53:BP53" si="24">IFERROR(E$16 + E$40 * E$16/SUM(E$8, E$16, E$21, E$33), "")</f>
        <v>1732.9215586594701</v>
      </c>
      <c r="F53" s="58">
        <f t="shared" si="24"/>
        <v>2991.4832344247261</v>
      </c>
      <c r="G53" s="58">
        <f t="shared" si="24"/>
        <v>1363.2492660920568</v>
      </c>
      <c r="H53" s="58">
        <f t="shared" si="24"/>
        <v>1198.7436337247807</v>
      </c>
      <c r="I53" s="58">
        <f t="shared" si="24"/>
        <v>2537.1080146983018</v>
      </c>
      <c r="J53" s="58">
        <f t="shared" si="24"/>
        <v>1422.0198928121231</v>
      </c>
      <c r="K53" s="58">
        <f t="shared" si="24"/>
        <v>1359.607223781665</v>
      </c>
      <c r="L53" s="58">
        <f t="shared" si="24"/>
        <v>2749.4889164278825</v>
      </c>
      <c r="M53" s="58">
        <f t="shared" si="24"/>
        <v>1560.1401955071569</v>
      </c>
      <c r="N53" s="58">
        <f t="shared" si="24"/>
        <v>1387.7762321158161</v>
      </c>
      <c r="O53" s="58">
        <f t="shared" si="24"/>
        <v>2918.7613492208511</v>
      </c>
      <c r="P53" s="58">
        <f t="shared" si="24"/>
        <v>1759.4168799537094</v>
      </c>
      <c r="Q53" s="58">
        <f t="shared" si="24"/>
        <v>1386.7823748994706</v>
      </c>
      <c r="R53" s="58">
        <f t="shared" si="24"/>
        <v>3121.9735632440634</v>
      </c>
      <c r="S53" s="58">
        <f t="shared" si="24"/>
        <v>1581.9476581791537</v>
      </c>
      <c r="T53" s="58">
        <f t="shared" si="24"/>
        <v>1266.6993619525078</v>
      </c>
      <c r="U53" s="58">
        <f t="shared" si="24"/>
        <v>2819.4673652524853</v>
      </c>
      <c r="V53" s="58">
        <f t="shared" si="24"/>
        <v>1645.774678119566</v>
      </c>
      <c r="W53" s="58">
        <f t="shared" si="24"/>
        <v>1109.5993338286833</v>
      </c>
      <c r="X53" s="58">
        <f t="shared" si="24"/>
        <v>2725.6521749175863</v>
      </c>
      <c r="Y53" s="58">
        <f t="shared" si="24"/>
        <v>1290.1421574194933</v>
      </c>
      <c r="Z53" s="58">
        <f t="shared" si="24"/>
        <v>839.78100416390089</v>
      </c>
      <c r="AA53" s="58">
        <f t="shared" si="24"/>
        <v>2116.4987043846845</v>
      </c>
      <c r="AB53" s="58" t="str">
        <f t="shared" si="24"/>
        <v/>
      </c>
      <c r="AC53" s="58" t="str">
        <f t="shared" si="24"/>
        <v/>
      </c>
      <c r="AD53" s="58" t="str">
        <f t="shared" si="24"/>
        <v/>
      </c>
      <c r="AE53" s="58" t="str">
        <f t="shared" si="24"/>
        <v/>
      </c>
      <c r="AF53" s="58" t="str">
        <f t="shared" si="24"/>
        <v/>
      </c>
      <c r="AG53" s="58" t="str">
        <f t="shared" si="24"/>
        <v/>
      </c>
      <c r="AH53" s="58" t="str">
        <f t="shared" si="24"/>
        <v/>
      </c>
      <c r="AI53" s="58" t="str">
        <f t="shared" si="24"/>
        <v/>
      </c>
      <c r="AJ53" s="58" t="str">
        <f t="shared" si="24"/>
        <v/>
      </c>
      <c r="AK53" s="58" t="str">
        <f t="shared" si="24"/>
        <v/>
      </c>
      <c r="AL53" s="58" t="str">
        <f t="shared" si="24"/>
        <v/>
      </c>
      <c r="AM53" s="58" t="str">
        <f t="shared" si="24"/>
        <v/>
      </c>
      <c r="AN53" s="58" t="str">
        <f t="shared" si="24"/>
        <v/>
      </c>
      <c r="AO53" s="58" t="str">
        <f t="shared" si="24"/>
        <v/>
      </c>
      <c r="AP53" s="58" t="str">
        <f t="shared" si="24"/>
        <v/>
      </c>
      <c r="AQ53" s="58" t="str">
        <f t="shared" si="24"/>
        <v/>
      </c>
      <c r="AR53" s="58" t="str">
        <f t="shared" si="24"/>
        <v/>
      </c>
      <c r="AS53" s="58" t="str">
        <f t="shared" si="24"/>
        <v/>
      </c>
      <c r="AT53" s="58" t="str">
        <f t="shared" si="24"/>
        <v/>
      </c>
      <c r="AU53" s="58" t="str">
        <f t="shared" si="24"/>
        <v/>
      </c>
      <c r="AV53" s="58" t="str">
        <f t="shared" si="24"/>
        <v/>
      </c>
      <c r="AW53" s="58" t="str">
        <f t="shared" si="24"/>
        <v/>
      </c>
      <c r="AX53" s="58" t="str">
        <f t="shared" si="24"/>
        <v/>
      </c>
      <c r="AY53" s="58" t="str">
        <f t="shared" si="24"/>
        <v/>
      </c>
      <c r="AZ53" s="58" t="str">
        <f t="shared" si="24"/>
        <v/>
      </c>
      <c r="BA53" s="58" t="str">
        <f t="shared" si="24"/>
        <v/>
      </c>
      <c r="BB53" s="58" t="str">
        <f t="shared" si="24"/>
        <v/>
      </c>
      <c r="BC53" s="58" t="str">
        <f t="shared" si="24"/>
        <v/>
      </c>
      <c r="BD53" s="58" t="str">
        <f t="shared" si="24"/>
        <v/>
      </c>
      <c r="BE53" s="58" t="str">
        <f t="shared" si="24"/>
        <v/>
      </c>
      <c r="BF53" s="58" t="str">
        <f t="shared" si="24"/>
        <v/>
      </c>
      <c r="BG53" s="58" t="str">
        <f t="shared" si="24"/>
        <v/>
      </c>
      <c r="BH53" s="58" t="str">
        <f t="shared" si="24"/>
        <v/>
      </c>
      <c r="BI53" s="58" t="str">
        <f t="shared" si="24"/>
        <v/>
      </c>
      <c r="BJ53" s="58" t="str">
        <f t="shared" si="24"/>
        <v/>
      </c>
      <c r="BK53" s="58" t="str">
        <f t="shared" si="24"/>
        <v/>
      </c>
      <c r="BL53" s="58" t="str">
        <f t="shared" si="24"/>
        <v/>
      </c>
      <c r="BM53" s="58" t="str">
        <f t="shared" si="24"/>
        <v/>
      </c>
      <c r="BN53" s="58" t="str">
        <f t="shared" si="24"/>
        <v/>
      </c>
      <c r="BO53" s="58" t="str">
        <f t="shared" si="24"/>
        <v/>
      </c>
      <c r="BP53" s="58" t="str">
        <f t="shared" si="24"/>
        <v/>
      </c>
      <c r="BQ53" s="58" t="str">
        <f t="shared" ref="BQ53:DS53" si="25">IFERROR(BQ$16 + BQ$40 * BQ$16/SUM(BQ$8, BQ$16, BQ$21, BQ$33), "")</f>
        <v/>
      </c>
      <c r="BR53" s="58" t="str">
        <f t="shared" si="25"/>
        <v/>
      </c>
      <c r="BS53" s="58" t="str">
        <f t="shared" si="25"/>
        <v/>
      </c>
      <c r="BT53" s="58" t="str">
        <f t="shared" si="25"/>
        <v/>
      </c>
      <c r="BU53" s="58" t="str">
        <f t="shared" si="25"/>
        <v/>
      </c>
      <c r="BV53" s="58" t="str">
        <f t="shared" si="25"/>
        <v/>
      </c>
      <c r="BW53" s="58" t="str">
        <f t="shared" si="25"/>
        <v/>
      </c>
      <c r="BX53" s="58" t="str">
        <f t="shared" si="25"/>
        <v/>
      </c>
      <c r="BY53" s="58" t="str">
        <f t="shared" si="25"/>
        <v/>
      </c>
      <c r="BZ53" s="58" t="str">
        <f t="shared" si="25"/>
        <v/>
      </c>
      <c r="CA53" s="58" t="str">
        <f t="shared" si="25"/>
        <v/>
      </c>
      <c r="CB53" s="58" t="str">
        <f t="shared" si="25"/>
        <v/>
      </c>
      <c r="CC53" s="58" t="str">
        <f t="shared" si="25"/>
        <v/>
      </c>
      <c r="CD53" s="58" t="str">
        <f t="shared" si="25"/>
        <v/>
      </c>
      <c r="CE53" s="58" t="str">
        <f t="shared" si="25"/>
        <v/>
      </c>
      <c r="CF53" s="58" t="str">
        <f t="shared" si="25"/>
        <v/>
      </c>
      <c r="CG53" s="58" t="str">
        <f t="shared" si="25"/>
        <v/>
      </c>
      <c r="CH53" s="58" t="str">
        <f t="shared" si="25"/>
        <v/>
      </c>
      <c r="CI53" s="58" t="str">
        <f t="shared" si="25"/>
        <v/>
      </c>
      <c r="CJ53" s="58" t="str">
        <f t="shared" si="25"/>
        <v/>
      </c>
      <c r="CK53" s="58" t="str">
        <f t="shared" si="25"/>
        <v/>
      </c>
      <c r="CL53" s="58" t="str">
        <f t="shared" si="25"/>
        <v/>
      </c>
      <c r="CM53" s="58" t="str">
        <f t="shared" si="25"/>
        <v/>
      </c>
      <c r="CN53" s="58" t="str">
        <f t="shared" si="25"/>
        <v/>
      </c>
      <c r="CO53" s="58" t="str">
        <f t="shared" si="25"/>
        <v/>
      </c>
      <c r="CP53" s="58" t="str">
        <f t="shared" si="25"/>
        <v/>
      </c>
      <c r="CQ53" s="58" t="str">
        <f t="shared" si="25"/>
        <v/>
      </c>
      <c r="CR53" s="58" t="str">
        <f t="shared" si="25"/>
        <v/>
      </c>
      <c r="CS53" s="58" t="str">
        <f t="shared" si="25"/>
        <v/>
      </c>
      <c r="CT53" s="58" t="str">
        <f t="shared" si="25"/>
        <v/>
      </c>
      <c r="CU53" s="58" t="str">
        <f t="shared" si="25"/>
        <v/>
      </c>
      <c r="CV53" s="58" t="str">
        <f t="shared" si="25"/>
        <v/>
      </c>
      <c r="CW53" s="58" t="str">
        <f t="shared" si="25"/>
        <v/>
      </c>
      <c r="CX53" s="58" t="str">
        <f t="shared" si="25"/>
        <v/>
      </c>
      <c r="CY53" s="58" t="str">
        <f t="shared" si="25"/>
        <v/>
      </c>
      <c r="CZ53" s="58" t="str">
        <f t="shared" si="25"/>
        <v/>
      </c>
      <c r="DA53" s="58" t="str">
        <f t="shared" si="25"/>
        <v/>
      </c>
      <c r="DB53" s="58" t="str">
        <f t="shared" si="25"/>
        <v/>
      </c>
      <c r="DC53" s="58" t="str">
        <f t="shared" si="25"/>
        <v/>
      </c>
      <c r="DD53" s="58" t="str">
        <f t="shared" si="25"/>
        <v/>
      </c>
      <c r="DE53" s="58" t="str">
        <f t="shared" si="25"/>
        <v/>
      </c>
      <c r="DF53" s="58" t="str">
        <f t="shared" si="25"/>
        <v/>
      </c>
      <c r="DG53" s="58" t="str">
        <f t="shared" si="25"/>
        <v/>
      </c>
      <c r="DH53" s="58" t="str">
        <f t="shared" si="25"/>
        <v/>
      </c>
      <c r="DI53" s="58" t="str">
        <f t="shared" si="25"/>
        <v/>
      </c>
      <c r="DJ53" s="58" t="str">
        <f t="shared" si="25"/>
        <v/>
      </c>
      <c r="DK53" s="58" t="str">
        <f t="shared" si="25"/>
        <v/>
      </c>
      <c r="DL53" s="58" t="str">
        <f t="shared" si="25"/>
        <v/>
      </c>
      <c r="DM53" s="58" t="str">
        <f t="shared" si="25"/>
        <v/>
      </c>
      <c r="DN53" s="58" t="str">
        <f t="shared" si="25"/>
        <v/>
      </c>
      <c r="DO53" s="58" t="str">
        <f t="shared" si="25"/>
        <v/>
      </c>
      <c r="DP53" s="58" t="str">
        <f t="shared" si="25"/>
        <v/>
      </c>
      <c r="DQ53" s="58" t="str">
        <f t="shared" si="25"/>
        <v/>
      </c>
      <c r="DR53" s="58" t="str">
        <f t="shared" si="25"/>
        <v/>
      </c>
      <c r="DS53" s="58" t="str">
        <f t="shared" si="25"/>
        <v/>
      </c>
    </row>
    <row r="54" spans="2:123" x14ac:dyDescent="0.3">
      <c r="B54" s="33" t="s">
        <v>138</v>
      </c>
      <c r="C54" s="33" t="s">
        <v>139</v>
      </c>
      <c r="D54" s="58">
        <f>IFERROR(D$21 + D$40 * D$21/SUM(D$8, D$16, D$21, D$33), "")</f>
        <v>595.09975302531461</v>
      </c>
      <c r="E54" s="58">
        <f t="shared" ref="E54:BP54" si="26">IFERROR(E$21 + E$40 * E$21/SUM(E$8, E$16, E$21, E$33), "")</f>
        <v>2112.162180755869</v>
      </c>
      <c r="F54" s="58">
        <f t="shared" si="26"/>
        <v>2651.1920805501168</v>
      </c>
      <c r="G54" s="58">
        <f t="shared" si="26"/>
        <v>503.68076131624963</v>
      </c>
      <c r="H54" s="58">
        <f t="shared" si="26"/>
        <v>1507.2660389717305</v>
      </c>
      <c r="I54" s="58">
        <f t="shared" si="26"/>
        <v>1955.4940118510808</v>
      </c>
      <c r="J54" s="58">
        <f t="shared" si="26"/>
        <v>551.22581858970443</v>
      </c>
      <c r="K54" s="58">
        <f t="shared" si="26"/>
        <v>1808.0854174144251</v>
      </c>
      <c r="L54" s="58">
        <f t="shared" si="26"/>
        <v>2287.5138109093341</v>
      </c>
      <c r="M54" s="58">
        <f t="shared" si="26"/>
        <v>705.39065838923034</v>
      </c>
      <c r="N54" s="58">
        <f t="shared" si="26"/>
        <v>2191.4815360162129</v>
      </c>
      <c r="O54" s="58">
        <f t="shared" si="26"/>
        <v>2808.3855860357926</v>
      </c>
      <c r="P54" s="58">
        <f t="shared" si="26"/>
        <v>841.34267565435243</v>
      </c>
      <c r="Q54" s="58">
        <f t="shared" si="26"/>
        <v>2247.1875244935063</v>
      </c>
      <c r="R54" s="58">
        <f t="shared" si="26"/>
        <v>3004.5613623480831</v>
      </c>
      <c r="S54" s="58">
        <f t="shared" si="26"/>
        <v>922.94358569831513</v>
      </c>
      <c r="T54" s="58">
        <f t="shared" si="26"/>
        <v>2220.828274239992</v>
      </c>
      <c r="U54" s="58">
        <f t="shared" si="26"/>
        <v>3044.867948753671</v>
      </c>
      <c r="V54" s="58">
        <f t="shared" si="26"/>
        <v>1033.8505235290966</v>
      </c>
      <c r="W54" s="58">
        <f t="shared" si="26"/>
        <v>2214.7420289377919</v>
      </c>
      <c r="X54" s="58">
        <f t="shared" si="26"/>
        <v>3125.751874667465</v>
      </c>
      <c r="Y54" s="58">
        <f t="shared" si="26"/>
        <v>769.31190453751833</v>
      </c>
      <c r="Z54" s="58">
        <f t="shared" si="26"/>
        <v>2012.7960773930806</v>
      </c>
      <c r="AA54" s="58">
        <f t="shared" si="26"/>
        <v>2721.582522314894</v>
      </c>
      <c r="AB54" s="58" t="str">
        <f t="shared" si="26"/>
        <v/>
      </c>
      <c r="AC54" s="58" t="str">
        <f t="shared" si="26"/>
        <v/>
      </c>
      <c r="AD54" s="58" t="str">
        <f t="shared" si="26"/>
        <v/>
      </c>
      <c r="AE54" s="58" t="str">
        <f t="shared" si="26"/>
        <v/>
      </c>
      <c r="AF54" s="58" t="str">
        <f t="shared" si="26"/>
        <v/>
      </c>
      <c r="AG54" s="58" t="str">
        <f t="shared" si="26"/>
        <v/>
      </c>
      <c r="AH54" s="58" t="str">
        <f t="shared" si="26"/>
        <v/>
      </c>
      <c r="AI54" s="58" t="str">
        <f t="shared" si="26"/>
        <v/>
      </c>
      <c r="AJ54" s="58" t="str">
        <f t="shared" si="26"/>
        <v/>
      </c>
      <c r="AK54" s="58" t="str">
        <f t="shared" si="26"/>
        <v/>
      </c>
      <c r="AL54" s="58" t="str">
        <f t="shared" si="26"/>
        <v/>
      </c>
      <c r="AM54" s="58" t="str">
        <f t="shared" si="26"/>
        <v/>
      </c>
      <c r="AN54" s="58" t="str">
        <f t="shared" si="26"/>
        <v/>
      </c>
      <c r="AO54" s="58" t="str">
        <f t="shared" si="26"/>
        <v/>
      </c>
      <c r="AP54" s="58" t="str">
        <f t="shared" si="26"/>
        <v/>
      </c>
      <c r="AQ54" s="58" t="str">
        <f t="shared" si="26"/>
        <v/>
      </c>
      <c r="AR54" s="58" t="str">
        <f t="shared" si="26"/>
        <v/>
      </c>
      <c r="AS54" s="58" t="str">
        <f t="shared" si="26"/>
        <v/>
      </c>
      <c r="AT54" s="58" t="str">
        <f t="shared" si="26"/>
        <v/>
      </c>
      <c r="AU54" s="58" t="str">
        <f t="shared" si="26"/>
        <v/>
      </c>
      <c r="AV54" s="58" t="str">
        <f t="shared" si="26"/>
        <v/>
      </c>
      <c r="AW54" s="58" t="str">
        <f t="shared" si="26"/>
        <v/>
      </c>
      <c r="AX54" s="58" t="str">
        <f t="shared" si="26"/>
        <v/>
      </c>
      <c r="AY54" s="58" t="str">
        <f t="shared" si="26"/>
        <v/>
      </c>
      <c r="AZ54" s="58" t="str">
        <f t="shared" si="26"/>
        <v/>
      </c>
      <c r="BA54" s="58" t="str">
        <f t="shared" si="26"/>
        <v/>
      </c>
      <c r="BB54" s="58" t="str">
        <f t="shared" si="26"/>
        <v/>
      </c>
      <c r="BC54" s="58" t="str">
        <f t="shared" si="26"/>
        <v/>
      </c>
      <c r="BD54" s="58" t="str">
        <f t="shared" si="26"/>
        <v/>
      </c>
      <c r="BE54" s="58" t="str">
        <f t="shared" si="26"/>
        <v/>
      </c>
      <c r="BF54" s="58" t="str">
        <f t="shared" si="26"/>
        <v/>
      </c>
      <c r="BG54" s="58" t="str">
        <f t="shared" si="26"/>
        <v/>
      </c>
      <c r="BH54" s="58" t="str">
        <f t="shared" si="26"/>
        <v/>
      </c>
      <c r="BI54" s="58" t="str">
        <f t="shared" si="26"/>
        <v/>
      </c>
      <c r="BJ54" s="58" t="str">
        <f t="shared" si="26"/>
        <v/>
      </c>
      <c r="BK54" s="58" t="str">
        <f t="shared" si="26"/>
        <v/>
      </c>
      <c r="BL54" s="58" t="str">
        <f t="shared" si="26"/>
        <v/>
      </c>
      <c r="BM54" s="58" t="str">
        <f t="shared" si="26"/>
        <v/>
      </c>
      <c r="BN54" s="58" t="str">
        <f t="shared" si="26"/>
        <v/>
      </c>
      <c r="BO54" s="58" t="str">
        <f t="shared" si="26"/>
        <v/>
      </c>
      <c r="BP54" s="58" t="str">
        <f t="shared" si="26"/>
        <v/>
      </c>
      <c r="BQ54" s="58" t="str">
        <f t="shared" ref="BQ54:DS54" si="27">IFERROR(BQ$21 + BQ$40 * BQ$21/SUM(BQ$8, BQ$16, BQ$21, BQ$33), "")</f>
        <v/>
      </c>
      <c r="BR54" s="58" t="str">
        <f t="shared" si="27"/>
        <v/>
      </c>
      <c r="BS54" s="58" t="str">
        <f t="shared" si="27"/>
        <v/>
      </c>
      <c r="BT54" s="58" t="str">
        <f t="shared" si="27"/>
        <v/>
      </c>
      <c r="BU54" s="58" t="str">
        <f t="shared" si="27"/>
        <v/>
      </c>
      <c r="BV54" s="58" t="str">
        <f t="shared" si="27"/>
        <v/>
      </c>
      <c r="BW54" s="58" t="str">
        <f t="shared" si="27"/>
        <v/>
      </c>
      <c r="BX54" s="58" t="str">
        <f t="shared" si="27"/>
        <v/>
      </c>
      <c r="BY54" s="58" t="str">
        <f t="shared" si="27"/>
        <v/>
      </c>
      <c r="BZ54" s="58" t="str">
        <f t="shared" si="27"/>
        <v/>
      </c>
      <c r="CA54" s="58" t="str">
        <f t="shared" si="27"/>
        <v/>
      </c>
      <c r="CB54" s="58" t="str">
        <f t="shared" si="27"/>
        <v/>
      </c>
      <c r="CC54" s="58" t="str">
        <f t="shared" si="27"/>
        <v/>
      </c>
      <c r="CD54" s="58" t="str">
        <f t="shared" si="27"/>
        <v/>
      </c>
      <c r="CE54" s="58" t="str">
        <f t="shared" si="27"/>
        <v/>
      </c>
      <c r="CF54" s="58" t="str">
        <f t="shared" si="27"/>
        <v/>
      </c>
      <c r="CG54" s="58" t="str">
        <f t="shared" si="27"/>
        <v/>
      </c>
      <c r="CH54" s="58" t="str">
        <f t="shared" si="27"/>
        <v/>
      </c>
      <c r="CI54" s="58" t="str">
        <f t="shared" si="27"/>
        <v/>
      </c>
      <c r="CJ54" s="58" t="str">
        <f t="shared" si="27"/>
        <v/>
      </c>
      <c r="CK54" s="58" t="str">
        <f t="shared" si="27"/>
        <v/>
      </c>
      <c r="CL54" s="58" t="str">
        <f t="shared" si="27"/>
        <v/>
      </c>
      <c r="CM54" s="58" t="str">
        <f t="shared" si="27"/>
        <v/>
      </c>
      <c r="CN54" s="58" t="str">
        <f t="shared" si="27"/>
        <v/>
      </c>
      <c r="CO54" s="58" t="str">
        <f t="shared" si="27"/>
        <v/>
      </c>
      <c r="CP54" s="58" t="str">
        <f t="shared" si="27"/>
        <v/>
      </c>
      <c r="CQ54" s="58" t="str">
        <f t="shared" si="27"/>
        <v/>
      </c>
      <c r="CR54" s="58" t="str">
        <f t="shared" si="27"/>
        <v/>
      </c>
      <c r="CS54" s="58" t="str">
        <f t="shared" si="27"/>
        <v/>
      </c>
      <c r="CT54" s="58" t="str">
        <f t="shared" si="27"/>
        <v/>
      </c>
      <c r="CU54" s="58" t="str">
        <f t="shared" si="27"/>
        <v/>
      </c>
      <c r="CV54" s="58" t="str">
        <f t="shared" si="27"/>
        <v/>
      </c>
      <c r="CW54" s="58" t="str">
        <f t="shared" si="27"/>
        <v/>
      </c>
      <c r="CX54" s="58" t="str">
        <f t="shared" si="27"/>
        <v/>
      </c>
      <c r="CY54" s="58" t="str">
        <f t="shared" si="27"/>
        <v/>
      </c>
      <c r="CZ54" s="58" t="str">
        <f t="shared" si="27"/>
        <v/>
      </c>
      <c r="DA54" s="58" t="str">
        <f t="shared" si="27"/>
        <v/>
      </c>
      <c r="DB54" s="58" t="str">
        <f t="shared" si="27"/>
        <v/>
      </c>
      <c r="DC54" s="58" t="str">
        <f t="shared" si="27"/>
        <v/>
      </c>
      <c r="DD54" s="58" t="str">
        <f t="shared" si="27"/>
        <v/>
      </c>
      <c r="DE54" s="58" t="str">
        <f t="shared" si="27"/>
        <v/>
      </c>
      <c r="DF54" s="58" t="str">
        <f t="shared" si="27"/>
        <v/>
      </c>
      <c r="DG54" s="58" t="str">
        <f t="shared" si="27"/>
        <v/>
      </c>
      <c r="DH54" s="58" t="str">
        <f t="shared" si="27"/>
        <v/>
      </c>
      <c r="DI54" s="58" t="str">
        <f t="shared" si="27"/>
        <v/>
      </c>
      <c r="DJ54" s="58" t="str">
        <f t="shared" si="27"/>
        <v/>
      </c>
      <c r="DK54" s="58" t="str">
        <f t="shared" si="27"/>
        <v/>
      </c>
      <c r="DL54" s="58" t="str">
        <f t="shared" si="27"/>
        <v/>
      </c>
      <c r="DM54" s="58" t="str">
        <f t="shared" si="27"/>
        <v/>
      </c>
      <c r="DN54" s="58" t="str">
        <f t="shared" si="27"/>
        <v/>
      </c>
      <c r="DO54" s="58" t="str">
        <f t="shared" si="27"/>
        <v/>
      </c>
      <c r="DP54" s="58" t="str">
        <f t="shared" si="27"/>
        <v/>
      </c>
      <c r="DQ54" s="58" t="str">
        <f t="shared" si="27"/>
        <v/>
      </c>
      <c r="DR54" s="58" t="str">
        <f t="shared" si="27"/>
        <v/>
      </c>
      <c r="DS54" s="58" t="str">
        <f t="shared" si="27"/>
        <v/>
      </c>
    </row>
    <row r="55" spans="2:123" x14ac:dyDescent="0.3">
      <c r="B55" s="33" t="s">
        <v>160</v>
      </c>
      <c r="C55" s="33" t="s">
        <v>161</v>
      </c>
      <c r="D55" s="58">
        <f>IFERROR(D$33 + D$40 * D$33/SUM(D$8, D$16, D$21, D$33), "")</f>
        <v>16201.733359928847</v>
      </c>
      <c r="E55" s="58">
        <f t="shared" ref="E55:BP55" si="28">IFERROR(E$33 + E$40 * E$33/SUM(E$8, E$16, E$21, E$33), "")</f>
        <v>2215.4358077485572</v>
      </c>
      <c r="F55" s="58">
        <f t="shared" si="28"/>
        <v>18664.971899095053</v>
      </c>
      <c r="G55" s="58">
        <f t="shared" si="28"/>
        <v>20589.360613424764</v>
      </c>
      <c r="H55" s="58">
        <f t="shared" si="28"/>
        <v>2010.5262895506353</v>
      </c>
      <c r="I55" s="58">
        <f t="shared" si="28"/>
        <v>22923.522818167352</v>
      </c>
      <c r="J55" s="58">
        <f t="shared" si="28"/>
        <v>23041.143120267694</v>
      </c>
      <c r="K55" s="58">
        <f t="shared" si="28"/>
        <v>2214.059781149344</v>
      </c>
      <c r="L55" s="58">
        <f t="shared" si="28"/>
        <v>25652.34973066075</v>
      </c>
      <c r="M55" s="58">
        <f t="shared" si="28"/>
        <v>21634.019787426623</v>
      </c>
      <c r="N55" s="58">
        <f t="shared" si="28"/>
        <v>2304.593178237415</v>
      </c>
      <c r="O55" s="58">
        <f t="shared" si="28"/>
        <v>24349.922452697152</v>
      </c>
      <c r="P55" s="58">
        <f t="shared" si="28"/>
        <v>23538.301915341395</v>
      </c>
      <c r="Q55" s="58">
        <f t="shared" si="28"/>
        <v>2293.9774896095109</v>
      </c>
      <c r="R55" s="58">
        <f t="shared" si="28"/>
        <v>26251.151426193217</v>
      </c>
      <c r="S55" s="58">
        <f t="shared" si="28"/>
        <v>21878.484820204372</v>
      </c>
      <c r="T55" s="58">
        <f t="shared" si="28"/>
        <v>2068.0367193425413</v>
      </c>
      <c r="U55" s="58">
        <f t="shared" si="28"/>
        <v>24396.71026214624</v>
      </c>
      <c r="V55" s="58">
        <f t="shared" si="28"/>
        <v>23224.027565933895</v>
      </c>
      <c r="W55" s="58">
        <f t="shared" si="28"/>
        <v>2077.4698066172391</v>
      </c>
      <c r="X55" s="58">
        <f t="shared" si="28"/>
        <v>25814.193248362124</v>
      </c>
      <c r="Y55" s="58">
        <f t="shared" si="28"/>
        <v>22969.324230660499</v>
      </c>
      <c r="Z55" s="58">
        <f t="shared" si="28"/>
        <v>1657.1314346103418</v>
      </c>
      <c r="AA55" s="58">
        <f t="shared" si="28"/>
        <v>24849.22010508064</v>
      </c>
      <c r="AB55" s="58" t="str">
        <f t="shared" si="28"/>
        <v/>
      </c>
      <c r="AC55" s="58" t="str">
        <f t="shared" si="28"/>
        <v/>
      </c>
      <c r="AD55" s="58" t="str">
        <f t="shared" si="28"/>
        <v/>
      </c>
      <c r="AE55" s="58" t="str">
        <f t="shared" si="28"/>
        <v/>
      </c>
      <c r="AF55" s="58" t="str">
        <f t="shared" si="28"/>
        <v/>
      </c>
      <c r="AG55" s="58" t="str">
        <f t="shared" si="28"/>
        <v/>
      </c>
      <c r="AH55" s="58" t="str">
        <f t="shared" si="28"/>
        <v/>
      </c>
      <c r="AI55" s="58" t="str">
        <f t="shared" si="28"/>
        <v/>
      </c>
      <c r="AJ55" s="58" t="str">
        <f t="shared" si="28"/>
        <v/>
      </c>
      <c r="AK55" s="58" t="str">
        <f t="shared" si="28"/>
        <v/>
      </c>
      <c r="AL55" s="58" t="str">
        <f t="shared" si="28"/>
        <v/>
      </c>
      <c r="AM55" s="58" t="str">
        <f t="shared" si="28"/>
        <v/>
      </c>
      <c r="AN55" s="58" t="str">
        <f t="shared" si="28"/>
        <v/>
      </c>
      <c r="AO55" s="58" t="str">
        <f t="shared" si="28"/>
        <v/>
      </c>
      <c r="AP55" s="58" t="str">
        <f t="shared" si="28"/>
        <v/>
      </c>
      <c r="AQ55" s="58" t="str">
        <f t="shared" si="28"/>
        <v/>
      </c>
      <c r="AR55" s="58" t="str">
        <f t="shared" si="28"/>
        <v/>
      </c>
      <c r="AS55" s="58" t="str">
        <f t="shared" si="28"/>
        <v/>
      </c>
      <c r="AT55" s="58" t="str">
        <f t="shared" si="28"/>
        <v/>
      </c>
      <c r="AU55" s="58" t="str">
        <f t="shared" si="28"/>
        <v/>
      </c>
      <c r="AV55" s="58" t="str">
        <f t="shared" si="28"/>
        <v/>
      </c>
      <c r="AW55" s="58" t="str">
        <f t="shared" si="28"/>
        <v/>
      </c>
      <c r="AX55" s="58" t="str">
        <f t="shared" si="28"/>
        <v/>
      </c>
      <c r="AY55" s="58" t="str">
        <f t="shared" si="28"/>
        <v/>
      </c>
      <c r="AZ55" s="58" t="str">
        <f t="shared" si="28"/>
        <v/>
      </c>
      <c r="BA55" s="58" t="str">
        <f t="shared" si="28"/>
        <v/>
      </c>
      <c r="BB55" s="58" t="str">
        <f t="shared" si="28"/>
        <v/>
      </c>
      <c r="BC55" s="58" t="str">
        <f t="shared" si="28"/>
        <v/>
      </c>
      <c r="BD55" s="58" t="str">
        <f t="shared" si="28"/>
        <v/>
      </c>
      <c r="BE55" s="58" t="str">
        <f t="shared" si="28"/>
        <v/>
      </c>
      <c r="BF55" s="58" t="str">
        <f t="shared" si="28"/>
        <v/>
      </c>
      <c r="BG55" s="58" t="str">
        <f t="shared" si="28"/>
        <v/>
      </c>
      <c r="BH55" s="58" t="str">
        <f t="shared" si="28"/>
        <v/>
      </c>
      <c r="BI55" s="58" t="str">
        <f t="shared" si="28"/>
        <v/>
      </c>
      <c r="BJ55" s="58" t="str">
        <f t="shared" si="28"/>
        <v/>
      </c>
      <c r="BK55" s="58" t="str">
        <f t="shared" si="28"/>
        <v/>
      </c>
      <c r="BL55" s="58" t="str">
        <f t="shared" si="28"/>
        <v/>
      </c>
      <c r="BM55" s="58" t="str">
        <f t="shared" si="28"/>
        <v/>
      </c>
      <c r="BN55" s="58" t="str">
        <f t="shared" si="28"/>
        <v/>
      </c>
      <c r="BO55" s="58" t="str">
        <f t="shared" si="28"/>
        <v/>
      </c>
      <c r="BP55" s="58" t="str">
        <f t="shared" si="28"/>
        <v/>
      </c>
      <c r="BQ55" s="58" t="str">
        <f t="shared" ref="BQ55:DS55" si="29">IFERROR(BQ$33 + BQ$40 * BQ$33/SUM(BQ$8, BQ$16, BQ$21, BQ$33), "")</f>
        <v/>
      </c>
      <c r="BR55" s="58" t="str">
        <f t="shared" si="29"/>
        <v/>
      </c>
      <c r="BS55" s="58" t="str">
        <f t="shared" si="29"/>
        <v/>
      </c>
      <c r="BT55" s="58" t="str">
        <f t="shared" si="29"/>
        <v/>
      </c>
      <c r="BU55" s="58" t="str">
        <f t="shared" si="29"/>
        <v/>
      </c>
      <c r="BV55" s="58" t="str">
        <f t="shared" si="29"/>
        <v/>
      </c>
      <c r="BW55" s="58" t="str">
        <f t="shared" si="29"/>
        <v/>
      </c>
      <c r="BX55" s="58" t="str">
        <f t="shared" si="29"/>
        <v/>
      </c>
      <c r="BY55" s="58" t="str">
        <f t="shared" si="29"/>
        <v/>
      </c>
      <c r="BZ55" s="58" t="str">
        <f t="shared" si="29"/>
        <v/>
      </c>
      <c r="CA55" s="58" t="str">
        <f t="shared" si="29"/>
        <v/>
      </c>
      <c r="CB55" s="58" t="str">
        <f t="shared" si="29"/>
        <v/>
      </c>
      <c r="CC55" s="58" t="str">
        <f t="shared" si="29"/>
        <v/>
      </c>
      <c r="CD55" s="58" t="str">
        <f t="shared" si="29"/>
        <v/>
      </c>
      <c r="CE55" s="58" t="str">
        <f t="shared" si="29"/>
        <v/>
      </c>
      <c r="CF55" s="58" t="str">
        <f t="shared" si="29"/>
        <v/>
      </c>
      <c r="CG55" s="58" t="str">
        <f t="shared" si="29"/>
        <v/>
      </c>
      <c r="CH55" s="58" t="str">
        <f t="shared" si="29"/>
        <v/>
      </c>
      <c r="CI55" s="58" t="str">
        <f t="shared" si="29"/>
        <v/>
      </c>
      <c r="CJ55" s="58" t="str">
        <f t="shared" si="29"/>
        <v/>
      </c>
      <c r="CK55" s="58" t="str">
        <f t="shared" si="29"/>
        <v/>
      </c>
      <c r="CL55" s="58" t="str">
        <f t="shared" si="29"/>
        <v/>
      </c>
      <c r="CM55" s="58" t="str">
        <f t="shared" si="29"/>
        <v/>
      </c>
      <c r="CN55" s="58" t="str">
        <f t="shared" si="29"/>
        <v/>
      </c>
      <c r="CO55" s="58" t="str">
        <f t="shared" si="29"/>
        <v/>
      </c>
      <c r="CP55" s="58" t="str">
        <f t="shared" si="29"/>
        <v/>
      </c>
      <c r="CQ55" s="58" t="str">
        <f t="shared" si="29"/>
        <v/>
      </c>
      <c r="CR55" s="58" t="str">
        <f t="shared" si="29"/>
        <v/>
      </c>
      <c r="CS55" s="58" t="str">
        <f t="shared" si="29"/>
        <v/>
      </c>
      <c r="CT55" s="58" t="str">
        <f t="shared" si="29"/>
        <v/>
      </c>
      <c r="CU55" s="58" t="str">
        <f t="shared" si="29"/>
        <v/>
      </c>
      <c r="CV55" s="58" t="str">
        <f t="shared" si="29"/>
        <v/>
      </c>
      <c r="CW55" s="58" t="str">
        <f t="shared" si="29"/>
        <v/>
      </c>
      <c r="CX55" s="58" t="str">
        <f t="shared" si="29"/>
        <v/>
      </c>
      <c r="CY55" s="58" t="str">
        <f t="shared" si="29"/>
        <v/>
      </c>
      <c r="CZ55" s="58" t="str">
        <f t="shared" si="29"/>
        <v/>
      </c>
      <c r="DA55" s="58" t="str">
        <f t="shared" si="29"/>
        <v/>
      </c>
      <c r="DB55" s="58" t="str">
        <f t="shared" si="29"/>
        <v/>
      </c>
      <c r="DC55" s="58" t="str">
        <f t="shared" si="29"/>
        <v/>
      </c>
      <c r="DD55" s="58" t="str">
        <f t="shared" si="29"/>
        <v/>
      </c>
      <c r="DE55" s="58" t="str">
        <f t="shared" si="29"/>
        <v/>
      </c>
      <c r="DF55" s="58" t="str">
        <f t="shared" si="29"/>
        <v/>
      </c>
      <c r="DG55" s="58" t="str">
        <f t="shared" si="29"/>
        <v/>
      </c>
      <c r="DH55" s="58" t="str">
        <f t="shared" si="29"/>
        <v/>
      </c>
      <c r="DI55" s="58" t="str">
        <f t="shared" si="29"/>
        <v/>
      </c>
      <c r="DJ55" s="58" t="str">
        <f t="shared" si="29"/>
        <v/>
      </c>
      <c r="DK55" s="58" t="str">
        <f t="shared" si="29"/>
        <v/>
      </c>
      <c r="DL55" s="58" t="str">
        <f t="shared" si="29"/>
        <v/>
      </c>
      <c r="DM55" s="58" t="str">
        <f t="shared" si="29"/>
        <v/>
      </c>
      <c r="DN55" s="58" t="str">
        <f t="shared" si="29"/>
        <v/>
      </c>
      <c r="DO55" s="58" t="str">
        <f t="shared" si="29"/>
        <v/>
      </c>
      <c r="DP55" s="58" t="str">
        <f t="shared" si="29"/>
        <v/>
      </c>
      <c r="DQ55" s="58" t="str">
        <f t="shared" si="29"/>
        <v/>
      </c>
      <c r="DR55" s="58" t="str">
        <f t="shared" si="29"/>
        <v/>
      </c>
      <c r="DS55" s="58" t="str">
        <f t="shared" si="29"/>
        <v/>
      </c>
    </row>
    <row r="56" spans="2:123" x14ac:dyDescent="0.3">
      <c r="B56" s="33" t="s">
        <v>174</v>
      </c>
      <c r="C56" s="33" t="s">
        <v>707</v>
      </c>
      <c r="D56" s="64">
        <f t="shared" ref="D56:AI56" si="30">D42</f>
        <v>3.8843999999999652</v>
      </c>
      <c r="E56" s="64">
        <f t="shared" si="30"/>
        <v>119.73470750000001</v>
      </c>
      <c r="F56" s="64">
        <f t="shared" si="30"/>
        <v>123.61910749999998</v>
      </c>
      <c r="G56" s="64">
        <f t="shared" si="30"/>
        <v>5.2968297360000145</v>
      </c>
      <c r="H56" s="64">
        <f t="shared" si="30"/>
        <v>252.62100504799997</v>
      </c>
      <c r="I56" s="64">
        <f t="shared" si="30"/>
        <v>257.91783478399998</v>
      </c>
      <c r="J56" s="64">
        <f t="shared" si="30"/>
        <v>8.680506311000034</v>
      </c>
      <c r="K56" s="64">
        <f t="shared" si="30"/>
        <v>153.90469272599995</v>
      </c>
      <c r="L56" s="64">
        <f t="shared" si="30"/>
        <v>162.585199037</v>
      </c>
      <c r="M56" s="64">
        <f t="shared" si="30"/>
        <v>8.7304099999999742</v>
      </c>
      <c r="N56" s="64">
        <f t="shared" si="30"/>
        <v>451.30014302699993</v>
      </c>
      <c r="O56" s="64">
        <f t="shared" si="30"/>
        <v>460.03055302699994</v>
      </c>
      <c r="P56" s="64">
        <f t="shared" si="30"/>
        <v>7.2219490000000226</v>
      </c>
      <c r="Q56" s="64">
        <f t="shared" si="30"/>
        <v>491.44925913799989</v>
      </c>
      <c r="R56" s="64">
        <f t="shared" si="30"/>
        <v>498.67120813799994</v>
      </c>
      <c r="S56" s="64">
        <f t="shared" si="30"/>
        <v>7.9532800000000279</v>
      </c>
      <c r="T56" s="64">
        <f t="shared" si="30"/>
        <v>551.65319</v>
      </c>
      <c r="U56" s="64">
        <f t="shared" si="30"/>
        <v>559.60646999999994</v>
      </c>
      <c r="V56" s="64">
        <f t="shared" si="30"/>
        <v>10.664</v>
      </c>
      <c r="W56" s="64">
        <f t="shared" si="30"/>
        <v>603.56700000000001</v>
      </c>
      <c r="X56" s="64">
        <f t="shared" si="30"/>
        <v>614.23099999999999</v>
      </c>
      <c r="Y56" s="64">
        <f t="shared" si="30"/>
        <v>16.324000000000002</v>
      </c>
      <c r="Z56" s="64">
        <f t="shared" si="30"/>
        <v>590.54999999999995</v>
      </c>
      <c r="AA56" s="64">
        <f t="shared" si="30"/>
        <v>606.87400000000002</v>
      </c>
      <c r="AB56" s="64" t="str">
        <f t="shared" si="30"/>
        <v/>
      </c>
      <c r="AC56" s="64" t="str">
        <f t="shared" si="30"/>
        <v/>
      </c>
      <c r="AD56" s="64" t="str">
        <f t="shared" si="30"/>
        <v/>
      </c>
      <c r="AE56" s="64" t="str">
        <f t="shared" si="30"/>
        <v/>
      </c>
      <c r="AF56" s="64" t="str">
        <f t="shared" si="30"/>
        <v/>
      </c>
      <c r="AG56" s="64" t="str">
        <f t="shared" si="30"/>
        <v/>
      </c>
      <c r="AH56" s="64" t="str">
        <f t="shared" si="30"/>
        <v/>
      </c>
      <c r="AI56" s="64" t="str">
        <f t="shared" si="30"/>
        <v/>
      </c>
      <c r="AJ56" s="64" t="str">
        <f t="shared" ref="AJ56:BO56" si="31">AJ42</f>
        <v/>
      </c>
      <c r="AK56" s="64" t="str">
        <f t="shared" si="31"/>
        <v/>
      </c>
      <c r="AL56" s="64" t="str">
        <f t="shared" si="31"/>
        <v/>
      </c>
      <c r="AM56" s="64" t="str">
        <f t="shared" si="31"/>
        <v/>
      </c>
      <c r="AN56" s="64" t="str">
        <f t="shared" si="31"/>
        <v/>
      </c>
      <c r="AO56" s="64" t="str">
        <f t="shared" si="31"/>
        <v/>
      </c>
      <c r="AP56" s="64" t="str">
        <f t="shared" si="31"/>
        <v/>
      </c>
      <c r="AQ56" s="64" t="str">
        <f t="shared" si="31"/>
        <v/>
      </c>
      <c r="AR56" s="64" t="str">
        <f t="shared" si="31"/>
        <v/>
      </c>
      <c r="AS56" s="64" t="str">
        <f t="shared" si="31"/>
        <v/>
      </c>
      <c r="AT56" s="64" t="str">
        <f t="shared" si="31"/>
        <v/>
      </c>
      <c r="AU56" s="64" t="str">
        <f t="shared" si="31"/>
        <v/>
      </c>
      <c r="AV56" s="64" t="str">
        <f t="shared" si="31"/>
        <v/>
      </c>
      <c r="AW56" s="64" t="str">
        <f t="shared" si="31"/>
        <v/>
      </c>
      <c r="AX56" s="64" t="str">
        <f t="shared" si="31"/>
        <v/>
      </c>
      <c r="AY56" s="64" t="str">
        <f t="shared" si="31"/>
        <v/>
      </c>
      <c r="AZ56" s="64" t="str">
        <f t="shared" si="31"/>
        <v/>
      </c>
      <c r="BA56" s="64" t="str">
        <f t="shared" si="31"/>
        <v/>
      </c>
      <c r="BB56" s="64" t="str">
        <f t="shared" si="31"/>
        <v/>
      </c>
      <c r="BC56" s="64" t="str">
        <f t="shared" si="31"/>
        <v/>
      </c>
      <c r="BD56" s="64" t="str">
        <f t="shared" si="31"/>
        <v/>
      </c>
      <c r="BE56" s="64" t="str">
        <f t="shared" si="31"/>
        <v/>
      </c>
      <c r="BF56" s="64" t="str">
        <f t="shared" si="31"/>
        <v/>
      </c>
      <c r="BG56" s="64" t="str">
        <f t="shared" si="31"/>
        <v/>
      </c>
      <c r="BH56" s="64" t="str">
        <f t="shared" si="31"/>
        <v/>
      </c>
      <c r="BI56" s="64" t="str">
        <f t="shared" si="31"/>
        <v/>
      </c>
      <c r="BJ56" s="64" t="str">
        <f t="shared" si="31"/>
        <v/>
      </c>
      <c r="BK56" s="64" t="str">
        <f t="shared" si="31"/>
        <v/>
      </c>
      <c r="BL56" s="64" t="str">
        <f t="shared" si="31"/>
        <v/>
      </c>
      <c r="BM56" s="64" t="str">
        <f t="shared" si="31"/>
        <v/>
      </c>
      <c r="BN56" s="64" t="str">
        <f t="shared" si="31"/>
        <v/>
      </c>
      <c r="BO56" s="64" t="str">
        <f t="shared" si="31"/>
        <v/>
      </c>
      <c r="BP56" s="64" t="str">
        <f t="shared" ref="BP56:CU56" si="32">BP42</f>
        <v/>
      </c>
      <c r="BQ56" s="64" t="str">
        <f t="shared" si="32"/>
        <v/>
      </c>
      <c r="BR56" s="64" t="str">
        <f t="shared" si="32"/>
        <v/>
      </c>
      <c r="BS56" s="64" t="str">
        <f t="shared" si="32"/>
        <v/>
      </c>
      <c r="BT56" s="64" t="str">
        <f t="shared" si="32"/>
        <v/>
      </c>
      <c r="BU56" s="64" t="str">
        <f t="shared" si="32"/>
        <v/>
      </c>
      <c r="BV56" s="64" t="str">
        <f t="shared" si="32"/>
        <v/>
      </c>
      <c r="BW56" s="64" t="str">
        <f t="shared" si="32"/>
        <v/>
      </c>
      <c r="BX56" s="64" t="str">
        <f t="shared" si="32"/>
        <v/>
      </c>
      <c r="BY56" s="64" t="str">
        <f t="shared" si="32"/>
        <v/>
      </c>
      <c r="BZ56" s="64" t="str">
        <f t="shared" si="32"/>
        <v/>
      </c>
      <c r="CA56" s="64" t="str">
        <f t="shared" si="32"/>
        <v/>
      </c>
      <c r="CB56" s="64" t="str">
        <f t="shared" si="32"/>
        <v/>
      </c>
      <c r="CC56" s="64" t="str">
        <f t="shared" si="32"/>
        <v/>
      </c>
      <c r="CD56" s="64" t="str">
        <f t="shared" si="32"/>
        <v/>
      </c>
      <c r="CE56" s="64" t="str">
        <f t="shared" si="32"/>
        <v/>
      </c>
      <c r="CF56" s="64" t="str">
        <f t="shared" si="32"/>
        <v/>
      </c>
      <c r="CG56" s="64" t="str">
        <f t="shared" si="32"/>
        <v/>
      </c>
      <c r="CH56" s="64" t="str">
        <f t="shared" si="32"/>
        <v/>
      </c>
      <c r="CI56" s="64" t="str">
        <f t="shared" si="32"/>
        <v/>
      </c>
      <c r="CJ56" s="64" t="str">
        <f t="shared" si="32"/>
        <v/>
      </c>
      <c r="CK56" s="64" t="str">
        <f t="shared" si="32"/>
        <v/>
      </c>
      <c r="CL56" s="64" t="str">
        <f t="shared" si="32"/>
        <v/>
      </c>
      <c r="CM56" s="64" t="str">
        <f t="shared" si="32"/>
        <v/>
      </c>
      <c r="CN56" s="64" t="str">
        <f t="shared" si="32"/>
        <v/>
      </c>
      <c r="CO56" s="64" t="str">
        <f t="shared" si="32"/>
        <v/>
      </c>
      <c r="CP56" s="64" t="str">
        <f t="shared" si="32"/>
        <v/>
      </c>
      <c r="CQ56" s="64" t="str">
        <f t="shared" si="32"/>
        <v/>
      </c>
      <c r="CR56" s="64" t="str">
        <f t="shared" si="32"/>
        <v/>
      </c>
      <c r="CS56" s="64" t="str">
        <f t="shared" si="32"/>
        <v/>
      </c>
      <c r="CT56" s="64" t="str">
        <f t="shared" si="32"/>
        <v/>
      </c>
      <c r="CU56" s="64" t="str">
        <f t="shared" si="32"/>
        <v/>
      </c>
      <c r="CV56" s="64" t="str">
        <f t="shared" ref="CV56:DS56" si="33">CV42</f>
        <v/>
      </c>
      <c r="CW56" s="64" t="str">
        <f t="shared" si="33"/>
        <v/>
      </c>
      <c r="CX56" s="64" t="str">
        <f t="shared" si="33"/>
        <v/>
      </c>
      <c r="CY56" s="64" t="str">
        <f t="shared" si="33"/>
        <v/>
      </c>
      <c r="CZ56" s="64" t="str">
        <f t="shared" si="33"/>
        <v/>
      </c>
      <c r="DA56" s="64" t="str">
        <f t="shared" si="33"/>
        <v/>
      </c>
      <c r="DB56" s="64" t="str">
        <f t="shared" si="33"/>
        <v/>
      </c>
      <c r="DC56" s="64" t="str">
        <f t="shared" si="33"/>
        <v/>
      </c>
      <c r="DD56" s="64" t="str">
        <f t="shared" si="33"/>
        <v/>
      </c>
      <c r="DE56" s="64" t="str">
        <f t="shared" si="33"/>
        <v/>
      </c>
      <c r="DF56" s="64" t="str">
        <f t="shared" si="33"/>
        <v/>
      </c>
      <c r="DG56" s="64" t="str">
        <f t="shared" si="33"/>
        <v/>
      </c>
      <c r="DH56" s="64" t="str">
        <f t="shared" si="33"/>
        <v/>
      </c>
      <c r="DI56" s="64" t="str">
        <f t="shared" si="33"/>
        <v/>
      </c>
      <c r="DJ56" s="64" t="str">
        <f t="shared" si="33"/>
        <v/>
      </c>
      <c r="DK56" s="64" t="str">
        <f t="shared" si="33"/>
        <v/>
      </c>
      <c r="DL56" s="64" t="str">
        <f t="shared" si="33"/>
        <v/>
      </c>
      <c r="DM56" s="64" t="str">
        <f t="shared" si="33"/>
        <v/>
      </c>
      <c r="DN56" s="64" t="str">
        <f t="shared" si="33"/>
        <v/>
      </c>
      <c r="DO56" s="64" t="str">
        <f t="shared" si="33"/>
        <v/>
      </c>
      <c r="DP56" s="64" t="str">
        <f t="shared" si="33"/>
        <v/>
      </c>
      <c r="DQ56" s="64" t="str">
        <f t="shared" si="33"/>
        <v/>
      </c>
      <c r="DR56" s="64" t="str">
        <f t="shared" si="33"/>
        <v/>
      </c>
      <c r="DS56" s="64" t="str">
        <f t="shared" si="33"/>
        <v/>
      </c>
    </row>
    <row r="58" spans="2:123" x14ac:dyDescent="0.3">
      <c r="C58" s="103" t="s">
        <v>771</v>
      </c>
      <c r="D58" s="91">
        <f>IFERROR( SUM(D52:D56)-D44, "")</f>
        <v>-3.637978807091713E-12</v>
      </c>
      <c r="E58" s="91">
        <f t="shared" ref="E58:AI58" si="34">IFERROR( SUM(E52:E56)-E44, "")</f>
        <v>0</v>
      </c>
      <c r="F58" s="91">
        <f t="shared" si="34"/>
        <v>7.2759576141834259E-12</v>
      </c>
      <c r="G58" s="91">
        <f t="shared" si="34"/>
        <v>-3.637978807091713E-12</v>
      </c>
      <c r="H58" s="91">
        <f t="shared" si="34"/>
        <v>-1.8189894035458565E-12</v>
      </c>
      <c r="I58" s="91">
        <f t="shared" si="34"/>
        <v>0</v>
      </c>
      <c r="J58" s="91">
        <f t="shared" si="34"/>
        <v>0</v>
      </c>
      <c r="K58" s="91">
        <f t="shared" si="34"/>
        <v>0</v>
      </c>
      <c r="L58" s="91">
        <f t="shared" si="34"/>
        <v>0</v>
      </c>
      <c r="M58" s="91">
        <f t="shared" si="34"/>
        <v>0</v>
      </c>
      <c r="N58" s="91">
        <f t="shared" si="34"/>
        <v>0</v>
      </c>
      <c r="O58" s="91">
        <f t="shared" si="34"/>
        <v>0</v>
      </c>
      <c r="P58" s="91">
        <f t="shared" si="34"/>
        <v>0</v>
      </c>
      <c r="Q58" s="91">
        <f t="shared" si="34"/>
        <v>0</v>
      </c>
      <c r="R58" s="91">
        <f t="shared" si="34"/>
        <v>-7.2759576141834259E-12</v>
      </c>
      <c r="S58" s="91">
        <f t="shared" si="34"/>
        <v>-3.637978807091713E-12</v>
      </c>
      <c r="T58" s="91">
        <f t="shared" si="34"/>
        <v>0</v>
      </c>
      <c r="U58" s="91">
        <f t="shared" si="34"/>
        <v>-7.2759576141834259E-12</v>
      </c>
      <c r="V58" s="91">
        <f t="shared" si="34"/>
        <v>3.637978807091713E-12</v>
      </c>
      <c r="W58" s="91">
        <f t="shared" si="34"/>
        <v>0</v>
      </c>
      <c r="X58" s="91">
        <f t="shared" si="34"/>
        <v>0</v>
      </c>
      <c r="Y58" s="91">
        <f t="shared" si="34"/>
        <v>0</v>
      </c>
      <c r="Z58" s="91">
        <f t="shared" si="34"/>
        <v>1.8189894035458565E-12</v>
      </c>
      <c r="AA58" s="91">
        <f t="shared" si="34"/>
        <v>7.2759576141834259E-12</v>
      </c>
      <c r="AB58" s="91" t="str">
        <f t="shared" si="34"/>
        <v/>
      </c>
      <c r="AC58" s="91" t="str">
        <f t="shared" si="34"/>
        <v/>
      </c>
      <c r="AD58" s="91" t="str">
        <f t="shared" si="34"/>
        <v/>
      </c>
      <c r="AE58" s="91" t="str">
        <f t="shared" si="34"/>
        <v/>
      </c>
      <c r="AF58" s="91" t="str">
        <f t="shared" si="34"/>
        <v/>
      </c>
      <c r="AG58" s="91" t="str">
        <f t="shared" si="34"/>
        <v/>
      </c>
      <c r="AH58" s="91" t="str">
        <f t="shared" si="34"/>
        <v/>
      </c>
      <c r="AI58" s="91" t="str">
        <f t="shared" si="34"/>
        <v/>
      </c>
      <c r="AJ58" s="91" t="str">
        <f t="shared" ref="AJ58:BO58" si="35">IFERROR( SUM(AJ52:AJ56)-AJ44, "")</f>
        <v/>
      </c>
      <c r="AK58" s="91" t="str">
        <f t="shared" si="35"/>
        <v/>
      </c>
      <c r="AL58" s="91" t="str">
        <f t="shared" si="35"/>
        <v/>
      </c>
      <c r="AM58" s="91" t="str">
        <f t="shared" si="35"/>
        <v/>
      </c>
      <c r="AN58" s="91" t="str">
        <f t="shared" si="35"/>
        <v/>
      </c>
      <c r="AO58" s="91" t="str">
        <f t="shared" si="35"/>
        <v/>
      </c>
      <c r="AP58" s="91" t="str">
        <f t="shared" si="35"/>
        <v/>
      </c>
      <c r="AQ58" s="91" t="str">
        <f t="shared" si="35"/>
        <v/>
      </c>
      <c r="AR58" s="91" t="str">
        <f t="shared" si="35"/>
        <v/>
      </c>
      <c r="AS58" s="91" t="str">
        <f t="shared" si="35"/>
        <v/>
      </c>
      <c r="AT58" s="91" t="str">
        <f t="shared" si="35"/>
        <v/>
      </c>
      <c r="AU58" s="91" t="str">
        <f t="shared" si="35"/>
        <v/>
      </c>
      <c r="AV58" s="91" t="str">
        <f t="shared" si="35"/>
        <v/>
      </c>
      <c r="AW58" s="91" t="str">
        <f t="shared" si="35"/>
        <v/>
      </c>
      <c r="AX58" s="91" t="str">
        <f t="shared" si="35"/>
        <v/>
      </c>
      <c r="AY58" s="91" t="str">
        <f t="shared" si="35"/>
        <v/>
      </c>
      <c r="AZ58" s="91" t="str">
        <f t="shared" si="35"/>
        <v/>
      </c>
      <c r="BA58" s="91" t="str">
        <f t="shared" si="35"/>
        <v/>
      </c>
      <c r="BB58" s="91" t="str">
        <f t="shared" si="35"/>
        <v/>
      </c>
      <c r="BC58" s="91" t="str">
        <f t="shared" si="35"/>
        <v/>
      </c>
      <c r="BD58" s="91" t="str">
        <f t="shared" si="35"/>
        <v/>
      </c>
      <c r="BE58" s="91" t="str">
        <f t="shared" si="35"/>
        <v/>
      </c>
      <c r="BF58" s="91" t="str">
        <f t="shared" si="35"/>
        <v/>
      </c>
      <c r="BG58" s="91" t="str">
        <f t="shared" si="35"/>
        <v/>
      </c>
      <c r="BH58" s="91" t="str">
        <f t="shared" si="35"/>
        <v/>
      </c>
      <c r="BI58" s="91" t="str">
        <f t="shared" si="35"/>
        <v/>
      </c>
      <c r="BJ58" s="91" t="str">
        <f t="shared" si="35"/>
        <v/>
      </c>
      <c r="BK58" s="91" t="str">
        <f t="shared" si="35"/>
        <v/>
      </c>
      <c r="BL58" s="91" t="str">
        <f t="shared" si="35"/>
        <v/>
      </c>
      <c r="BM58" s="91" t="str">
        <f t="shared" si="35"/>
        <v/>
      </c>
      <c r="BN58" s="91" t="str">
        <f t="shared" si="35"/>
        <v/>
      </c>
      <c r="BO58" s="91" t="str">
        <f t="shared" si="35"/>
        <v/>
      </c>
      <c r="BP58" s="91" t="str">
        <f t="shared" ref="BP58:CU58" si="36">IFERROR( SUM(BP52:BP56)-BP44, "")</f>
        <v/>
      </c>
      <c r="BQ58" s="91" t="str">
        <f t="shared" si="36"/>
        <v/>
      </c>
      <c r="BR58" s="91" t="str">
        <f t="shared" si="36"/>
        <v/>
      </c>
      <c r="BS58" s="91" t="str">
        <f t="shared" si="36"/>
        <v/>
      </c>
      <c r="BT58" s="91" t="str">
        <f t="shared" si="36"/>
        <v/>
      </c>
      <c r="BU58" s="91" t="str">
        <f t="shared" si="36"/>
        <v/>
      </c>
      <c r="BV58" s="91" t="str">
        <f t="shared" si="36"/>
        <v/>
      </c>
      <c r="BW58" s="91" t="str">
        <f t="shared" si="36"/>
        <v/>
      </c>
      <c r="BX58" s="91" t="str">
        <f t="shared" si="36"/>
        <v/>
      </c>
      <c r="BY58" s="91" t="str">
        <f t="shared" si="36"/>
        <v/>
      </c>
      <c r="BZ58" s="91" t="str">
        <f t="shared" si="36"/>
        <v/>
      </c>
      <c r="CA58" s="91" t="str">
        <f t="shared" si="36"/>
        <v/>
      </c>
      <c r="CB58" s="91" t="str">
        <f t="shared" si="36"/>
        <v/>
      </c>
      <c r="CC58" s="91" t="str">
        <f t="shared" si="36"/>
        <v/>
      </c>
      <c r="CD58" s="91" t="str">
        <f t="shared" si="36"/>
        <v/>
      </c>
      <c r="CE58" s="91" t="str">
        <f t="shared" si="36"/>
        <v/>
      </c>
      <c r="CF58" s="91" t="str">
        <f t="shared" si="36"/>
        <v/>
      </c>
      <c r="CG58" s="91" t="str">
        <f t="shared" si="36"/>
        <v/>
      </c>
      <c r="CH58" s="91" t="str">
        <f t="shared" si="36"/>
        <v/>
      </c>
      <c r="CI58" s="91" t="str">
        <f t="shared" si="36"/>
        <v/>
      </c>
      <c r="CJ58" s="91" t="str">
        <f t="shared" si="36"/>
        <v/>
      </c>
      <c r="CK58" s="91" t="str">
        <f t="shared" si="36"/>
        <v/>
      </c>
      <c r="CL58" s="91" t="str">
        <f t="shared" si="36"/>
        <v/>
      </c>
      <c r="CM58" s="91" t="str">
        <f t="shared" si="36"/>
        <v/>
      </c>
      <c r="CN58" s="91" t="str">
        <f t="shared" si="36"/>
        <v/>
      </c>
      <c r="CO58" s="91" t="str">
        <f t="shared" si="36"/>
        <v/>
      </c>
      <c r="CP58" s="91" t="str">
        <f t="shared" si="36"/>
        <v/>
      </c>
      <c r="CQ58" s="91" t="str">
        <f t="shared" si="36"/>
        <v/>
      </c>
      <c r="CR58" s="91" t="str">
        <f t="shared" si="36"/>
        <v/>
      </c>
      <c r="CS58" s="91" t="str">
        <f t="shared" si="36"/>
        <v/>
      </c>
      <c r="CT58" s="91" t="str">
        <f t="shared" si="36"/>
        <v/>
      </c>
      <c r="CU58" s="91" t="str">
        <f t="shared" si="36"/>
        <v/>
      </c>
      <c r="CV58" s="91" t="str">
        <f t="shared" ref="CV58:DS58" si="37">IFERROR( SUM(CV52:CV56)-CV44, "")</f>
        <v/>
      </c>
      <c r="CW58" s="91" t="str">
        <f t="shared" si="37"/>
        <v/>
      </c>
      <c r="CX58" s="91" t="str">
        <f t="shared" si="37"/>
        <v/>
      </c>
      <c r="CY58" s="91" t="str">
        <f t="shared" si="37"/>
        <v/>
      </c>
      <c r="CZ58" s="91" t="str">
        <f t="shared" si="37"/>
        <v/>
      </c>
      <c r="DA58" s="91" t="str">
        <f t="shared" si="37"/>
        <v/>
      </c>
      <c r="DB58" s="91" t="str">
        <f t="shared" si="37"/>
        <v/>
      </c>
      <c r="DC58" s="91" t="str">
        <f t="shared" si="37"/>
        <v/>
      </c>
      <c r="DD58" s="91" t="str">
        <f t="shared" si="37"/>
        <v/>
      </c>
      <c r="DE58" s="91" t="str">
        <f t="shared" si="37"/>
        <v/>
      </c>
      <c r="DF58" s="91" t="str">
        <f t="shared" si="37"/>
        <v/>
      </c>
      <c r="DG58" s="91" t="str">
        <f t="shared" si="37"/>
        <v/>
      </c>
      <c r="DH58" s="91" t="str">
        <f t="shared" si="37"/>
        <v/>
      </c>
      <c r="DI58" s="91" t="str">
        <f t="shared" si="37"/>
        <v/>
      </c>
      <c r="DJ58" s="91" t="str">
        <f t="shared" si="37"/>
        <v/>
      </c>
      <c r="DK58" s="91" t="str">
        <f t="shared" si="37"/>
        <v/>
      </c>
      <c r="DL58" s="91" t="str">
        <f t="shared" si="37"/>
        <v/>
      </c>
      <c r="DM58" s="91" t="str">
        <f t="shared" si="37"/>
        <v/>
      </c>
      <c r="DN58" s="91" t="str">
        <f t="shared" si="37"/>
        <v/>
      </c>
      <c r="DO58" s="91" t="str">
        <f t="shared" si="37"/>
        <v/>
      </c>
      <c r="DP58" s="91" t="str">
        <f t="shared" si="37"/>
        <v/>
      </c>
      <c r="DQ58" s="91" t="str">
        <f t="shared" si="37"/>
        <v/>
      </c>
      <c r="DR58" s="91" t="str">
        <f t="shared" si="37"/>
        <v/>
      </c>
      <c r="DS58" s="91" t="str">
        <f t="shared" si="37"/>
        <v/>
      </c>
    </row>
    <row r="60" spans="2:123" ht="16.2" thickBot="1" x14ac:dyDescent="0.35">
      <c r="B60" s="54" t="s">
        <v>1118</v>
      </c>
      <c r="C60" s="54"/>
      <c r="D60" s="54"/>
      <c r="E60" s="54"/>
      <c r="F60" s="54"/>
      <c r="G60" s="54"/>
      <c r="H60" s="54"/>
      <c r="I60" s="54"/>
      <c r="J60" s="54"/>
      <c r="K60" s="54"/>
      <c r="L60" s="54"/>
      <c r="M60" s="54"/>
      <c r="N60" s="54"/>
      <c r="O60" s="54"/>
      <c r="P60" s="54"/>
      <c r="Q60" s="54"/>
    </row>
    <row r="62" spans="2:123" x14ac:dyDescent="0.3">
      <c r="B62" s="29"/>
      <c r="C62" s="29"/>
      <c r="D62" s="30">
        <v>2011</v>
      </c>
      <c r="E62" s="30">
        <v>2011</v>
      </c>
      <c r="F62" s="30">
        <v>2011</v>
      </c>
      <c r="G62" s="30">
        <f>D62+1</f>
        <v>2012</v>
      </c>
      <c r="H62" s="30">
        <f t="shared" ref="H62" si="38">E62+1</f>
        <v>2012</v>
      </c>
      <c r="I62" s="30">
        <f t="shared" ref="I62" si="39">F62+1</f>
        <v>2012</v>
      </c>
      <c r="J62" s="30">
        <f t="shared" ref="J62" si="40">G62+1</f>
        <v>2013</v>
      </c>
      <c r="K62" s="30">
        <f t="shared" ref="K62" si="41">H62+1</f>
        <v>2013</v>
      </c>
      <c r="L62" s="30">
        <f t="shared" ref="L62" si="42">I62+1</f>
        <v>2013</v>
      </c>
      <c r="M62" s="30">
        <f t="shared" ref="M62" si="43">J62+1</f>
        <v>2014</v>
      </c>
      <c r="N62" s="30">
        <f t="shared" ref="N62" si="44">K62+1</f>
        <v>2014</v>
      </c>
      <c r="O62" s="30">
        <f t="shared" ref="O62" si="45">L62+1</f>
        <v>2014</v>
      </c>
      <c r="P62" s="30">
        <f t="shared" ref="P62" si="46">M62+1</f>
        <v>2015</v>
      </c>
      <c r="Q62" s="30">
        <f t="shared" ref="Q62" si="47">N62+1</f>
        <v>2015</v>
      </c>
      <c r="R62" s="30">
        <f t="shared" ref="R62" si="48">O62+1</f>
        <v>2015</v>
      </c>
      <c r="S62" s="30">
        <f t="shared" ref="S62" si="49">P62+1</f>
        <v>2016</v>
      </c>
      <c r="T62" s="30">
        <f t="shared" ref="T62" si="50">Q62+1</f>
        <v>2016</v>
      </c>
      <c r="U62" s="30">
        <f t="shared" ref="U62" si="51">R62+1</f>
        <v>2016</v>
      </c>
      <c r="V62" s="30">
        <f t="shared" ref="V62" si="52">S62+1</f>
        <v>2017</v>
      </c>
      <c r="W62" s="30">
        <f t="shared" ref="W62" si="53">T62+1</f>
        <v>2017</v>
      </c>
      <c r="X62" s="30">
        <f t="shared" ref="X62" si="54">U62+1</f>
        <v>2017</v>
      </c>
      <c r="Y62" s="30">
        <f t="shared" ref="Y62" si="55">V62+1</f>
        <v>2018</v>
      </c>
      <c r="Z62" s="30">
        <f t="shared" ref="Z62" si="56">W62+1</f>
        <v>2018</v>
      </c>
      <c r="AA62" s="30">
        <f t="shared" ref="AA62" si="57">X62+1</f>
        <v>2018</v>
      </c>
      <c r="AB62" s="30">
        <f t="shared" ref="AB62" si="58">Y62+1</f>
        <v>2019</v>
      </c>
      <c r="AC62" s="30">
        <f t="shared" ref="AC62" si="59">Z62+1</f>
        <v>2019</v>
      </c>
      <c r="AD62" s="30">
        <f t="shared" ref="AD62" si="60">AA62+1</f>
        <v>2019</v>
      </c>
      <c r="AE62" s="30">
        <f t="shared" ref="AE62" si="61">AB62+1</f>
        <v>2020</v>
      </c>
      <c r="AF62" s="30">
        <f t="shared" ref="AF62" si="62">AC62+1</f>
        <v>2020</v>
      </c>
      <c r="AG62" s="30">
        <f t="shared" ref="AG62" si="63">AD62+1</f>
        <v>2020</v>
      </c>
      <c r="AH62" s="30">
        <f t="shared" ref="AH62" si="64">AE62+1</f>
        <v>2021</v>
      </c>
      <c r="AI62" s="30">
        <f t="shared" ref="AI62" si="65">AF62+1</f>
        <v>2021</v>
      </c>
      <c r="AJ62" s="30">
        <f t="shared" ref="AJ62" si="66">AG62+1</f>
        <v>2021</v>
      </c>
      <c r="AK62" s="30">
        <f t="shared" ref="AK62" si="67">AH62+1</f>
        <v>2022</v>
      </c>
      <c r="AL62" s="30">
        <f t="shared" ref="AL62" si="68">AI62+1</f>
        <v>2022</v>
      </c>
      <c r="AM62" s="30">
        <f t="shared" ref="AM62" si="69">AJ62+1</f>
        <v>2022</v>
      </c>
      <c r="AN62" s="30">
        <f t="shared" ref="AN62" si="70">AK62+1</f>
        <v>2023</v>
      </c>
      <c r="AO62" s="30">
        <f t="shared" ref="AO62" si="71">AL62+1</f>
        <v>2023</v>
      </c>
      <c r="AP62" s="30">
        <f t="shared" ref="AP62" si="72">AM62+1</f>
        <v>2023</v>
      </c>
      <c r="AQ62" s="30">
        <f t="shared" ref="AQ62" si="73">AN62+1</f>
        <v>2024</v>
      </c>
      <c r="AR62" s="30">
        <f t="shared" ref="AR62" si="74">AO62+1</f>
        <v>2024</v>
      </c>
      <c r="AS62" s="30">
        <f t="shared" ref="AS62" si="75">AP62+1</f>
        <v>2024</v>
      </c>
      <c r="AT62" s="30">
        <f t="shared" ref="AT62" si="76">AQ62+1</f>
        <v>2025</v>
      </c>
      <c r="AU62" s="30">
        <f t="shared" ref="AU62" si="77">AR62+1</f>
        <v>2025</v>
      </c>
      <c r="AV62" s="30">
        <f t="shared" ref="AV62" si="78">AS62+1</f>
        <v>2025</v>
      </c>
      <c r="AW62" s="30">
        <f t="shared" ref="AW62" si="79">AT62+1</f>
        <v>2026</v>
      </c>
      <c r="AX62" s="30">
        <f t="shared" ref="AX62" si="80">AU62+1</f>
        <v>2026</v>
      </c>
      <c r="AY62" s="30">
        <f t="shared" ref="AY62" si="81">AV62+1</f>
        <v>2026</v>
      </c>
      <c r="AZ62" s="30">
        <f t="shared" ref="AZ62" si="82">AW62+1</f>
        <v>2027</v>
      </c>
      <c r="BA62" s="30">
        <f t="shared" ref="BA62" si="83">AX62+1</f>
        <v>2027</v>
      </c>
      <c r="BB62" s="30">
        <f t="shared" ref="BB62" si="84">AY62+1</f>
        <v>2027</v>
      </c>
      <c r="BC62" s="30">
        <f t="shared" ref="BC62" si="85">AZ62+1</f>
        <v>2028</v>
      </c>
      <c r="BD62" s="30">
        <f t="shared" ref="BD62" si="86">BA62+1</f>
        <v>2028</v>
      </c>
      <c r="BE62" s="30">
        <f t="shared" ref="BE62" si="87">BB62+1</f>
        <v>2028</v>
      </c>
      <c r="BF62" s="30">
        <f t="shared" ref="BF62" si="88">BC62+1</f>
        <v>2029</v>
      </c>
      <c r="BG62" s="30">
        <f t="shared" ref="BG62" si="89">BD62+1</f>
        <v>2029</v>
      </c>
      <c r="BH62" s="30">
        <f t="shared" ref="BH62" si="90">BE62+1</f>
        <v>2029</v>
      </c>
      <c r="BI62" s="30">
        <f t="shared" ref="BI62" si="91">BF62+1</f>
        <v>2030</v>
      </c>
      <c r="BJ62" s="30">
        <f t="shared" ref="BJ62" si="92">BG62+1</f>
        <v>2030</v>
      </c>
      <c r="BK62" s="30">
        <f t="shared" ref="BK62" si="93">BH62+1</f>
        <v>2030</v>
      </c>
      <c r="BL62" s="30">
        <f t="shared" ref="BL62" si="94">BI62+1</f>
        <v>2031</v>
      </c>
      <c r="BM62" s="30">
        <f t="shared" ref="BM62" si="95">BJ62+1</f>
        <v>2031</v>
      </c>
      <c r="BN62" s="30">
        <f t="shared" ref="BN62" si="96">BK62+1</f>
        <v>2031</v>
      </c>
      <c r="BO62" s="30">
        <f t="shared" ref="BO62" si="97">BL62+1</f>
        <v>2032</v>
      </c>
      <c r="BP62" s="30">
        <f t="shared" ref="BP62" si="98">BM62+1</f>
        <v>2032</v>
      </c>
      <c r="BQ62" s="30">
        <f t="shared" ref="BQ62" si="99">BN62+1</f>
        <v>2032</v>
      </c>
      <c r="BR62" s="30">
        <f t="shared" ref="BR62" si="100">BO62+1</f>
        <v>2033</v>
      </c>
      <c r="BS62" s="30">
        <f t="shared" ref="BS62" si="101">BP62+1</f>
        <v>2033</v>
      </c>
      <c r="BT62" s="30">
        <f t="shared" ref="BT62" si="102">BQ62+1</f>
        <v>2033</v>
      </c>
      <c r="BU62" s="30">
        <f t="shared" ref="BU62" si="103">BR62+1</f>
        <v>2034</v>
      </c>
      <c r="BV62" s="30">
        <f t="shared" ref="BV62" si="104">BS62+1</f>
        <v>2034</v>
      </c>
      <c r="BW62" s="30">
        <f t="shared" ref="BW62" si="105">BT62+1</f>
        <v>2034</v>
      </c>
      <c r="BX62" s="30">
        <f t="shared" ref="BX62" si="106">BU62+1</f>
        <v>2035</v>
      </c>
      <c r="BY62" s="30">
        <f t="shared" ref="BY62" si="107">BV62+1</f>
        <v>2035</v>
      </c>
      <c r="BZ62" s="30">
        <f t="shared" ref="BZ62" si="108">BW62+1</f>
        <v>2035</v>
      </c>
      <c r="CA62" s="30">
        <f t="shared" ref="CA62" si="109">BX62+1</f>
        <v>2036</v>
      </c>
      <c r="CB62" s="30">
        <f t="shared" ref="CB62" si="110">BY62+1</f>
        <v>2036</v>
      </c>
      <c r="CC62" s="30">
        <f t="shared" ref="CC62" si="111">BZ62+1</f>
        <v>2036</v>
      </c>
      <c r="CD62" s="30">
        <f t="shared" ref="CD62" si="112">CA62+1</f>
        <v>2037</v>
      </c>
      <c r="CE62" s="30">
        <f t="shared" ref="CE62" si="113">CB62+1</f>
        <v>2037</v>
      </c>
      <c r="CF62" s="30">
        <f t="shared" ref="CF62" si="114">CC62+1</f>
        <v>2037</v>
      </c>
      <c r="CG62" s="30">
        <f t="shared" ref="CG62" si="115">CD62+1</f>
        <v>2038</v>
      </c>
      <c r="CH62" s="30">
        <f t="shared" ref="CH62" si="116">CE62+1</f>
        <v>2038</v>
      </c>
      <c r="CI62" s="30">
        <f t="shared" ref="CI62" si="117">CF62+1</f>
        <v>2038</v>
      </c>
      <c r="CJ62" s="30">
        <f t="shared" ref="CJ62" si="118">CG62+1</f>
        <v>2039</v>
      </c>
      <c r="CK62" s="30">
        <f t="shared" ref="CK62" si="119">CH62+1</f>
        <v>2039</v>
      </c>
      <c r="CL62" s="30">
        <f t="shared" ref="CL62" si="120">CI62+1</f>
        <v>2039</v>
      </c>
      <c r="CM62" s="30">
        <f t="shared" ref="CM62" si="121">CJ62+1</f>
        <v>2040</v>
      </c>
      <c r="CN62" s="30">
        <f t="shared" ref="CN62" si="122">CK62+1</f>
        <v>2040</v>
      </c>
      <c r="CO62" s="30">
        <f t="shared" ref="CO62" si="123">CL62+1</f>
        <v>2040</v>
      </c>
      <c r="CP62" s="30">
        <f t="shared" ref="CP62" si="124">CM62+1</f>
        <v>2041</v>
      </c>
      <c r="CQ62" s="30">
        <f t="shared" ref="CQ62" si="125">CN62+1</f>
        <v>2041</v>
      </c>
      <c r="CR62" s="30">
        <f t="shared" ref="CR62" si="126">CO62+1</f>
        <v>2041</v>
      </c>
      <c r="CS62" s="30">
        <f t="shared" ref="CS62" si="127">CP62+1</f>
        <v>2042</v>
      </c>
      <c r="CT62" s="30">
        <f t="shared" ref="CT62" si="128">CQ62+1</f>
        <v>2042</v>
      </c>
      <c r="CU62" s="30">
        <f t="shared" ref="CU62" si="129">CR62+1</f>
        <v>2042</v>
      </c>
      <c r="CV62" s="30">
        <f t="shared" ref="CV62" si="130">CS62+1</f>
        <v>2043</v>
      </c>
      <c r="CW62" s="30">
        <f t="shared" ref="CW62" si="131">CT62+1</f>
        <v>2043</v>
      </c>
      <c r="CX62" s="30">
        <f t="shared" ref="CX62" si="132">CU62+1</f>
        <v>2043</v>
      </c>
      <c r="CY62" s="30">
        <f t="shared" ref="CY62" si="133">CV62+1</f>
        <v>2044</v>
      </c>
      <c r="CZ62" s="30">
        <f t="shared" ref="CZ62" si="134">CW62+1</f>
        <v>2044</v>
      </c>
      <c r="DA62" s="30">
        <f t="shared" ref="DA62" si="135">CX62+1</f>
        <v>2044</v>
      </c>
      <c r="DB62" s="30">
        <f t="shared" ref="DB62" si="136">CY62+1</f>
        <v>2045</v>
      </c>
      <c r="DC62" s="30">
        <f t="shared" ref="DC62" si="137">CZ62+1</f>
        <v>2045</v>
      </c>
      <c r="DD62" s="30">
        <f t="shared" ref="DD62" si="138">DA62+1</f>
        <v>2045</v>
      </c>
      <c r="DE62" s="30">
        <f t="shared" ref="DE62" si="139">DB62+1</f>
        <v>2046</v>
      </c>
      <c r="DF62" s="30">
        <f t="shared" ref="DF62" si="140">DC62+1</f>
        <v>2046</v>
      </c>
      <c r="DG62" s="30">
        <f t="shared" ref="DG62" si="141">DD62+1</f>
        <v>2046</v>
      </c>
      <c r="DH62" s="30">
        <f t="shared" ref="DH62" si="142">DE62+1</f>
        <v>2047</v>
      </c>
      <c r="DI62" s="30">
        <f t="shared" ref="DI62" si="143">DF62+1</f>
        <v>2047</v>
      </c>
      <c r="DJ62" s="30">
        <f t="shared" ref="DJ62" si="144">DG62+1</f>
        <v>2047</v>
      </c>
      <c r="DK62" s="30">
        <f t="shared" ref="DK62" si="145">DH62+1</f>
        <v>2048</v>
      </c>
      <c r="DL62" s="30">
        <f t="shared" ref="DL62" si="146">DI62+1</f>
        <v>2048</v>
      </c>
      <c r="DM62" s="30">
        <f t="shared" ref="DM62" si="147">DJ62+1</f>
        <v>2048</v>
      </c>
      <c r="DN62" s="30">
        <f t="shared" ref="DN62" si="148">DK62+1</f>
        <v>2049</v>
      </c>
      <c r="DO62" s="30">
        <f t="shared" ref="DO62" si="149">DL62+1</f>
        <v>2049</v>
      </c>
      <c r="DP62" s="30">
        <f t="shared" ref="DP62" si="150">DM62+1</f>
        <v>2049</v>
      </c>
      <c r="DQ62" s="30">
        <f t="shared" ref="DQ62" si="151">DN62+1</f>
        <v>2050</v>
      </c>
      <c r="DR62" s="30">
        <f t="shared" ref="DR62" si="152">DO62+1</f>
        <v>2050</v>
      </c>
      <c r="DS62" s="30">
        <f t="shared" ref="DS62" si="153">DP62+1</f>
        <v>2050</v>
      </c>
    </row>
    <row r="63" spans="2:123" x14ac:dyDescent="0.3">
      <c r="B63" s="29"/>
      <c r="C63" s="29"/>
      <c r="D63" s="34" t="s">
        <v>755</v>
      </c>
      <c r="E63" s="34" t="s">
        <v>756</v>
      </c>
      <c r="F63" s="34" t="s">
        <v>757</v>
      </c>
      <c r="G63" s="34" t="s">
        <v>755</v>
      </c>
      <c r="H63" s="34" t="s">
        <v>756</v>
      </c>
      <c r="I63" s="34" t="s">
        <v>757</v>
      </c>
      <c r="J63" s="34" t="s">
        <v>755</v>
      </c>
      <c r="K63" s="34" t="s">
        <v>756</v>
      </c>
      <c r="L63" s="34" t="s">
        <v>757</v>
      </c>
      <c r="M63" s="34" t="s">
        <v>755</v>
      </c>
      <c r="N63" s="34" t="s">
        <v>756</v>
      </c>
      <c r="O63" s="34" t="s">
        <v>757</v>
      </c>
      <c r="P63" s="34" t="s">
        <v>755</v>
      </c>
      <c r="Q63" s="34" t="s">
        <v>756</v>
      </c>
      <c r="R63" s="34" t="s">
        <v>757</v>
      </c>
      <c r="S63" s="34" t="s">
        <v>755</v>
      </c>
      <c r="T63" s="34" t="s">
        <v>756</v>
      </c>
      <c r="U63" s="34" t="s">
        <v>757</v>
      </c>
      <c r="V63" s="34" t="s">
        <v>755</v>
      </c>
      <c r="W63" s="34" t="s">
        <v>756</v>
      </c>
      <c r="X63" s="34" t="s">
        <v>757</v>
      </c>
      <c r="Y63" s="34" t="s">
        <v>755</v>
      </c>
      <c r="Z63" s="34" t="s">
        <v>756</v>
      </c>
      <c r="AA63" s="34" t="s">
        <v>757</v>
      </c>
      <c r="AB63" s="34" t="s">
        <v>755</v>
      </c>
      <c r="AC63" s="34" t="s">
        <v>756</v>
      </c>
      <c r="AD63" s="34" t="s">
        <v>757</v>
      </c>
      <c r="AE63" s="34" t="s">
        <v>755</v>
      </c>
      <c r="AF63" s="34" t="s">
        <v>756</v>
      </c>
      <c r="AG63" s="34" t="s">
        <v>757</v>
      </c>
      <c r="AH63" s="34" t="s">
        <v>755</v>
      </c>
      <c r="AI63" s="34" t="s">
        <v>756</v>
      </c>
      <c r="AJ63" s="34" t="s">
        <v>757</v>
      </c>
      <c r="AK63" s="34" t="s">
        <v>755</v>
      </c>
      <c r="AL63" s="34" t="s">
        <v>756</v>
      </c>
      <c r="AM63" s="34" t="s">
        <v>757</v>
      </c>
      <c r="AN63" s="34" t="s">
        <v>755</v>
      </c>
      <c r="AO63" s="34" t="s">
        <v>756</v>
      </c>
      <c r="AP63" s="34" t="s">
        <v>757</v>
      </c>
      <c r="AQ63" s="34" t="s">
        <v>755</v>
      </c>
      <c r="AR63" s="34" t="s">
        <v>756</v>
      </c>
      <c r="AS63" s="34" t="s">
        <v>757</v>
      </c>
      <c r="AT63" s="34" t="s">
        <v>755</v>
      </c>
      <c r="AU63" s="34" t="s">
        <v>756</v>
      </c>
      <c r="AV63" s="34" t="s">
        <v>757</v>
      </c>
      <c r="AW63" s="34" t="s">
        <v>755</v>
      </c>
      <c r="AX63" s="34" t="s">
        <v>756</v>
      </c>
      <c r="AY63" s="34" t="s">
        <v>757</v>
      </c>
      <c r="AZ63" s="34" t="s">
        <v>755</v>
      </c>
      <c r="BA63" s="34" t="s">
        <v>756</v>
      </c>
      <c r="BB63" s="34" t="s">
        <v>757</v>
      </c>
      <c r="BC63" s="34" t="s">
        <v>755</v>
      </c>
      <c r="BD63" s="34" t="s">
        <v>756</v>
      </c>
      <c r="BE63" s="34" t="s">
        <v>757</v>
      </c>
      <c r="BF63" s="34" t="s">
        <v>755</v>
      </c>
      <c r="BG63" s="34" t="s">
        <v>756</v>
      </c>
      <c r="BH63" s="34" t="s">
        <v>757</v>
      </c>
      <c r="BI63" s="34" t="s">
        <v>755</v>
      </c>
      <c r="BJ63" s="34" t="s">
        <v>756</v>
      </c>
      <c r="BK63" s="34" t="s">
        <v>757</v>
      </c>
      <c r="BL63" s="34" t="s">
        <v>755</v>
      </c>
      <c r="BM63" s="34" t="s">
        <v>756</v>
      </c>
      <c r="BN63" s="34" t="s">
        <v>757</v>
      </c>
      <c r="BO63" s="34" t="s">
        <v>755</v>
      </c>
      <c r="BP63" s="34" t="s">
        <v>756</v>
      </c>
      <c r="BQ63" s="34" t="s">
        <v>757</v>
      </c>
      <c r="BR63" s="34" t="s">
        <v>755</v>
      </c>
      <c r="BS63" s="34" t="s">
        <v>756</v>
      </c>
      <c r="BT63" s="34" t="s">
        <v>757</v>
      </c>
      <c r="BU63" s="34" t="s">
        <v>755</v>
      </c>
      <c r="BV63" s="34" t="s">
        <v>756</v>
      </c>
      <c r="BW63" s="34" t="s">
        <v>757</v>
      </c>
      <c r="BX63" s="34" t="s">
        <v>755</v>
      </c>
      <c r="BY63" s="34" t="s">
        <v>756</v>
      </c>
      <c r="BZ63" s="34" t="s">
        <v>757</v>
      </c>
      <c r="CA63" s="34" t="s">
        <v>755</v>
      </c>
      <c r="CB63" s="34" t="s">
        <v>756</v>
      </c>
      <c r="CC63" s="34" t="s">
        <v>757</v>
      </c>
      <c r="CD63" s="34" t="s">
        <v>755</v>
      </c>
      <c r="CE63" s="34" t="s">
        <v>756</v>
      </c>
      <c r="CF63" s="34" t="s">
        <v>757</v>
      </c>
      <c r="CG63" s="34" t="s">
        <v>755</v>
      </c>
      <c r="CH63" s="34" t="s">
        <v>756</v>
      </c>
      <c r="CI63" s="34" t="s">
        <v>757</v>
      </c>
      <c r="CJ63" s="34" t="s">
        <v>755</v>
      </c>
      <c r="CK63" s="34" t="s">
        <v>756</v>
      </c>
      <c r="CL63" s="34" t="s">
        <v>757</v>
      </c>
      <c r="CM63" s="34" t="s">
        <v>755</v>
      </c>
      <c r="CN63" s="34" t="s">
        <v>756</v>
      </c>
      <c r="CO63" s="34" t="s">
        <v>757</v>
      </c>
      <c r="CP63" s="34" t="s">
        <v>755</v>
      </c>
      <c r="CQ63" s="34" t="s">
        <v>756</v>
      </c>
      <c r="CR63" s="34" t="s">
        <v>757</v>
      </c>
      <c r="CS63" s="34" t="s">
        <v>755</v>
      </c>
      <c r="CT63" s="34" t="s">
        <v>756</v>
      </c>
      <c r="CU63" s="34" t="s">
        <v>757</v>
      </c>
      <c r="CV63" s="34" t="s">
        <v>755</v>
      </c>
      <c r="CW63" s="34" t="s">
        <v>756</v>
      </c>
      <c r="CX63" s="34" t="s">
        <v>757</v>
      </c>
      <c r="CY63" s="34" t="s">
        <v>755</v>
      </c>
      <c r="CZ63" s="34" t="s">
        <v>756</v>
      </c>
      <c r="DA63" s="34" t="s">
        <v>757</v>
      </c>
      <c r="DB63" s="34" t="s">
        <v>755</v>
      </c>
      <c r="DC63" s="34" t="s">
        <v>756</v>
      </c>
      <c r="DD63" s="34" t="s">
        <v>757</v>
      </c>
      <c r="DE63" s="34" t="s">
        <v>755</v>
      </c>
      <c r="DF63" s="34" t="s">
        <v>756</v>
      </c>
      <c r="DG63" s="34" t="s">
        <v>757</v>
      </c>
      <c r="DH63" s="34" t="s">
        <v>755</v>
      </c>
      <c r="DI63" s="34" t="s">
        <v>756</v>
      </c>
      <c r="DJ63" s="34" t="s">
        <v>757</v>
      </c>
      <c r="DK63" s="34" t="s">
        <v>755</v>
      </c>
      <c r="DL63" s="34" t="s">
        <v>756</v>
      </c>
      <c r="DM63" s="34" t="s">
        <v>757</v>
      </c>
      <c r="DN63" s="34" t="s">
        <v>755</v>
      </c>
      <c r="DO63" s="34" t="s">
        <v>756</v>
      </c>
      <c r="DP63" s="34" t="s">
        <v>757</v>
      </c>
      <c r="DQ63" s="34" t="s">
        <v>755</v>
      </c>
      <c r="DR63" s="34" t="s">
        <v>756</v>
      </c>
      <c r="DS63" s="34" t="s">
        <v>757</v>
      </c>
    </row>
    <row r="64" spans="2:123" x14ac:dyDescent="0.3">
      <c r="B64" s="33" t="s">
        <v>116</v>
      </c>
      <c r="C64" s="33" t="s">
        <v>55</v>
      </c>
      <c r="D64" s="58">
        <f>IFERROR(D$8 + SUM(D$40:D$42) * D$8/SUM(D$8, D$16, D$21, D$33), "")</f>
        <v>2971.7206272044041</v>
      </c>
      <c r="E64" s="58">
        <f t="shared" ref="E64:BP64" si="154">IFERROR(E$8 + SUM(E$40:E$42) * E$8/SUM(E$8, E$16, E$21, E$33), "")</f>
        <v>6917.920677914326</v>
      </c>
      <c r="F64" s="58">
        <f t="shared" si="154"/>
        <v>9699.2244415661971</v>
      </c>
      <c r="G64" s="58">
        <f t="shared" si="154"/>
        <v>3464.4152021434002</v>
      </c>
      <c r="H64" s="58">
        <f t="shared" si="154"/>
        <v>7341.5493433718138</v>
      </c>
      <c r="I64" s="58">
        <f t="shared" si="154"/>
        <v>10480.394391127596</v>
      </c>
      <c r="J64" s="58">
        <f t="shared" si="154"/>
        <v>3953.6663820219687</v>
      </c>
      <c r="K64" s="58">
        <f t="shared" si="154"/>
        <v>8273.387236893961</v>
      </c>
      <c r="L64" s="58">
        <f t="shared" si="154"/>
        <v>11885.087843319612</v>
      </c>
      <c r="M64" s="58">
        <f t="shared" si="154"/>
        <v>4042.1541875890975</v>
      </c>
      <c r="N64" s="58">
        <f t="shared" si="154"/>
        <v>8387.1029909057215</v>
      </c>
      <c r="O64" s="58">
        <f t="shared" si="154"/>
        <v>12002.769924186872</v>
      </c>
      <c r="P64" s="58">
        <f t="shared" si="154"/>
        <v>4081.3276190918054</v>
      </c>
      <c r="Q64" s="58">
        <f t="shared" si="154"/>
        <v>9078.8883710105983</v>
      </c>
      <c r="R64" s="58">
        <f t="shared" si="154"/>
        <v>12694.455064419712</v>
      </c>
      <c r="S64" s="58">
        <f t="shared" si="154"/>
        <v>4545.10190268523</v>
      </c>
      <c r="T64" s="58">
        <f t="shared" si="154"/>
        <v>8275.5537058450573</v>
      </c>
      <c r="U64" s="58">
        <f t="shared" si="154"/>
        <v>12333.088376817674</v>
      </c>
      <c r="V64" s="58">
        <f t="shared" si="154"/>
        <v>4768.028607817484</v>
      </c>
      <c r="W64" s="58">
        <f t="shared" si="154"/>
        <v>7551.3787784126753</v>
      </c>
      <c r="X64" s="58">
        <f t="shared" si="154"/>
        <v>11777.453160631016</v>
      </c>
      <c r="Y64" s="58">
        <f t="shared" si="154"/>
        <v>3510.3897124517216</v>
      </c>
      <c r="Z64" s="58">
        <f t="shared" si="154"/>
        <v>5841.9141614494329</v>
      </c>
      <c r="AA64" s="58">
        <f t="shared" si="154"/>
        <v>9016.2334966641065</v>
      </c>
      <c r="AB64" s="58" t="str">
        <f t="shared" si="154"/>
        <v/>
      </c>
      <c r="AC64" s="58" t="str">
        <f t="shared" si="154"/>
        <v/>
      </c>
      <c r="AD64" s="58" t="str">
        <f t="shared" si="154"/>
        <v/>
      </c>
      <c r="AE64" s="58" t="str">
        <f t="shared" si="154"/>
        <v/>
      </c>
      <c r="AF64" s="58" t="str">
        <f t="shared" si="154"/>
        <v/>
      </c>
      <c r="AG64" s="58" t="str">
        <f t="shared" si="154"/>
        <v/>
      </c>
      <c r="AH64" s="58" t="str">
        <f t="shared" si="154"/>
        <v/>
      </c>
      <c r="AI64" s="58" t="str">
        <f t="shared" si="154"/>
        <v/>
      </c>
      <c r="AJ64" s="58" t="str">
        <f t="shared" si="154"/>
        <v/>
      </c>
      <c r="AK64" s="58" t="str">
        <f t="shared" si="154"/>
        <v/>
      </c>
      <c r="AL64" s="58" t="str">
        <f t="shared" si="154"/>
        <v/>
      </c>
      <c r="AM64" s="58" t="str">
        <f t="shared" si="154"/>
        <v/>
      </c>
      <c r="AN64" s="58" t="str">
        <f t="shared" si="154"/>
        <v/>
      </c>
      <c r="AO64" s="58" t="str">
        <f t="shared" si="154"/>
        <v/>
      </c>
      <c r="AP64" s="58" t="str">
        <f t="shared" si="154"/>
        <v/>
      </c>
      <c r="AQ64" s="58" t="str">
        <f t="shared" si="154"/>
        <v/>
      </c>
      <c r="AR64" s="58" t="str">
        <f t="shared" si="154"/>
        <v/>
      </c>
      <c r="AS64" s="58" t="str">
        <f t="shared" si="154"/>
        <v/>
      </c>
      <c r="AT64" s="58" t="str">
        <f t="shared" si="154"/>
        <v/>
      </c>
      <c r="AU64" s="58" t="str">
        <f t="shared" si="154"/>
        <v/>
      </c>
      <c r="AV64" s="58" t="str">
        <f t="shared" si="154"/>
        <v/>
      </c>
      <c r="AW64" s="58" t="str">
        <f t="shared" si="154"/>
        <v/>
      </c>
      <c r="AX64" s="58" t="str">
        <f t="shared" si="154"/>
        <v/>
      </c>
      <c r="AY64" s="58" t="str">
        <f t="shared" si="154"/>
        <v/>
      </c>
      <c r="AZ64" s="58" t="str">
        <f t="shared" si="154"/>
        <v/>
      </c>
      <c r="BA64" s="58" t="str">
        <f t="shared" si="154"/>
        <v/>
      </c>
      <c r="BB64" s="58" t="str">
        <f t="shared" si="154"/>
        <v/>
      </c>
      <c r="BC64" s="58" t="str">
        <f t="shared" si="154"/>
        <v/>
      </c>
      <c r="BD64" s="58" t="str">
        <f t="shared" si="154"/>
        <v/>
      </c>
      <c r="BE64" s="58" t="str">
        <f t="shared" si="154"/>
        <v/>
      </c>
      <c r="BF64" s="58" t="str">
        <f t="shared" si="154"/>
        <v/>
      </c>
      <c r="BG64" s="58" t="str">
        <f t="shared" si="154"/>
        <v/>
      </c>
      <c r="BH64" s="58" t="str">
        <f t="shared" si="154"/>
        <v/>
      </c>
      <c r="BI64" s="58" t="str">
        <f t="shared" si="154"/>
        <v/>
      </c>
      <c r="BJ64" s="58" t="str">
        <f t="shared" si="154"/>
        <v/>
      </c>
      <c r="BK64" s="58" t="str">
        <f t="shared" si="154"/>
        <v/>
      </c>
      <c r="BL64" s="58" t="str">
        <f t="shared" si="154"/>
        <v/>
      </c>
      <c r="BM64" s="58" t="str">
        <f t="shared" si="154"/>
        <v/>
      </c>
      <c r="BN64" s="58" t="str">
        <f t="shared" si="154"/>
        <v/>
      </c>
      <c r="BO64" s="58" t="str">
        <f t="shared" si="154"/>
        <v/>
      </c>
      <c r="BP64" s="58" t="str">
        <f t="shared" si="154"/>
        <v/>
      </c>
      <c r="BQ64" s="58" t="str">
        <f t="shared" ref="BQ64:DS64" si="155">IFERROR(BQ$8 + SUM(BQ$40:BQ$42) * BQ$8/SUM(BQ$8, BQ$16, BQ$21, BQ$33), "")</f>
        <v/>
      </c>
      <c r="BR64" s="58" t="str">
        <f t="shared" si="155"/>
        <v/>
      </c>
      <c r="BS64" s="58" t="str">
        <f t="shared" si="155"/>
        <v/>
      </c>
      <c r="BT64" s="58" t="str">
        <f t="shared" si="155"/>
        <v/>
      </c>
      <c r="BU64" s="58" t="str">
        <f t="shared" si="155"/>
        <v/>
      </c>
      <c r="BV64" s="58" t="str">
        <f t="shared" si="155"/>
        <v/>
      </c>
      <c r="BW64" s="58" t="str">
        <f t="shared" si="155"/>
        <v/>
      </c>
      <c r="BX64" s="58" t="str">
        <f t="shared" si="155"/>
        <v/>
      </c>
      <c r="BY64" s="58" t="str">
        <f t="shared" si="155"/>
        <v/>
      </c>
      <c r="BZ64" s="58" t="str">
        <f t="shared" si="155"/>
        <v/>
      </c>
      <c r="CA64" s="58" t="str">
        <f t="shared" si="155"/>
        <v/>
      </c>
      <c r="CB64" s="58" t="str">
        <f t="shared" si="155"/>
        <v/>
      </c>
      <c r="CC64" s="58" t="str">
        <f t="shared" si="155"/>
        <v/>
      </c>
      <c r="CD64" s="58" t="str">
        <f t="shared" si="155"/>
        <v/>
      </c>
      <c r="CE64" s="58" t="str">
        <f t="shared" si="155"/>
        <v/>
      </c>
      <c r="CF64" s="58" t="str">
        <f t="shared" si="155"/>
        <v/>
      </c>
      <c r="CG64" s="58" t="str">
        <f t="shared" si="155"/>
        <v/>
      </c>
      <c r="CH64" s="58" t="str">
        <f t="shared" si="155"/>
        <v/>
      </c>
      <c r="CI64" s="58" t="str">
        <f t="shared" si="155"/>
        <v/>
      </c>
      <c r="CJ64" s="58" t="str">
        <f t="shared" si="155"/>
        <v/>
      </c>
      <c r="CK64" s="58" t="str">
        <f t="shared" si="155"/>
        <v/>
      </c>
      <c r="CL64" s="58" t="str">
        <f t="shared" si="155"/>
        <v/>
      </c>
      <c r="CM64" s="58" t="str">
        <f t="shared" si="155"/>
        <v/>
      </c>
      <c r="CN64" s="58" t="str">
        <f t="shared" si="155"/>
        <v/>
      </c>
      <c r="CO64" s="58" t="str">
        <f t="shared" si="155"/>
        <v/>
      </c>
      <c r="CP64" s="58" t="str">
        <f t="shared" si="155"/>
        <v/>
      </c>
      <c r="CQ64" s="58" t="str">
        <f t="shared" si="155"/>
        <v/>
      </c>
      <c r="CR64" s="58" t="str">
        <f t="shared" si="155"/>
        <v/>
      </c>
      <c r="CS64" s="58" t="str">
        <f t="shared" si="155"/>
        <v/>
      </c>
      <c r="CT64" s="58" t="str">
        <f t="shared" si="155"/>
        <v/>
      </c>
      <c r="CU64" s="58" t="str">
        <f t="shared" si="155"/>
        <v/>
      </c>
      <c r="CV64" s="58" t="str">
        <f t="shared" si="155"/>
        <v/>
      </c>
      <c r="CW64" s="58" t="str">
        <f t="shared" si="155"/>
        <v/>
      </c>
      <c r="CX64" s="58" t="str">
        <f t="shared" si="155"/>
        <v/>
      </c>
      <c r="CY64" s="58" t="str">
        <f t="shared" si="155"/>
        <v/>
      </c>
      <c r="CZ64" s="58" t="str">
        <f t="shared" si="155"/>
        <v/>
      </c>
      <c r="DA64" s="58" t="str">
        <f t="shared" si="155"/>
        <v/>
      </c>
      <c r="DB64" s="58" t="str">
        <f t="shared" si="155"/>
        <v/>
      </c>
      <c r="DC64" s="58" t="str">
        <f t="shared" si="155"/>
        <v/>
      </c>
      <c r="DD64" s="58" t="str">
        <f t="shared" si="155"/>
        <v/>
      </c>
      <c r="DE64" s="58" t="str">
        <f t="shared" si="155"/>
        <v/>
      </c>
      <c r="DF64" s="58" t="str">
        <f t="shared" si="155"/>
        <v/>
      </c>
      <c r="DG64" s="58" t="str">
        <f t="shared" si="155"/>
        <v/>
      </c>
      <c r="DH64" s="58" t="str">
        <f t="shared" si="155"/>
        <v/>
      </c>
      <c r="DI64" s="58" t="str">
        <f t="shared" si="155"/>
        <v/>
      </c>
      <c r="DJ64" s="58" t="str">
        <f t="shared" si="155"/>
        <v/>
      </c>
      <c r="DK64" s="58" t="str">
        <f t="shared" si="155"/>
        <v/>
      </c>
      <c r="DL64" s="58" t="str">
        <f t="shared" si="155"/>
        <v/>
      </c>
      <c r="DM64" s="58" t="str">
        <f t="shared" si="155"/>
        <v/>
      </c>
      <c r="DN64" s="58" t="str">
        <f t="shared" si="155"/>
        <v/>
      </c>
      <c r="DO64" s="58" t="str">
        <f t="shared" si="155"/>
        <v/>
      </c>
      <c r="DP64" s="58" t="str">
        <f t="shared" si="155"/>
        <v/>
      </c>
      <c r="DQ64" s="58" t="str">
        <f t="shared" si="155"/>
        <v/>
      </c>
      <c r="DR64" s="58" t="str">
        <f t="shared" si="155"/>
        <v/>
      </c>
      <c r="DS64" s="58" t="str">
        <f t="shared" si="155"/>
        <v/>
      </c>
    </row>
    <row r="65" spans="1:123" x14ac:dyDescent="0.3">
      <c r="B65" s="33" t="s">
        <v>130</v>
      </c>
      <c r="C65" s="33" t="s">
        <v>131</v>
      </c>
      <c r="D65" s="58">
        <f>IFERROR(D$16 + SUM(D$40:D$42) * D$16/SUM(D$8, D$16, D$21, D$33), "")</f>
        <v>1289.0444348372675</v>
      </c>
      <c r="E65" s="58">
        <f t="shared" ref="E65:BP65" si="156">IFERROR(E$16 + SUM(E$40:E$42) * E$16/SUM(E$8, E$16, E$21, E$33), "")</f>
        <v>1748.9875730602653</v>
      </c>
      <c r="F65" s="58">
        <f t="shared" si="156"/>
        <v>3002.3688960259769</v>
      </c>
      <c r="G65" s="58">
        <f t="shared" si="156"/>
        <v>1363.5278501893067</v>
      </c>
      <c r="H65" s="58">
        <f t="shared" si="156"/>
        <v>1224.1795009830814</v>
      </c>
      <c r="I65" s="58">
        <f t="shared" si="156"/>
        <v>2554.4075795198528</v>
      </c>
      <c r="J65" s="58">
        <f t="shared" si="156"/>
        <v>1422.4460297169589</v>
      </c>
      <c r="K65" s="58">
        <f t="shared" si="156"/>
        <v>1375.0360098143958</v>
      </c>
      <c r="L65" s="58">
        <f t="shared" si="156"/>
        <v>2759.9999638237687</v>
      </c>
      <c r="M65" s="58">
        <f t="shared" si="156"/>
        <v>1560.6276846983005</v>
      </c>
      <c r="N65" s="58">
        <f t="shared" si="156"/>
        <v>1432.4828275686748</v>
      </c>
      <c r="O65" s="58">
        <f t="shared" si="156"/>
        <v>2950.7692364247159</v>
      </c>
      <c r="P65" s="58">
        <f t="shared" si="156"/>
        <v>1759.8373520051168</v>
      </c>
      <c r="Q65" s="58">
        <f t="shared" si="156"/>
        <v>1433.1029865756634</v>
      </c>
      <c r="R65" s="58">
        <f t="shared" si="156"/>
        <v>3156.6217096302939</v>
      </c>
      <c r="S65" s="58">
        <f t="shared" si="156"/>
        <v>1582.3826003857489</v>
      </c>
      <c r="T65" s="58">
        <f t="shared" si="156"/>
        <v>1318.4363158301232</v>
      </c>
      <c r="U65" s="58">
        <f t="shared" si="156"/>
        <v>2856.6499755357804</v>
      </c>
      <c r="V65" s="58">
        <f t="shared" si="156"/>
        <v>1646.3469157255267</v>
      </c>
      <c r="W65" s="58">
        <f t="shared" si="156"/>
        <v>1162.7168974003434</v>
      </c>
      <c r="X65" s="58">
        <f>IFERROR(X$16 + SUM(X$40:X$42) * X$16/SUM(X$8, X$16, X$21, X$33), "")</f>
        <v>2764.3362846140321</v>
      </c>
      <c r="Y65" s="58">
        <f t="shared" si="156"/>
        <v>1290.8801523619529</v>
      </c>
      <c r="Z65" s="58">
        <f t="shared" si="156"/>
        <v>889.24228524550347</v>
      </c>
      <c r="AA65" s="58">
        <f t="shared" si="156"/>
        <v>2149.8057567878509</v>
      </c>
      <c r="AB65" s="58" t="str">
        <f t="shared" si="156"/>
        <v/>
      </c>
      <c r="AC65" s="58" t="str">
        <f t="shared" si="156"/>
        <v/>
      </c>
      <c r="AD65" s="58" t="str">
        <f t="shared" si="156"/>
        <v/>
      </c>
      <c r="AE65" s="58" t="str">
        <f t="shared" si="156"/>
        <v/>
      </c>
      <c r="AF65" s="58" t="str">
        <f t="shared" si="156"/>
        <v/>
      </c>
      <c r="AG65" s="58" t="str">
        <f t="shared" si="156"/>
        <v/>
      </c>
      <c r="AH65" s="58" t="str">
        <f t="shared" si="156"/>
        <v/>
      </c>
      <c r="AI65" s="58" t="str">
        <f t="shared" si="156"/>
        <v/>
      </c>
      <c r="AJ65" s="58" t="str">
        <f t="shared" si="156"/>
        <v/>
      </c>
      <c r="AK65" s="58" t="str">
        <f t="shared" si="156"/>
        <v/>
      </c>
      <c r="AL65" s="58" t="str">
        <f t="shared" si="156"/>
        <v/>
      </c>
      <c r="AM65" s="58" t="str">
        <f t="shared" si="156"/>
        <v/>
      </c>
      <c r="AN65" s="58" t="str">
        <f t="shared" si="156"/>
        <v/>
      </c>
      <c r="AO65" s="58" t="str">
        <f t="shared" si="156"/>
        <v/>
      </c>
      <c r="AP65" s="58" t="str">
        <f t="shared" si="156"/>
        <v/>
      </c>
      <c r="AQ65" s="58" t="str">
        <f t="shared" si="156"/>
        <v/>
      </c>
      <c r="AR65" s="58" t="str">
        <f t="shared" si="156"/>
        <v/>
      </c>
      <c r="AS65" s="58" t="str">
        <f t="shared" si="156"/>
        <v/>
      </c>
      <c r="AT65" s="58" t="str">
        <f t="shared" si="156"/>
        <v/>
      </c>
      <c r="AU65" s="58" t="str">
        <f t="shared" si="156"/>
        <v/>
      </c>
      <c r="AV65" s="58" t="str">
        <f t="shared" si="156"/>
        <v/>
      </c>
      <c r="AW65" s="58" t="str">
        <f t="shared" si="156"/>
        <v/>
      </c>
      <c r="AX65" s="58" t="str">
        <f t="shared" si="156"/>
        <v/>
      </c>
      <c r="AY65" s="58" t="str">
        <f t="shared" si="156"/>
        <v/>
      </c>
      <c r="AZ65" s="58" t="str">
        <f t="shared" si="156"/>
        <v/>
      </c>
      <c r="BA65" s="58" t="str">
        <f t="shared" si="156"/>
        <v/>
      </c>
      <c r="BB65" s="58" t="str">
        <f t="shared" si="156"/>
        <v/>
      </c>
      <c r="BC65" s="58" t="str">
        <f t="shared" si="156"/>
        <v/>
      </c>
      <c r="BD65" s="58" t="str">
        <f t="shared" si="156"/>
        <v/>
      </c>
      <c r="BE65" s="58" t="str">
        <f t="shared" si="156"/>
        <v/>
      </c>
      <c r="BF65" s="58" t="str">
        <f t="shared" si="156"/>
        <v/>
      </c>
      <c r="BG65" s="58" t="str">
        <f t="shared" si="156"/>
        <v/>
      </c>
      <c r="BH65" s="58" t="str">
        <f t="shared" si="156"/>
        <v/>
      </c>
      <c r="BI65" s="58" t="str">
        <f t="shared" si="156"/>
        <v/>
      </c>
      <c r="BJ65" s="58" t="str">
        <f t="shared" si="156"/>
        <v/>
      </c>
      <c r="BK65" s="58" t="str">
        <f t="shared" si="156"/>
        <v/>
      </c>
      <c r="BL65" s="58" t="str">
        <f t="shared" si="156"/>
        <v/>
      </c>
      <c r="BM65" s="58" t="str">
        <f t="shared" si="156"/>
        <v/>
      </c>
      <c r="BN65" s="58" t="str">
        <f t="shared" si="156"/>
        <v/>
      </c>
      <c r="BO65" s="58" t="str">
        <f t="shared" si="156"/>
        <v/>
      </c>
      <c r="BP65" s="58" t="str">
        <f t="shared" si="156"/>
        <v/>
      </c>
      <c r="BQ65" s="58" t="str">
        <f t="shared" ref="BQ65:DS65" si="157">IFERROR(BQ$16 + SUM(BQ$40:BQ$42) * BQ$16/SUM(BQ$8, BQ$16, BQ$21, BQ$33), "")</f>
        <v/>
      </c>
      <c r="BR65" s="58" t="str">
        <f t="shared" si="157"/>
        <v/>
      </c>
      <c r="BS65" s="58" t="str">
        <f t="shared" si="157"/>
        <v/>
      </c>
      <c r="BT65" s="58" t="str">
        <f t="shared" si="157"/>
        <v/>
      </c>
      <c r="BU65" s="58" t="str">
        <f t="shared" si="157"/>
        <v/>
      </c>
      <c r="BV65" s="58" t="str">
        <f t="shared" si="157"/>
        <v/>
      </c>
      <c r="BW65" s="58" t="str">
        <f t="shared" si="157"/>
        <v/>
      </c>
      <c r="BX65" s="58" t="str">
        <f t="shared" si="157"/>
        <v/>
      </c>
      <c r="BY65" s="58" t="str">
        <f t="shared" si="157"/>
        <v/>
      </c>
      <c r="BZ65" s="58" t="str">
        <f t="shared" si="157"/>
        <v/>
      </c>
      <c r="CA65" s="58" t="str">
        <f t="shared" si="157"/>
        <v/>
      </c>
      <c r="CB65" s="58" t="str">
        <f t="shared" si="157"/>
        <v/>
      </c>
      <c r="CC65" s="58" t="str">
        <f t="shared" si="157"/>
        <v/>
      </c>
      <c r="CD65" s="58" t="str">
        <f t="shared" si="157"/>
        <v/>
      </c>
      <c r="CE65" s="58" t="str">
        <f t="shared" si="157"/>
        <v/>
      </c>
      <c r="CF65" s="58" t="str">
        <f t="shared" si="157"/>
        <v/>
      </c>
      <c r="CG65" s="58" t="str">
        <f t="shared" si="157"/>
        <v/>
      </c>
      <c r="CH65" s="58" t="str">
        <f t="shared" si="157"/>
        <v/>
      </c>
      <c r="CI65" s="58" t="str">
        <f t="shared" si="157"/>
        <v/>
      </c>
      <c r="CJ65" s="58" t="str">
        <f t="shared" si="157"/>
        <v/>
      </c>
      <c r="CK65" s="58" t="str">
        <f t="shared" si="157"/>
        <v/>
      </c>
      <c r="CL65" s="58" t="str">
        <f t="shared" si="157"/>
        <v/>
      </c>
      <c r="CM65" s="58" t="str">
        <f t="shared" si="157"/>
        <v/>
      </c>
      <c r="CN65" s="58" t="str">
        <f t="shared" si="157"/>
        <v/>
      </c>
      <c r="CO65" s="58" t="str">
        <f t="shared" si="157"/>
        <v/>
      </c>
      <c r="CP65" s="58" t="str">
        <f t="shared" si="157"/>
        <v/>
      </c>
      <c r="CQ65" s="58" t="str">
        <f t="shared" si="157"/>
        <v/>
      </c>
      <c r="CR65" s="58" t="str">
        <f t="shared" si="157"/>
        <v/>
      </c>
      <c r="CS65" s="58" t="str">
        <f t="shared" si="157"/>
        <v/>
      </c>
      <c r="CT65" s="58" t="str">
        <f t="shared" si="157"/>
        <v/>
      </c>
      <c r="CU65" s="58" t="str">
        <f t="shared" si="157"/>
        <v/>
      </c>
      <c r="CV65" s="58" t="str">
        <f t="shared" si="157"/>
        <v/>
      </c>
      <c r="CW65" s="58" t="str">
        <f t="shared" si="157"/>
        <v/>
      </c>
      <c r="CX65" s="58" t="str">
        <f t="shared" si="157"/>
        <v/>
      </c>
      <c r="CY65" s="58" t="str">
        <f t="shared" si="157"/>
        <v/>
      </c>
      <c r="CZ65" s="58" t="str">
        <f t="shared" si="157"/>
        <v/>
      </c>
      <c r="DA65" s="58" t="str">
        <f t="shared" si="157"/>
        <v/>
      </c>
      <c r="DB65" s="58" t="str">
        <f t="shared" si="157"/>
        <v/>
      </c>
      <c r="DC65" s="58" t="str">
        <f t="shared" si="157"/>
        <v/>
      </c>
      <c r="DD65" s="58" t="str">
        <f t="shared" si="157"/>
        <v/>
      </c>
      <c r="DE65" s="58" t="str">
        <f t="shared" si="157"/>
        <v/>
      </c>
      <c r="DF65" s="58" t="str">
        <f t="shared" si="157"/>
        <v/>
      </c>
      <c r="DG65" s="58" t="str">
        <f t="shared" si="157"/>
        <v/>
      </c>
      <c r="DH65" s="58" t="str">
        <f t="shared" si="157"/>
        <v/>
      </c>
      <c r="DI65" s="58" t="str">
        <f t="shared" si="157"/>
        <v/>
      </c>
      <c r="DJ65" s="58" t="str">
        <f t="shared" si="157"/>
        <v/>
      </c>
      <c r="DK65" s="58" t="str">
        <f t="shared" si="157"/>
        <v/>
      </c>
      <c r="DL65" s="58" t="str">
        <f t="shared" si="157"/>
        <v/>
      </c>
      <c r="DM65" s="58" t="str">
        <f t="shared" si="157"/>
        <v/>
      </c>
      <c r="DN65" s="58" t="str">
        <f t="shared" si="157"/>
        <v/>
      </c>
      <c r="DO65" s="58" t="str">
        <f t="shared" si="157"/>
        <v/>
      </c>
      <c r="DP65" s="58" t="str">
        <f t="shared" si="157"/>
        <v/>
      </c>
      <c r="DQ65" s="58" t="str">
        <f t="shared" si="157"/>
        <v/>
      </c>
      <c r="DR65" s="58" t="str">
        <f t="shared" si="157"/>
        <v/>
      </c>
      <c r="DS65" s="58" t="str">
        <f t="shared" si="157"/>
        <v/>
      </c>
    </row>
    <row r="66" spans="1:123" x14ac:dyDescent="0.3">
      <c r="B66" s="33" t="s">
        <v>138</v>
      </c>
      <c r="C66" s="33" t="s">
        <v>139</v>
      </c>
      <c r="D66" s="58">
        <f>IFERROR(D$21 + SUM(D$40:D$42) * D$21/SUM(D$8, D$16, D$21, D$33), "")</f>
        <v>595.20953248503554</v>
      </c>
      <c r="E66" s="58">
        <f t="shared" ref="E66:BP66" si="158">IFERROR(E$21 + SUM(E$40:E$42) * E$21/SUM(E$8, E$16, E$21, E$33), "")</f>
        <v>2131.7441565488693</v>
      </c>
      <c r="F66" s="58">
        <f t="shared" si="158"/>
        <v>2660.8394619884198</v>
      </c>
      <c r="G66" s="58">
        <f t="shared" si="158"/>
        <v>503.78368999824755</v>
      </c>
      <c r="H66" s="58">
        <f t="shared" si="158"/>
        <v>1539.2483726514536</v>
      </c>
      <c r="I66" s="58">
        <f t="shared" si="158"/>
        <v>1968.8277742373054</v>
      </c>
      <c r="J66" s="58">
        <f t="shared" si="158"/>
        <v>551.39100450966714</v>
      </c>
      <c r="K66" s="58">
        <f t="shared" si="158"/>
        <v>1828.603521868589</v>
      </c>
      <c r="L66" s="58">
        <f t="shared" si="158"/>
        <v>2296.2587692692496</v>
      </c>
      <c r="M66" s="58">
        <f t="shared" si="158"/>
        <v>705.61106827450135</v>
      </c>
      <c r="N66" s="58">
        <f t="shared" si="158"/>
        <v>2262.079141167379</v>
      </c>
      <c r="O66" s="58">
        <f t="shared" si="158"/>
        <v>2839.18306424921</v>
      </c>
      <c r="P66" s="58">
        <f t="shared" si="158"/>
        <v>841.54374288566055</v>
      </c>
      <c r="Q66" s="58">
        <f t="shared" si="158"/>
        <v>2322.2469588861554</v>
      </c>
      <c r="R66" s="58">
        <f t="shared" si="158"/>
        <v>3037.9064499345632</v>
      </c>
      <c r="S66" s="58">
        <f t="shared" si="158"/>
        <v>923.19734069308458</v>
      </c>
      <c r="T66" s="58">
        <f t="shared" si="158"/>
        <v>2311.5355828924194</v>
      </c>
      <c r="U66" s="58">
        <f t="shared" si="158"/>
        <v>3085.0230999350233</v>
      </c>
      <c r="V66" s="58">
        <f t="shared" si="158"/>
        <v>1034.2099944556885</v>
      </c>
      <c r="W66" s="58">
        <f t="shared" si="158"/>
        <v>2320.7638125946073</v>
      </c>
      <c r="X66" s="58">
        <f t="shared" si="158"/>
        <v>3170.1144420985656</v>
      </c>
      <c r="Y66" s="58">
        <f t="shared" si="158"/>
        <v>769.75197099954164</v>
      </c>
      <c r="Z66" s="58">
        <f t="shared" si="158"/>
        <v>2131.3454040035404</v>
      </c>
      <c r="AA66" s="58">
        <f t="shared" si="158"/>
        <v>2764.4116965083349</v>
      </c>
      <c r="AB66" s="58" t="str">
        <f t="shared" si="158"/>
        <v/>
      </c>
      <c r="AC66" s="58" t="str">
        <f t="shared" si="158"/>
        <v/>
      </c>
      <c r="AD66" s="58" t="str">
        <f t="shared" si="158"/>
        <v/>
      </c>
      <c r="AE66" s="58" t="str">
        <f t="shared" si="158"/>
        <v/>
      </c>
      <c r="AF66" s="58" t="str">
        <f t="shared" si="158"/>
        <v/>
      </c>
      <c r="AG66" s="58" t="str">
        <f t="shared" si="158"/>
        <v/>
      </c>
      <c r="AH66" s="58" t="str">
        <f t="shared" si="158"/>
        <v/>
      </c>
      <c r="AI66" s="58" t="str">
        <f t="shared" si="158"/>
        <v/>
      </c>
      <c r="AJ66" s="58" t="str">
        <f t="shared" si="158"/>
        <v/>
      </c>
      <c r="AK66" s="58" t="str">
        <f t="shared" si="158"/>
        <v/>
      </c>
      <c r="AL66" s="58" t="str">
        <f t="shared" si="158"/>
        <v/>
      </c>
      <c r="AM66" s="58" t="str">
        <f t="shared" si="158"/>
        <v/>
      </c>
      <c r="AN66" s="58" t="str">
        <f t="shared" si="158"/>
        <v/>
      </c>
      <c r="AO66" s="58" t="str">
        <f t="shared" si="158"/>
        <v/>
      </c>
      <c r="AP66" s="58" t="str">
        <f t="shared" si="158"/>
        <v/>
      </c>
      <c r="AQ66" s="58" t="str">
        <f t="shared" si="158"/>
        <v/>
      </c>
      <c r="AR66" s="58" t="str">
        <f t="shared" si="158"/>
        <v/>
      </c>
      <c r="AS66" s="58" t="str">
        <f t="shared" si="158"/>
        <v/>
      </c>
      <c r="AT66" s="58" t="str">
        <f t="shared" si="158"/>
        <v/>
      </c>
      <c r="AU66" s="58" t="str">
        <f t="shared" si="158"/>
        <v/>
      </c>
      <c r="AV66" s="58" t="str">
        <f t="shared" si="158"/>
        <v/>
      </c>
      <c r="AW66" s="58" t="str">
        <f t="shared" si="158"/>
        <v/>
      </c>
      <c r="AX66" s="58" t="str">
        <f t="shared" si="158"/>
        <v/>
      </c>
      <c r="AY66" s="58" t="str">
        <f t="shared" si="158"/>
        <v/>
      </c>
      <c r="AZ66" s="58" t="str">
        <f t="shared" si="158"/>
        <v/>
      </c>
      <c r="BA66" s="58" t="str">
        <f t="shared" si="158"/>
        <v/>
      </c>
      <c r="BB66" s="58" t="str">
        <f t="shared" si="158"/>
        <v/>
      </c>
      <c r="BC66" s="58" t="str">
        <f t="shared" si="158"/>
        <v/>
      </c>
      <c r="BD66" s="58" t="str">
        <f t="shared" si="158"/>
        <v/>
      </c>
      <c r="BE66" s="58" t="str">
        <f t="shared" si="158"/>
        <v/>
      </c>
      <c r="BF66" s="58" t="str">
        <f t="shared" si="158"/>
        <v/>
      </c>
      <c r="BG66" s="58" t="str">
        <f t="shared" si="158"/>
        <v/>
      </c>
      <c r="BH66" s="58" t="str">
        <f t="shared" si="158"/>
        <v/>
      </c>
      <c r="BI66" s="58" t="str">
        <f t="shared" si="158"/>
        <v/>
      </c>
      <c r="BJ66" s="58" t="str">
        <f t="shared" si="158"/>
        <v/>
      </c>
      <c r="BK66" s="58" t="str">
        <f t="shared" si="158"/>
        <v/>
      </c>
      <c r="BL66" s="58" t="str">
        <f t="shared" si="158"/>
        <v/>
      </c>
      <c r="BM66" s="58" t="str">
        <f t="shared" si="158"/>
        <v/>
      </c>
      <c r="BN66" s="58" t="str">
        <f t="shared" si="158"/>
        <v/>
      </c>
      <c r="BO66" s="58" t="str">
        <f t="shared" si="158"/>
        <v/>
      </c>
      <c r="BP66" s="58" t="str">
        <f t="shared" si="158"/>
        <v/>
      </c>
      <c r="BQ66" s="58" t="str">
        <f t="shared" ref="BQ66:DS66" si="159">IFERROR(BQ$21 + SUM(BQ$40:BQ$42) * BQ$21/SUM(BQ$8, BQ$16, BQ$21, BQ$33), "")</f>
        <v/>
      </c>
      <c r="BR66" s="58" t="str">
        <f t="shared" si="159"/>
        <v/>
      </c>
      <c r="BS66" s="58" t="str">
        <f t="shared" si="159"/>
        <v/>
      </c>
      <c r="BT66" s="58" t="str">
        <f t="shared" si="159"/>
        <v/>
      </c>
      <c r="BU66" s="58" t="str">
        <f t="shared" si="159"/>
        <v/>
      </c>
      <c r="BV66" s="58" t="str">
        <f t="shared" si="159"/>
        <v/>
      </c>
      <c r="BW66" s="58" t="str">
        <f t="shared" si="159"/>
        <v/>
      </c>
      <c r="BX66" s="58" t="str">
        <f t="shared" si="159"/>
        <v/>
      </c>
      <c r="BY66" s="58" t="str">
        <f t="shared" si="159"/>
        <v/>
      </c>
      <c r="BZ66" s="58" t="str">
        <f t="shared" si="159"/>
        <v/>
      </c>
      <c r="CA66" s="58" t="str">
        <f t="shared" si="159"/>
        <v/>
      </c>
      <c r="CB66" s="58" t="str">
        <f t="shared" si="159"/>
        <v/>
      </c>
      <c r="CC66" s="58" t="str">
        <f t="shared" si="159"/>
        <v/>
      </c>
      <c r="CD66" s="58" t="str">
        <f t="shared" si="159"/>
        <v/>
      </c>
      <c r="CE66" s="58" t="str">
        <f t="shared" si="159"/>
        <v/>
      </c>
      <c r="CF66" s="58" t="str">
        <f t="shared" si="159"/>
        <v/>
      </c>
      <c r="CG66" s="58" t="str">
        <f t="shared" si="159"/>
        <v/>
      </c>
      <c r="CH66" s="58" t="str">
        <f t="shared" si="159"/>
        <v/>
      </c>
      <c r="CI66" s="58" t="str">
        <f t="shared" si="159"/>
        <v/>
      </c>
      <c r="CJ66" s="58" t="str">
        <f t="shared" si="159"/>
        <v/>
      </c>
      <c r="CK66" s="58" t="str">
        <f t="shared" si="159"/>
        <v/>
      </c>
      <c r="CL66" s="58" t="str">
        <f t="shared" si="159"/>
        <v/>
      </c>
      <c r="CM66" s="58" t="str">
        <f t="shared" si="159"/>
        <v/>
      </c>
      <c r="CN66" s="58" t="str">
        <f t="shared" si="159"/>
        <v/>
      </c>
      <c r="CO66" s="58" t="str">
        <f t="shared" si="159"/>
        <v/>
      </c>
      <c r="CP66" s="58" t="str">
        <f t="shared" si="159"/>
        <v/>
      </c>
      <c r="CQ66" s="58" t="str">
        <f t="shared" si="159"/>
        <v/>
      </c>
      <c r="CR66" s="58" t="str">
        <f t="shared" si="159"/>
        <v/>
      </c>
      <c r="CS66" s="58" t="str">
        <f t="shared" si="159"/>
        <v/>
      </c>
      <c r="CT66" s="58" t="str">
        <f t="shared" si="159"/>
        <v/>
      </c>
      <c r="CU66" s="58" t="str">
        <f t="shared" si="159"/>
        <v/>
      </c>
      <c r="CV66" s="58" t="str">
        <f t="shared" si="159"/>
        <v/>
      </c>
      <c r="CW66" s="58" t="str">
        <f t="shared" si="159"/>
        <v/>
      </c>
      <c r="CX66" s="58" t="str">
        <f t="shared" si="159"/>
        <v/>
      </c>
      <c r="CY66" s="58" t="str">
        <f t="shared" si="159"/>
        <v/>
      </c>
      <c r="CZ66" s="58" t="str">
        <f t="shared" si="159"/>
        <v/>
      </c>
      <c r="DA66" s="58" t="str">
        <f t="shared" si="159"/>
        <v/>
      </c>
      <c r="DB66" s="58" t="str">
        <f t="shared" si="159"/>
        <v/>
      </c>
      <c r="DC66" s="58" t="str">
        <f t="shared" si="159"/>
        <v/>
      </c>
      <c r="DD66" s="58" t="str">
        <f t="shared" si="159"/>
        <v/>
      </c>
      <c r="DE66" s="58" t="str">
        <f t="shared" si="159"/>
        <v/>
      </c>
      <c r="DF66" s="58" t="str">
        <f t="shared" si="159"/>
        <v/>
      </c>
      <c r="DG66" s="58" t="str">
        <f t="shared" si="159"/>
        <v/>
      </c>
      <c r="DH66" s="58" t="str">
        <f t="shared" si="159"/>
        <v/>
      </c>
      <c r="DI66" s="58" t="str">
        <f t="shared" si="159"/>
        <v/>
      </c>
      <c r="DJ66" s="58" t="str">
        <f t="shared" si="159"/>
        <v/>
      </c>
      <c r="DK66" s="58" t="str">
        <f t="shared" si="159"/>
        <v/>
      </c>
      <c r="DL66" s="58" t="str">
        <f t="shared" si="159"/>
        <v/>
      </c>
      <c r="DM66" s="58" t="str">
        <f t="shared" si="159"/>
        <v/>
      </c>
      <c r="DN66" s="58" t="str">
        <f t="shared" si="159"/>
        <v/>
      </c>
      <c r="DO66" s="58" t="str">
        <f t="shared" si="159"/>
        <v/>
      </c>
      <c r="DP66" s="58" t="str">
        <f t="shared" si="159"/>
        <v/>
      </c>
      <c r="DQ66" s="58" t="str">
        <f t="shared" si="159"/>
        <v/>
      </c>
      <c r="DR66" s="58" t="str">
        <f t="shared" si="159"/>
        <v/>
      </c>
      <c r="DS66" s="58" t="str">
        <f t="shared" si="159"/>
        <v/>
      </c>
    </row>
    <row r="67" spans="1:123" x14ac:dyDescent="0.3">
      <c r="B67" s="33" t="s">
        <v>160</v>
      </c>
      <c r="C67" s="33" t="s">
        <v>161</v>
      </c>
      <c r="D67" s="58">
        <f>IFERROR(D$33 + SUM(D$40:D$42) * D$33/SUM(D$8, D$16, D$21, D$33), "")</f>
        <v>16204.72213202252</v>
      </c>
      <c r="E67" s="58">
        <f t="shared" ref="E67:BP67" si="160">IFERROR(E$33 + SUM(E$40:E$42) * E$33/SUM(E$8, E$16, E$21, E$33), "")</f>
        <v>2235.9752392152986</v>
      </c>
      <c r="F67" s="58">
        <f t="shared" si="160"/>
        <v>18732.891573707395</v>
      </c>
      <c r="G67" s="58">
        <f t="shared" si="160"/>
        <v>20593.568111335906</v>
      </c>
      <c r="H67" s="58">
        <f t="shared" si="160"/>
        <v>2053.1871874954541</v>
      </c>
      <c r="I67" s="58">
        <f t="shared" si="160"/>
        <v>23079.829513283898</v>
      </c>
      <c r="J67" s="58">
        <f t="shared" si="160"/>
        <v>23048.047862924795</v>
      </c>
      <c r="K67" s="58">
        <f t="shared" si="160"/>
        <v>2239.184871711906</v>
      </c>
      <c r="L67" s="58">
        <f t="shared" si="160"/>
        <v>25750.416343049619</v>
      </c>
      <c r="M67" s="58">
        <f t="shared" si="160"/>
        <v>21640.779661210869</v>
      </c>
      <c r="N67" s="58">
        <f t="shared" si="160"/>
        <v>2378.8346247462632</v>
      </c>
      <c r="O67" s="58">
        <f t="shared" si="160"/>
        <v>24616.949961300019</v>
      </c>
      <c r="P67" s="58">
        <f t="shared" si="160"/>
        <v>23543.927187103738</v>
      </c>
      <c r="Q67" s="58">
        <f t="shared" si="160"/>
        <v>2370.599779028089</v>
      </c>
      <c r="R67" s="58">
        <f t="shared" si="160"/>
        <v>26542.490772602265</v>
      </c>
      <c r="S67" s="58">
        <f t="shared" si="160"/>
        <v>21884.500111807392</v>
      </c>
      <c r="T67" s="58">
        <f t="shared" si="160"/>
        <v>2152.5034235815951</v>
      </c>
      <c r="U67" s="58">
        <f t="shared" si="160"/>
        <v>24718.449531432165</v>
      </c>
      <c r="V67" s="58">
        <f t="shared" si="160"/>
        <v>23232.102585018692</v>
      </c>
      <c r="W67" s="58">
        <f t="shared" si="160"/>
        <v>2176.9202399015057</v>
      </c>
      <c r="X67" s="58">
        <f t="shared" si="160"/>
        <v>26180.563943982921</v>
      </c>
      <c r="Y67" s="58">
        <f t="shared" si="160"/>
        <v>22982.463282831191</v>
      </c>
      <c r="Z67" s="58">
        <f t="shared" si="160"/>
        <v>1754.7328845955387</v>
      </c>
      <c r="AA67" s="58">
        <f t="shared" si="160"/>
        <v>25240.268903978133</v>
      </c>
      <c r="AB67" s="58" t="str">
        <f t="shared" si="160"/>
        <v/>
      </c>
      <c r="AC67" s="58" t="str">
        <f t="shared" si="160"/>
        <v/>
      </c>
      <c r="AD67" s="58" t="str">
        <f t="shared" si="160"/>
        <v/>
      </c>
      <c r="AE67" s="58" t="str">
        <f t="shared" si="160"/>
        <v/>
      </c>
      <c r="AF67" s="58" t="str">
        <f t="shared" si="160"/>
        <v/>
      </c>
      <c r="AG67" s="58" t="str">
        <f t="shared" si="160"/>
        <v/>
      </c>
      <c r="AH67" s="58" t="str">
        <f t="shared" si="160"/>
        <v/>
      </c>
      <c r="AI67" s="58" t="str">
        <f t="shared" si="160"/>
        <v/>
      </c>
      <c r="AJ67" s="58" t="str">
        <f t="shared" si="160"/>
        <v/>
      </c>
      <c r="AK67" s="58" t="str">
        <f t="shared" si="160"/>
        <v/>
      </c>
      <c r="AL67" s="58" t="str">
        <f t="shared" si="160"/>
        <v/>
      </c>
      <c r="AM67" s="58" t="str">
        <f t="shared" si="160"/>
        <v/>
      </c>
      <c r="AN67" s="58" t="str">
        <f t="shared" si="160"/>
        <v/>
      </c>
      <c r="AO67" s="58" t="str">
        <f t="shared" si="160"/>
        <v/>
      </c>
      <c r="AP67" s="58" t="str">
        <f t="shared" si="160"/>
        <v/>
      </c>
      <c r="AQ67" s="58" t="str">
        <f t="shared" si="160"/>
        <v/>
      </c>
      <c r="AR67" s="58" t="str">
        <f t="shared" si="160"/>
        <v/>
      </c>
      <c r="AS67" s="58" t="str">
        <f t="shared" si="160"/>
        <v/>
      </c>
      <c r="AT67" s="58" t="str">
        <f t="shared" si="160"/>
        <v/>
      </c>
      <c r="AU67" s="58" t="str">
        <f t="shared" si="160"/>
        <v/>
      </c>
      <c r="AV67" s="58" t="str">
        <f t="shared" si="160"/>
        <v/>
      </c>
      <c r="AW67" s="58" t="str">
        <f t="shared" si="160"/>
        <v/>
      </c>
      <c r="AX67" s="58" t="str">
        <f t="shared" si="160"/>
        <v/>
      </c>
      <c r="AY67" s="58" t="str">
        <f t="shared" si="160"/>
        <v/>
      </c>
      <c r="AZ67" s="58" t="str">
        <f t="shared" si="160"/>
        <v/>
      </c>
      <c r="BA67" s="58" t="str">
        <f t="shared" si="160"/>
        <v/>
      </c>
      <c r="BB67" s="58" t="str">
        <f t="shared" si="160"/>
        <v/>
      </c>
      <c r="BC67" s="58" t="str">
        <f t="shared" si="160"/>
        <v/>
      </c>
      <c r="BD67" s="58" t="str">
        <f t="shared" si="160"/>
        <v/>
      </c>
      <c r="BE67" s="58" t="str">
        <f t="shared" si="160"/>
        <v/>
      </c>
      <c r="BF67" s="58" t="str">
        <f t="shared" si="160"/>
        <v/>
      </c>
      <c r="BG67" s="58" t="str">
        <f t="shared" si="160"/>
        <v/>
      </c>
      <c r="BH67" s="58" t="str">
        <f t="shared" si="160"/>
        <v/>
      </c>
      <c r="BI67" s="58" t="str">
        <f t="shared" si="160"/>
        <v/>
      </c>
      <c r="BJ67" s="58" t="str">
        <f t="shared" si="160"/>
        <v/>
      </c>
      <c r="BK67" s="58" t="str">
        <f t="shared" si="160"/>
        <v/>
      </c>
      <c r="BL67" s="58" t="str">
        <f t="shared" si="160"/>
        <v/>
      </c>
      <c r="BM67" s="58" t="str">
        <f t="shared" si="160"/>
        <v/>
      </c>
      <c r="BN67" s="58" t="str">
        <f t="shared" si="160"/>
        <v/>
      </c>
      <c r="BO67" s="58" t="str">
        <f t="shared" si="160"/>
        <v/>
      </c>
      <c r="BP67" s="58" t="str">
        <f t="shared" si="160"/>
        <v/>
      </c>
      <c r="BQ67" s="58" t="str">
        <f t="shared" ref="BQ67:DS67" si="161">IFERROR(BQ$33 + SUM(BQ$40:BQ$42) * BQ$33/SUM(BQ$8, BQ$16, BQ$21, BQ$33), "")</f>
        <v/>
      </c>
      <c r="BR67" s="58" t="str">
        <f t="shared" si="161"/>
        <v/>
      </c>
      <c r="BS67" s="58" t="str">
        <f t="shared" si="161"/>
        <v/>
      </c>
      <c r="BT67" s="58" t="str">
        <f t="shared" si="161"/>
        <v/>
      </c>
      <c r="BU67" s="58" t="str">
        <f t="shared" si="161"/>
        <v/>
      </c>
      <c r="BV67" s="58" t="str">
        <f t="shared" si="161"/>
        <v/>
      </c>
      <c r="BW67" s="58" t="str">
        <f t="shared" si="161"/>
        <v/>
      </c>
      <c r="BX67" s="58" t="str">
        <f t="shared" si="161"/>
        <v/>
      </c>
      <c r="BY67" s="58" t="str">
        <f t="shared" si="161"/>
        <v/>
      </c>
      <c r="BZ67" s="58" t="str">
        <f t="shared" si="161"/>
        <v/>
      </c>
      <c r="CA67" s="58" t="str">
        <f t="shared" si="161"/>
        <v/>
      </c>
      <c r="CB67" s="58" t="str">
        <f t="shared" si="161"/>
        <v/>
      </c>
      <c r="CC67" s="58" t="str">
        <f t="shared" si="161"/>
        <v/>
      </c>
      <c r="CD67" s="58" t="str">
        <f t="shared" si="161"/>
        <v/>
      </c>
      <c r="CE67" s="58" t="str">
        <f t="shared" si="161"/>
        <v/>
      </c>
      <c r="CF67" s="58" t="str">
        <f t="shared" si="161"/>
        <v/>
      </c>
      <c r="CG67" s="58" t="str">
        <f t="shared" si="161"/>
        <v/>
      </c>
      <c r="CH67" s="58" t="str">
        <f t="shared" si="161"/>
        <v/>
      </c>
      <c r="CI67" s="58" t="str">
        <f t="shared" si="161"/>
        <v/>
      </c>
      <c r="CJ67" s="58" t="str">
        <f t="shared" si="161"/>
        <v/>
      </c>
      <c r="CK67" s="58" t="str">
        <f t="shared" si="161"/>
        <v/>
      </c>
      <c r="CL67" s="58" t="str">
        <f t="shared" si="161"/>
        <v/>
      </c>
      <c r="CM67" s="58" t="str">
        <f t="shared" si="161"/>
        <v/>
      </c>
      <c r="CN67" s="58" t="str">
        <f t="shared" si="161"/>
        <v/>
      </c>
      <c r="CO67" s="58" t="str">
        <f t="shared" si="161"/>
        <v/>
      </c>
      <c r="CP67" s="58" t="str">
        <f t="shared" si="161"/>
        <v/>
      </c>
      <c r="CQ67" s="58" t="str">
        <f t="shared" si="161"/>
        <v/>
      </c>
      <c r="CR67" s="58" t="str">
        <f t="shared" si="161"/>
        <v/>
      </c>
      <c r="CS67" s="58" t="str">
        <f t="shared" si="161"/>
        <v/>
      </c>
      <c r="CT67" s="58" t="str">
        <f t="shared" si="161"/>
        <v/>
      </c>
      <c r="CU67" s="58" t="str">
        <f t="shared" si="161"/>
        <v/>
      </c>
      <c r="CV67" s="58" t="str">
        <f t="shared" si="161"/>
        <v/>
      </c>
      <c r="CW67" s="58" t="str">
        <f t="shared" si="161"/>
        <v/>
      </c>
      <c r="CX67" s="58" t="str">
        <f t="shared" si="161"/>
        <v/>
      </c>
      <c r="CY67" s="58" t="str">
        <f t="shared" si="161"/>
        <v/>
      </c>
      <c r="CZ67" s="58" t="str">
        <f t="shared" si="161"/>
        <v/>
      </c>
      <c r="DA67" s="58" t="str">
        <f t="shared" si="161"/>
        <v/>
      </c>
      <c r="DB67" s="58" t="str">
        <f t="shared" si="161"/>
        <v/>
      </c>
      <c r="DC67" s="58" t="str">
        <f t="shared" si="161"/>
        <v/>
      </c>
      <c r="DD67" s="58" t="str">
        <f t="shared" si="161"/>
        <v/>
      </c>
      <c r="DE67" s="58" t="str">
        <f t="shared" si="161"/>
        <v/>
      </c>
      <c r="DF67" s="58" t="str">
        <f t="shared" si="161"/>
        <v/>
      </c>
      <c r="DG67" s="58" t="str">
        <f t="shared" si="161"/>
        <v/>
      </c>
      <c r="DH67" s="58" t="str">
        <f t="shared" si="161"/>
        <v/>
      </c>
      <c r="DI67" s="58" t="str">
        <f t="shared" si="161"/>
        <v/>
      </c>
      <c r="DJ67" s="58" t="str">
        <f t="shared" si="161"/>
        <v/>
      </c>
      <c r="DK67" s="58" t="str">
        <f t="shared" si="161"/>
        <v/>
      </c>
      <c r="DL67" s="58" t="str">
        <f t="shared" si="161"/>
        <v/>
      </c>
      <c r="DM67" s="58" t="str">
        <f t="shared" si="161"/>
        <v/>
      </c>
      <c r="DN67" s="58" t="str">
        <f t="shared" si="161"/>
        <v/>
      </c>
      <c r="DO67" s="58" t="str">
        <f t="shared" si="161"/>
        <v/>
      </c>
      <c r="DP67" s="58" t="str">
        <f t="shared" si="161"/>
        <v/>
      </c>
      <c r="DQ67" s="58" t="str">
        <f t="shared" si="161"/>
        <v/>
      </c>
      <c r="DR67" s="58" t="str">
        <f t="shared" si="161"/>
        <v/>
      </c>
      <c r="DS67" s="58" t="str">
        <f t="shared" si="161"/>
        <v/>
      </c>
    </row>
    <row r="69" spans="1:123" x14ac:dyDescent="0.3">
      <c r="C69" s="103" t="s">
        <v>771</v>
      </c>
      <c r="D69" s="91">
        <f t="shared" ref="D69:AI69" si="162">IFERROR( SUM(D64:D67)-D44, "")</f>
        <v>0</v>
      </c>
      <c r="E69" s="91">
        <f t="shared" si="162"/>
        <v>0</v>
      </c>
      <c r="F69" s="91">
        <f t="shared" si="162"/>
        <v>7.2759576141834259E-12</v>
      </c>
      <c r="G69" s="91">
        <f t="shared" si="162"/>
        <v>0</v>
      </c>
      <c r="H69" s="91">
        <f t="shared" si="162"/>
        <v>-1.8189894035458565E-12</v>
      </c>
      <c r="I69" s="91">
        <f t="shared" si="162"/>
        <v>0</v>
      </c>
      <c r="J69" s="91">
        <f t="shared" si="162"/>
        <v>0</v>
      </c>
      <c r="K69" s="91">
        <f t="shared" si="162"/>
        <v>-1.8189894035458565E-12</v>
      </c>
      <c r="L69" s="91">
        <f t="shared" si="162"/>
        <v>0</v>
      </c>
      <c r="M69" s="91">
        <f t="shared" si="162"/>
        <v>0</v>
      </c>
      <c r="N69" s="91">
        <f t="shared" si="162"/>
        <v>-1.8189894035458565E-12</v>
      </c>
      <c r="O69" s="91">
        <f t="shared" si="162"/>
        <v>0</v>
      </c>
      <c r="P69" s="91">
        <f t="shared" si="162"/>
        <v>0</v>
      </c>
      <c r="Q69" s="91">
        <f t="shared" si="162"/>
        <v>-3.637978807091713E-12</v>
      </c>
      <c r="R69" s="91">
        <f t="shared" si="162"/>
        <v>-7.2759576141834259E-12</v>
      </c>
      <c r="S69" s="91">
        <f t="shared" si="162"/>
        <v>-7.2759576141834259E-12</v>
      </c>
      <c r="T69" s="91">
        <f t="shared" si="162"/>
        <v>0</v>
      </c>
      <c r="U69" s="91">
        <f t="shared" si="162"/>
        <v>-7.2759576141834259E-12</v>
      </c>
      <c r="V69" s="91">
        <f t="shared" si="162"/>
        <v>0</v>
      </c>
      <c r="W69" s="91">
        <f t="shared" si="162"/>
        <v>0</v>
      </c>
      <c r="X69" s="91">
        <f t="shared" si="162"/>
        <v>0</v>
      </c>
      <c r="Y69" s="91">
        <f t="shared" si="162"/>
        <v>0</v>
      </c>
      <c r="Z69" s="91">
        <f t="shared" si="162"/>
        <v>1.8189894035458565E-12</v>
      </c>
      <c r="AA69" s="91">
        <f t="shared" si="162"/>
        <v>0</v>
      </c>
      <c r="AB69" s="91" t="str">
        <f t="shared" si="162"/>
        <v/>
      </c>
      <c r="AC69" s="91" t="str">
        <f t="shared" si="162"/>
        <v/>
      </c>
      <c r="AD69" s="91" t="str">
        <f t="shared" si="162"/>
        <v/>
      </c>
      <c r="AE69" s="91" t="str">
        <f t="shared" si="162"/>
        <v/>
      </c>
      <c r="AF69" s="91" t="str">
        <f t="shared" si="162"/>
        <v/>
      </c>
      <c r="AG69" s="91" t="str">
        <f t="shared" si="162"/>
        <v/>
      </c>
      <c r="AH69" s="91" t="str">
        <f t="shared" si="162"/>
        <v/>
      </c>
      <c r="AI69" s="91" t="str">
        <f t="shared" si="162"/>
        <v/>
      </c>
      <c r="AJ69" s="91" t="str">
        <f t="shared" ref="AJ69:BO69" si="163">IFERROR( SUM(AJ64:AJ67)-AJ44, "")</f>
        <v/>
      </c>
      <c r="AK69" s="91" t="str">
        <f t="shared" si="163"/>
        <v/>
      </c>
      <c r="AL69" s="91" t="str">
        <f t="shared" si="163"/>
        <v/>
      </c>
      <c r="AM69" s="91" t="str">
        <f t="shared" si="163"/>
        <v/>
      </c>
      <c r="AN69" s="91" t="str">
        <f t="shared" si="163"/>
        <v/>
      </c>
      <c r="AO69" s="91" t="str">
        <f t="shared" si="163"/>
        <v/>
      </c>
      <c r="AP69" s="91" t="str">
        <f t="shared" si="163"/>
        <v/>
      </c>
      <c r="AQ69" s="91" t="str">
        <f t="shared" si="163"/>
        <v/>
      </c>
      <c r="AR69" s="91" t="str">
        <f t="shared" si="163"/>
        <v/>
      </c>
      <c r="AS69" s="91" t="str">
        <f t="shared" si="163"/>
        <v/>
      </c>
      <c r="AT69" s="91" t="str">
        <f t="shared" si="163"/>
        <v/>
      </c>
      <c r="AU69" s="91" t="str">
        <f t="shared" si="163"/>
        <v/>
      </c>
      <c r="AV69" s="91" t="str">
        <f t="shared" si="163"/>
        <v/>
      </c>
      <c r="AW69" s="91" t="str">
        <f t="shared" si="163"/>
        <v/>
      </c>
      <c r="AX69" s="91" t="str">
        <f t="shared" si="163"/>
        <v/>
      </c>
      <c r="AY69" s="91" t="str">
        <f t="shared" si="163"/>
        <v/>
      </c>
      <c r="AZ69" s="91" t="str">
        <f t="shared" si="163"/>
        <v/>
      </c>
      <c r="BA69" s="91" t="str">
        <f t="shared" si="163"/>
        <v/>
      </c>
      <c r="BB69" s="91" t="str">
        <f t="shared" si="163"/>
        <v/>
      </c>
      <c r="BC69" s="91" t="str">
        <f t="shared" si="163"/>
        <v/>
      </c>
      <c r="BD69" s="91" t="str">
        <f t="shared" si="163"/>
        <v/>
      </c>
      <c r="BE69" s="91" t="str">
        <f t="shared" si="163"/>
        <v/>
      </c>
      <c r="BF69" s="91" t="str">
        <f t="shared" si="163"/>
        <v/>
      </c>
      <c r="BG69" s="91" t="str">
        <f t="shared" si="163"/>
        <v/>
      </c>
      <c r="BH69" s="91" t="str">
        <f t="shared" si="163"/>
        <v/>
      </c>
      <c r="BI69" s="91" t="str">
        <f t="shared" si="163"/>
        <v/>
      </c>
      <c r="BJ69" s="91" t="str">
        <f t="shared" si="163"/>
        <v/>
      </c>
      <c r="BK69" s="91" t="str">
        <f t="shared" si="163"/>
        <v/>
      </c>
      <c r="BL69" s="91" t="str">
        <f t="shared" si="163"/>
        <v/>
      </c>
      <c r="BM69" s="91" t="str">
        <f t="shared" si="163"/>
        <v/>
      </c>
      <c r="BN69" s="91" t="str">
        <f t="shared" si="163"/>
        <v/>
      </c>
      <c r="BO69" s="91" t="str">
        <f t="shared" si="163"/>
        <v/>
      </c>
      <c r="BP69" s="91" t="str">
        <f t="shared" ref="BP69:CU69" si="164">IFERROR( SUM(BP64:BP67)-BP44, "")</f>
        <v/>
      </c>
      <c r="BQ69" s="91" t="str">
        <f t="shared" si="164"/>
        <v/>
      </c>
      <c r="BR69" s="91" t="str">
        <f t="shared" si="164"/>
        <v/>
      </c>
      <c r="BS69" s="91" t="str">
        <f t="shared" si="164"/>
        <v/>
      </c>
      <c r="BT69" s="91" t="str">
        <f t="shared" si="164"/>
        <v/>
      </c>
      <c r="BU69" s="91" t="str">
        <f t="shared" si="164"/>
        <v/>
      </c>
      <c r="BV69" s="91" t="str">
        <f t="shared" si="164"/>
        <v/>
      </c>
      <c r="BW69" s="91" t="str">
        <f t="shared" si="164"/>
        <v/>
      </c>
      <c r="BX69" s="91" t="str">
        <f t="shared" si="164"/>
        <v/>
      </c>
      <c r="BY69" s="91" t="str">
        <f t="shared" si="164"/>
        <v/>
      </c>
      <c r="BZ69" s="91" t="str">
        <f t="shared" si="164"/>
        <v/>
      </c>
      <c r="CA69" s="91" t="str">
        <f t="shared" si="164"/>
        <v/>
      </c>
      <c r="CB69" s="91" t="str">
        <f t="shared" si="164"/>
        <v/>
      </c>
      <c r="CC69" s="91" t="str">
        <f t="shared" si="164"/>
        <v/>
      </c>
      <c r="CD69" s="91" t="str">
        <f t="shared" si="164"/>
        <v/>
      </c>
      <c r="CE69" s="91" t="str">
        <f t="shared" si="164"/>
        <v/>
      </c>
      <c r="CF69" s="91" t="str">
        <f t="shared" si="164"/>
        <v/>
      </c>
      <c r="CG69" s="91" t="str">
        <f t="shared" si="164"/>
        <v/>
      </c>
      <c r="CH69" s="91" t="str">
        <f t="shared" si="164"/>
        <v/>
      </c>
      <c r="CI69" s="91" t="str">
        <f t="shared" si="164"/>
        <v/>
      </c>
      <c r="CJ69" s="91" t="str">
        <f t="shared" si="164"/>
        <v/>
      </c>
      <c r="CK69" s="91" t="str">
        <f t="shared" si="164"/>
        <v/>
      </c>
      <c r="CL69" s="91" t="str">
        <f t="shared" si="164"/>
        <v/>
      </c>
      <c r="CM69" s="91" t="str">
        <f t="shared" si="164"/>
        <v/>
      </c>
      <c r="CN69" s="91" t="str">
        <f t="shared" si="164"/>
        <v/>
      </c>
      <c r="CO69" s="91" t="str">
        <f t="shared" si="164"/>
        <v/>
      </c>
      <c r="CP69" s="91" t="str">
        <f t="shared" si="164"/>
        <v/>
      </c>
      <c r="CQ69" s="91" t="str">
        <f t="shared" si="164"/>
        <v/>
      </c>
      <c r="CR69" s="91" t="str">
        <f t="shared" si="164"/>
        <v/>
      </c>
      <c r="CS69" s="91" t="str">
        <f t="shared" si="164"/>
        <v/>
      </c>
      <c r="CT69" s="91" t="str">
        <f t="shared" si="164"/>
        <v/>
      </c>
      <c r="CU69" s="91" t="str">
        <f t="shared" si="164"/>
        <v/>
      </c>
      <c r="CV69" s="91" t="str">
        <f t="shared" ref="CV69:DS69" si="165">IFERROR( SUM(CV64:CV67)-CV44, "")</f>
        <v/>
      </c>
      <c r="CW69" s="91" t="str">
        <f t="shared" si="165"/>
        <v/>
      </c>
      <c r="CX69" s="91" t="str">
        <f t="shared" si="165"/>
        <v/>
      </c>
      <c r="CY69" s="91" t="str">
        <f t="shared" si="165"/>
        <v/>
      </c>
      <c r="CZ69" s="91" t="str">
        <f t="shared" si="165"/>
        <v/>
      </c>
      <c r="DA69" s="91" t="str">
        <f t="shared" si="165"/>
        <v/>
      </c>
      <c r="DB69" s="91" t="str">
        <f t="shared" si="165"/>
        <v/>
      </c>
      <c r="DC69" s="91" t="str">
        <f t="shared" si="165"/>
        <v/>
      </c>
      <c r="DD69" s="91" t="str">
        <f t="shared" si="165"/>
        <v/>
      </c>
      <c r="DE69" s="91" t="str">
        <f t="shared" si="165"/>
        <v/>
      </c>
      <c r="DF69" s="91" t="str">
        <f t="shared" si="165"/>
        <v/>
      </c>
      <c r="DG69" s="91" t="str">
        <f t="shared" si="165"/>
        <v/>
      </c>
      <c r="DH69" s="91" t="str">
        <f t="shared" si="165"/>
        <v/>
      </c>
      <c r="DI69" s="91" t="str">
        <f t="shared" si="165"/>
        <v/>
      </c>
      <c r="DJ69" s="91" t="str">
        <f t="shared" si="165"/>
        <v/>
      </c>
      <c r="DK69" s="91" t="str">
        <f t="shared" si="165"/>
        <v/>
      </c>
      <c r="DL69" s="91" t="str">
        <f t="shared" si="165"/>
        <v/>
      </c>
      <c r="DM69" s="91" t="str">
        <f t="shared" si="165"/>
        <v/>
      </c>
      <c r="DN69" s="91" t="str">
        <f t="shared" si="165"/>
        <v/>
      </c>
      <c r="DO69" s="91" t="str">
        <f t="shared" si="165"/>
        <v/>
      </c>
      <c r="DP69" s="91" t="str">
        <f t="shared" si="165"/>
        <v/>
      </c>
      <c r="DQ69" s="91" t="str">
        <f t="shared" si="165"/>
        <v/>
      </c>
      <c r="DR69" s="91" t="str">
        <f t="shared" si="165"/>
        <v/>
      </c>
      <c r="DS69" s="91" t="str">
        <f t="shared" si="165"/>
        <v/>
      </c>
    </row>
    <row r="71" spans="1:123" x14ac:dyDescent="0.3">
      <c r="A71" s="146" t="s">
        <v>99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6"/>
  </sheetPr>
  <dimension ref="A2:DS71"/>
  <sheetViews>
    <sheetView topLeftCell="A4" zoomScale="80" zoomScaleNormal="80" workbookViewId="0">
      <selection activeCell="D17" sqref="D17:AA19"/>
    </sheetView>
  </sheetViews>
  <sheetFormatPr defaultColWidth="8.69921875" defaultRowHeight="15.6" x14ac:dyDescent="0.3"/>
  <cols>
    <col min="1" max="1" width="8.69921875" style="148"/>
    <col min="3" max="3" width="60.69921875" customWidth="1"/>
    <col min="4" max="9" width="8.69921875" customWidth="1"/>
  </cols>
  <sheetData>
    <row r="2" spans="1:123" ht="16.2" thickBot="1" x14ac:dyDescent="0.35">
      <c r="A2" s="146" t="str">
        <f>"@"&amp;COUNTIF(A$1:A1,"@*")+1</f>
        <v>@1</v>
      </c>
      <c r="B2" s="1" t="s">
        <v>71</v>
      </c>
      <c r="C2" s="1"/>
      <c r="D2" s="1"/>
      <c r="E2" s="1"/>
      <c r="F2" s="1"/>
      <c r="G2" s="1"/>
      <c r="H2" s="1"/>
      <c r="I2" s="1"/>
      <c r="J2" s="1"/>
      <c r="K2" s="1"/>
      <c r="L2" s="1"/>
      <c r="M2" s="1"/>
      <c r="P2" s="118">
        <f>4/1000</f>
        <v>4.0000000000000001E-3</v>
      </c>
    </row>
    <row r="3" spans="1:123" ht="16.2" thickTop="1" x14ac:dyDescent="0.3">
      <c r="B3" s="8" t="s">
        <v>85</v>
      </c>
      <c r="C3" s="8" t="s">
        <v>1119</v>
      </c>
    </row>
    <row r="5" spans="1:123" x14ac:dyDescent="0.3">
      <c r="B5" s="33" t="s">
        <v>109</v>
      </c>
      <c r="C5" s="33" t="s">
        <v>699</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
      <c r="B8" s="33" t="s">
        <v>116</v>
      </c>
      <c r="C8" s="33" t="s">
        <v>55</v>
      </c>
      <c r="D8" s="36">
        <f t="shared" ref="D8:AA8" si="0">IF(SUM(D9:D14) &gt; 0, SUM(D9:D14), "")</f>
        <v>2852.6968556802913</v>
      </c>
      <c r="E8" s="36">
        <f t="shared" si="0"/>
        <v>7246.8083731574043</v>
      </c>
      <c r="F8" s="36">
        <f t="shared" si="0"/>
        <v>10099.50522883769</v>
      </c>
      <c r="G8" s="36">
        <f t="shared" si="0"/>
        <v>3242.8128451028697</v>
      </c>
      <c r="H8" s="36">
        <f t="shared" si="0"/>
        <v>8359.2067262536784</v>
      </c>
      <c r="I8" s="36">
        <f t="shared" si="0"/>
        <v>11602.019571356552</v>
      </c>
      <c r="J8" s="36">
        <f t="shared" si="0"/>
        <v>3576.1086825905277</v>
      </c>
      <c r="K8" s="36">
        <f t="shared" si="0"/>
        <v>8578.2022079333528</v>
      </c>
      <c r="L8" s="36">
        <f t="shared" si="0"/>
        <v>12154.310890523877</v>
      </c>
      <c r="M8" s="36">
        <f t="shared" si="0"/>
        <v>3805.7281183836135</v>
      </c>
      <c r="N8" s="36">
        <f t="shared" si="0"/>
        <v>9146.4750049198738</v>
      </c>
      <c r="O8" s="36">
        <f t="shared" si="0"/>
        <v>12952.203123303483</v>
      </c>
      <c r="P8" s="36">
        <f t="shared" si="0"/>
        <v>4011.6436791383658</v>
      </c>
      <c r="Q8" s="36">
        <f t="shared" si="0"/>
        <v>9668.2557581179517</v>
      </c>
      <c r="R8" s="36">
        <f t="shared" si="0"/>
        <v>13679.899437256314</v>
      </c>
      <c r="S8" s="36">
        <f t="shared" si="0"/>
        <v>3626.9249791472494</v>
      </c>
      <c r="T8" s="36">
        <f t="shared" si="0"/>
        <v>8621.5291283886054</v>
      </c>
      <c r="U8" s="36">
        <f t="shared" si="0"/>
        <v>12248.454107535861</v>
      </c>
      <c r="V8" s="36">
        <f t="shared" si="0"/>
        <v>3507.3719546525936</v>
      </c>
      <c r="W8" s="36">
        <f t="shared" si="0"/>
        <v>7710.3504685789803</v>
      </c>
      <c r="X8" s="36">
        <f t="shared" si="0"/>
        <v>11217.722423231568</v>
      </c>
      <c r="Y8" s="36">
        <f t="shared" si="0"/>
        <v>3338.1675151809377</v>
      </c>
      <c r="Z8" s="36">
        <f t="shared" si="0"/>
        <v>6098.6254069365332</v>
      </c>
      <c r="AA8" s="36">
        <f t="shared" si="0"/>
        <v>9436.7929221174745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
      <c r="B9" s="39" t="s">
        <v>117</v>
      </c>
      <c r="C9" s="37" t="s">
        <v>118</v>
      </c>
      <c r="D9" s="58">
        <f>IF('COMEXT Exports'!E11&gt;0, 'COMEXT Exports'!E11, "")</f>
        <v>664.87799597214291</v>
      </c>
      <c r="E9" s="58">
        <f>IF('COMEXT Exports'!F11&gt;0, 'COMEXT Exports'!F11, "")</f>
        <v>2591.0426364409104</v>
      </c>
      <c r="F9" s="58">
        <f>IF('COMEXT Exports'!G11&gt;0, 'COMEXT Exports'!G11, "")</f>
        <v>3255.9206324130473</v>
      </c>
      <c r="G9" s="58">
        <f>IF('COMEXT Exports'!H11&gt;0, 'COMEXT Exports'!H11, "")</f>
        <v>658.80576702448946</v>
      </c>
      <c r="H9" s="58">
        <f>IF('COMEXT Exports'!I11&gt;0, 'COMEXT Exports'!I11, "")</f>
        <v>2460.2196519945314</v>
      </c>
      <c r="I9" s="58">
        <f>IF('COMEXT Exports'!J11&gt;0, 'COMEXT Exports'!J11, "")</f>
        <v>3119.0254190190226</v>
      </c>
      <c r="J9" s="58">
        <f>IF('COMEXT Exports'!K11&gt;0, 'COMEXT Exports'!K11, "")</f>
        <v>564.48641637635319</v>
      </c>
      <c r="K9" s="58">
        <f>IF('COMEXT Exports'!L11&gt;0, 'COMEXT Exports'!L11, "")</f>
        <v>2170.2134522723686</v>
      </c>
      <c r="L9" s="58">
        <f>IF('COMEXT Exports'!M11&gt;0, 'COMEXT Exports'!M11, "")</f>
        <v>2734.6998686487195</v>
      </c>
      <c r="M9" s="58">
        <f>IF('COMEXT Exports'!N11&gt;0, 'COMEXT Exports'!N11, "")</f>
        <v>840.21883542184025</v>
      </c>
      <c r="N9" s="58">
        <f>IF('COMEXT Exports'!O11&gt;0, 'COMEXT Exports'!O11, "")</f>
        <v>2957.9022444878133</v>
      </c>
      <c r="O9" s="58">
        <f>IF('COMEXT Exports'!P11&gt;0, 'COMEXT Exports'!P11, "")</f>
        <v>3798.1210799096502</v>
      </c>
      <c r="P9" s="58">
        <f>IF('COMEXT Exports'!Q11&gt;0, 'COMEXT Exports'!Q11, "")</f>
        <v>873.93421516700107</v>
      </c>
      <c r="Q9" s="58">
        <f>IF('COMEXT Exports'!R11&gt;0, 'COMEXT Exports'!R11, "")</f>
        <v>3228.5318473234374</v>
      </c>
      <c r="R9" s="58">
        <f>IF('COMEXT Exports'!S11&gt;0, 'COMEXT Exports'!S11, "")</f>
        <v>4102.4660624904391</v>
      </c>
      <c r="S9" s="58">
        <f>IF('COMEXT Exports'!T11&gt;0, 'COMEXT Exports'!T11, "")</f>
        <v>843.63990370278168</v>
      </c>
      <c r="T9" s="58">
        <f>IF('COMEXT Exports'!U11&gt;0, 'COMEXT Exports'!U11, "")</f>
        <v>3059.1423028977783</v>
      </c>
      <c r="U9" s="58">
        <f>IF('COMEXT Exports'!V11&gt;0, 'COMEXT Exports'!V11, "")</f>
        <v>3902.7822066005633</v>
      </c>
      <c r="V9" s="58">
        <f>IF('COMEXT Exports'!W11&gt;0, 'COMEXT Exports'!W11, "")</f>
        <v>635.11634578173835</v>
      </c>
      <c r="W9" s="58">
        <f>IF('COMEXT Exports'!X11&gt;0, 'COMEXT Exports'!X11, "")</f>
        <v>1958.0333039067946</v>
      </c>
      <c r="X9" s="58">
        <f>IF('COMEXT Exports'!Y11&gt;0, 'COMEXT Exports'!Y11, "")</f>
        <v>2593.1496496885334</v>
      </c>
      <c r="Y9" s="58">
        <f>IF('COMEXT Exports'!Z11&gt;0, 'COMEXT Exports'!Z11, "")</f>
        <v>607.19741622600839</v>
      </c>
      <c r="Z9" s="58">
        <f>IF('COMEXT Exports'!AA11&gt;0, 'COMEXT Exports'!AA11, "")</f>
        <v>1767.9600121607084</v>
      </c>
      <c r="AA9" s="58">
        <f>IF('COMEXT Exports'!AB11&gt;0, 'COMEXT Exports'!AB11, "")</f>
        <v>2375.1574283867189</v>
      </c>
      <c r="AB9" s="58" t="str">
        <f>IF('COMEXT Exports'!AC11&gt;0, 'COMEXT Exports'!AC11, "")</f>
        <v/>
      </c>
      <c r="AC9" s="58" t="str">
        <f>IF('COMEXT Exports'!AD11&gt;0, 'COMEXT Exports'!AD11, "")</f>
        <v/>
      </c>
      <c r="AD9" s="58" t="str">
        <f>IF('COMEXT Exports'!AE11&gt;0, 'COMEXT Exports'!AE11, "")</f>
        <v/>
      </c>
      <c r="AE9" s="58" t="str">
        <f>IF('COMEXT Exports'!AF11&gt;0, 'COMEXT Exports'!AF11, "")</f>
        <v/>
      </c>
      <c r="AF9" s="58" t="str">
        <f>IF('COMEXT Exports'!AG11&gt;0, 'COMEXT Exports'!AG11, "")</f>
        <v/>
      </c>
      <c r="AG9" s="58" t="str">
        <f>IF('COMEXT Exports'!AH11&gt;0, 'COMEXT Exports'!AH11, "")</f>
        <v/>
      </c>
      <c r="AH9" s="58" t="str">
        <f>IF('COMEXT Exports'!AI11&gt;0, 'COMEXT Exports'!AI11, "")</f>
        <v/>
      </c>
      <c r="AI9" s="58" t="str">
        <f>IF('COMEXT Exports'!AJ11&gt;0, 'COMEXT Exports'!AJ11, "")</f>
        <v/>
      </c>
      <c r="AJ9" s="58" t="str">
        <f>IF('COMEXT Exports'!AK11&gt;0, 'COMEXT Exports'!AK11, "")</f>
        <v/>
      </c>
      <c r="AK9" s="58" t="str">
        <f>IF('COMEXT Exports'!AL11&gt;0, 'COMEXT Exports'!AL11, "")</f>
        <v/>
      </c>
      <c r="AL9" s="58" t="str">
        <f>IF('COMEXT Exports'!AM11&gt;0, 'COMEXT Exports'!AM11, "")</f>
        <v/>
      </c>
      <c r="AM9" s="58" t="str">
        <f>IF('COMEXT Exports'!AN11&gt;0, 'COMEXT Exports'!AN11, "")</f>
        <v/>
      </c>
      <c r="AN9" s="58" t="str">
        <f>IF('COMEXT Exports'!AO11&gt;0, 'COMEXT Exports'!AO11, "")</f>
        <v/>
      </c>
      <c r="AO9" s="58" t="str">
        <f>IF('COMEXT Exports'!AP11&gt;0, 'COMEXT Exports'!AP11, "")</f>
        <v/>
      </c>
      <c r="AP9" s="58" t="str">
        <f>IF('COMEXT Exports'!AQ11&gt;0, 'COMEXT Exports'!AQ11, "")</f>
        <v/>
      </c>
      <c r="AQ9" s="58" t="str">
        <f>IF('COMEXT Exports'!AR11&gt;0, 'COMEXT Exports'!AR11, "")</f>
        <v/>
      </c>
      <c r="AR9" s="58" t="str">
        <f>IF('COMEXT Exports'!AS11&gt;0, 'COMEXT Exports'!AS11, "")</f>
        <v/>
      </c>
      <c r="AS9" s="58" t="str">
        <f>IF('COMEXT Exports'!AT11&gt;0, 'COMEXT Exports'!AT11, "")</f>
        <v/>
      </c>
      <c r="AT9" s="58" t="str">
        <f>IF('COMEXT Exports'!AU11&gt;0, 'COMEXT Exports'!AU11, "")</f>
        <v/>
      </c>
      <c r="AU9" s="58" t="str">
        <f>IF('COMEXT Exports'!AV11&gt;0, 'COMEXT Exports'!AV11, "")</f>
        <v/>
      </c>
      <c r="AV9" s="58" t="str">
        <f>IF('COMEXT Exports'!AW11&gt;0, 'COMEXT Exports'!AW11, "")</f>
        <v/>
      </c>
      <c r="AW9" s="58" t="str">
        <f>IF('COMEXT Exports'!AX11&gt;0, 'COMEXT Exports'!AX11, "")</f>
        <v/>
      </c>
      <c r="AX9" s="58" t="str">
        <f>IF('COMEXT Exports'!AY11&gt;0, 'COMEXT Exports'!AY11, "")</f>
        <v/>
      </c>
      <c r="AY9" s="58" t="str">
        <f>IF('COMEXT Exports'!AZ11&gt;0, 'COMEXT Exports'!AZ11, "")</f>
        <v/>
      </c>
      <c r="AZ9" s="58" t="str">
        <f>IF('COMEXT Exports'!BA11&gt;0, 'COMEXT Exports'!BA11, "")</f>
        <v/>
      </c>
      <c r="BA9" s="58" t="str">
        <f>IF('COMEXT Exports'!BB11&gt;0, 'COMEXT Exports'!BB11, "")</f>
        <v/>
      </c>
      <c r="BB9" s="58" t="str">
        <f>IF('COMEXT Exports'!BC11&gt;0, 'COMEXT Exports'!BC11, "")</f>
        <v/>
      </c>
      <c r="BC9" s="58" t="str">
        <f>IF('COMEXT Exports'!BD11&gt;0, 'COMEXT Exports'!BD11, "")</f>
        <v/>
      </c>
      <c r="BD9" s="58" t="str">
        <f>IF('COMEXT Exports'!BE11&gt;0, 'COMEXT Exports'!BE11, "")</f>
        <v/>
      </c>
      <c r="BE9" s="58" t="str">
        <f>IF('COMEXT Exports'!BF11&gt;0, 'COMEXT Exports'!BF11, "")</f>
        <v/>
      </c>
      <c r="BF9" s="58" t="str">
        <f>IF('COMEXT Exports'!BG11&gt;0, 'COMEXT Exports'!BG11, "")</f>
        <v/>
      </c>
      <c r="BG9" s="58" t="str">
        <f>IF('COMEXT Exports'!BH11&gt;0, 'COMEXT Exports'!BH11, "")</f>
        <v/>
      </c>
      <c r="BH9" s="58" t="str">
        <f>IF('COMEXT Exports'!BI11&gt;0, 'COMEXT Exports'!BI11, "")</f>
        <v/>
      </c>
      <c r="BI9" s="58" t="str">
        <f>IF('COMEXT Exports'!BJ11&gt;0, 'COMEXT Exports'!BJ11, "")</f>
        <v/>
      </c>
      <c r="BJ9" s="58" t="str">
        <f>IF('COMEXT Exports'!BK11&gt;0, 'COMEXT Exports'!BK11, "")</f>
        <v/>
      </c>
      <c r="BK9" s="58" t="str">
        <f>IF('COMEXT Exports'!BL11&gt;0, 'COMEXT Exports'!BL11, "")</f>
        <v/>
      </c>
      <c r="BL9" s="58" t="str">
        <f>IF('COMEXT Exports'!BM11&gt;0, 'COMEXT Exports'!BM11, "")</f>
        <v/>
      </c>
      <c r="BM9" s="58" t="str">
        <f>IF('COMEXT Exports'!BN11&gt;0, 'COMEXT Exports'!BN11, "")</f>
        <v/>
      </c>
      <c r="BN9" s="58" t="str">
        <f>IF('COMEXT Exports'!BO11&gt;0, 'COMEXT Exports'!BO11, "")</f>
        <v/>
      </c>
      <c r="BO9" s="58" t="str">
        <f>IF('COMEXT Exports'!BP11&gt;0, 'COMEXT Exports'!BP11, "")</f>
        <v/>
      </c>
      <c r="BP9" s="58" t="str">
        <f>IF('COMEXT Exports'!BQ11&gt;0, 'COMEXT Exports'!BQ11, "")</f>
        <v/>
      </c>
      <c r="BQ9" s="58" t="str">
        <f>IF('COMEXT Exports'!BR11&gt;0, 'COMEXT Exports'!BR11, "")</f>
        <v/>
      </c>
      <c r="BR9" s="58" t="str">
        <f>IF('COMEXT Exports'!BS11&gt;0, 'COMEXT Exports'!BS11, "")</f>
        <v/>
      </c>
      <c r="BS9" s="58" t="str">
        <f>IF('COMEXT Exports'!BT11&gt;0, 'COMEXT Exports'!BT11, "")</f>
        <v/>
      </c>
      <c r="BT9" s="58" t="str">
        <f>IF('COMEXT Exports'!BU11&gt;0, 'COMEXT Exports'!BU11, "")</f>
        <v/>
      </c>
      <c r="BU9" s="58" t="str">
        <f>IF('COMEXT Exports'!BV11&gt;0, 'COMEXT Exports'!BV11, "")</f>
        <v/>
      </c>
      <c r="BV9" s="58" t="str">
        <f>IF('COMEXT Exports'!BW11&gt;0, 'COMEXT Exports'!BW11, "")</f>
        <v/>
      </c>
      <c r="BW9" s="58" t="str">
        <f>IF('COMEXT Exports'!BX11&gt;0, 'COMEXT Exports'!BX11, "")</f>
        <v/>
      </c>
      <c r="BX9" s="58" t="str">
        <f>IF('COMEXT Exports'!BY11&gt;0, 'COMEXT Exports'!BY11, "")</f>
        <v/>
      </c>
      <c r="BY9" s="58" t="str">
        <f>IF('COMEXT Exports'!BZ11&gt;0, 'COMEXT Exports'!BZ11, "")</f>
        <v/>
      </c>
      <c r="BZ9" s="58" t="str">
        <f>IF('COMEXT Exports'!CA11&gt;0, 'COMEXT Exports'!CA11, "")</f>
        <v/>
      </c>
      <c r="CA9" s="58" t="str">
        <f>IF('COMEXT Exports'!CB11&gt;0, 'COMEXT Exports'!CB11, "")</f>
        <v/>
      </c>
      <c r="CB9" s="58" t="str">
        <f>IF('COMEXT Exports'!CC11&gt;0, 'COMEXT Exports'!CC11, "")</f>
        <v/>
      </c>
      <c r="CC9" s="58" t="str">
        <f>IF('COMEXT Exports'!CD11&gt;0, 'COMEXT Exports'!CD11, "")</f>
        <v/>
      </c>
      <c r="CD9" s="58" t="str">
        <f>IF('COMEXT Exports'!CE11&gt;0, 'COMEXT Exports'!CE11, "")</f>
        <v/>
      </c>
      <c r="CE9" s="58" t="str">
        <f>IF('COMEXT Exports'!CF11&gt;0, 'COMEXT Exports'!CF11, "")</f>
        <v/>
      </c>
      <c r="CF9" s="58" t="str">
        <f>IF('COMEXT Exports'!CG11&gt;0, 'COMEXT Exports'!CG11, "")</f>
        <v/>
      </c>
      <c r="CG9" s="58" t="str">
        <f>IF('COMEXT Exports'!CH11&gt;0, 'COMEXT Exports'!CH11, "")</f>
        <v/>
      </c>
      <c r="CH9" s="58" t="str">
        <f>IF('COMEXT Exports'!CI11&gt;0, 'COMEXT Exports'!CI11, "")</f>
        <v/>
      </c>
      <c r="CI9" s="58" t="str">
        <f>IF('COMEXT Exports'!CJ11&gt;0, 'COMEXT Exports'!CJ11, "")</f>
        <v/>
      </c>
      <c r="CJ9" s="58" t="str">
        <f>IF('COMEXT Exports'!CK11&gt;0, 'COMEXT Exports'!CK11, "")</f>
        <v/>
      </c>
      <c r="CK9" s="58" t="str">
        <f>IF('COMEXT Exports'!CL11&gt;0, 'COMEXT Exports'!CL11, "")</f>
        <v/>
      </c>
      <c r="CL9" s="58" t="str">
        <f>IF('COMEXT Exports'!CM11&gt;0, 'COMEXT Exports'!CM11, "")</f>
        <v/>
      </c>
      <c r="CM9" s="58" t="str">
        <f>IF('COMEXT Exports'!CN11&gt;0, 'COMEXT Exports'!CN11, "")</f>
        <v/>
      </c>
      <c r="CN9" s="58" t="str">
        <f>IF('COMEXT Exports'!CO11&gt;0, 'COMEXT Exports'!CO11, "")</f>
        <v/>
      </c>
      <c r="CO9" s="58" t="str">
        <f>IF('COMEXT Exports'!CP11&gt;0, 'COMEXT Exports'!CP11, "")</f>
        <v/>
      </c>
      <c r="CP9" s="58" t="str">
        <f>IF('COMEXT Exports'!CQ11&gt;0, 'COMEXT Exports'!CQ11, "")</f>
        <v/>
      </c>
      <c r="CQ9" s="58" t="str">
        <f>IF('COMEXT Exports'!CR11&gt;0, 'COMEXT Exports'!CR11, "")</f>
        <v/>
      </c>
      <c r="CR9" s="58" t="str">
        <f>IF('COMEXT Exports'!CS11&gt;0, 'COMEXT Exports'!CS11, "")</f>
        <v/>
      </c>
      <c r="CS9" s="58" t="str">
        <f>IF('COMEXT Exports'!CT11&gt;0, 'COMEXT Exports'!CT11, "")</f>
        <v/>
      </c>
      <c r="CT9" s="58" t="str">
        <f>IF('COMEXT Exports'!CU11&gt;0, 'COMEXT Exports'!CU11, "")</f>
        <v/>
      </c>
      <c r="CU9" s="58" t="str">
        <f>IF('COMEXT Exports'!CV11&gt;0, 'COMEXT Exports'!CV11, "")</f>
        <v/>
      </c>
      <c r="CV9" s="58" t="str">
        <f>IF('COMEXT Exports'!CW11&gt;0, 'COMEXT Exports'!CW11, "")</f>
        <v/>
      </c>
      <c r="CW9" s="58" t="str">
        <f>IF('COMEXT Exports'!CX11&gt;0, 'COMEXT Exports'!CX11, "")</f>
        <v/>
      </c>
      <c r="CX9" s="58" t="str">
        <f>IF('COMEXT Exports'!CY11&gt;0, 'COMEXT Exports'!CY11, "")</f>
        <v/>
      </c>
      <c r="CY9" s="58" t="str">
        <f>IF('COMEXT Exports'!CZ11&gt;0, 'COMEXT Exports'!CZ11, "")</f>
        <v/>
      </c>
      <c r="CZ9" s="58" t="str">
        <f>IF('COMEXT Exports'!DA11&gt;0, 'COMEXT Exports'!DA11, "")</f>
        <v/>
      </c>
      <c r="DA9" s="58" t="str">
        <f>IF('COMEXT Exports'!DB11&gt;0, 'COMEXT Exports'!DB11, "")</f>
        <v/>
      </c>
      <c r="DB9" s="58" t="str">
        <f>IF('COMEXT Exports'!DC11&gt;0, 'COMEXT Exports'!DC11, "")</f>
        <v/>
      </c>
      <c r="DC9" s="58" t="str">
        <f>IF('COMEXT Exports'!DD11&gt;0, 'COMEXT Exports'!DD11, "")</f>
        <v/>
      </c>
      <c r="DD9" s="58" t="str">
        <f>IF('COMEXT Exports'!DE11&gt;0, 'COMEXT Exports'!DE11, "")</f>
        <v/>
      </c>
      <c r="DE9" s="58" t="str">
        <f>IF('COMEXT Exports'!DF11&gt;0, 'COMEXT Exports'!DF11, "")</f>
        <v/>
      </c>
      <c r="DF9" s="58" t="str">
        <f>IF('COMEXT Exports'!DG11&gt;0, 'COMEXT Exports'!DG11, "")</f>
        <v/>
      </c>
      <c r="DG9" s="58" t="str">
        <f>IF('COMEXT Exports'!DH11&gt;0, 'COMEXT Exports'!DH11, "")</f>
        <v/>
      </c>
      <c r="DH9" s="58" t="str">
        <f>IF('COMEXT Exports'!DI11&gt;0, 'COMEXT Exports'!DI11, "")</f>
        <v/>
      </c>
      <c r="DI9" s="58" t="str">
        <f>IF('COMEXT Exports'!DJ11&gt;0, 'COMEXT Exports'!DJ11, "")</f>
        <v/>
      </c>
      <c r="DJ9" s="58" t="str">
        <f>IF('COMEXT Exports'!DK11&gt;0, 'COMEXT Exports'!DK11, "")</f>
        <v/>
      </c>
      <c r="DK9" s="58" t="str">
        <f>IF('COMEXT Exports'!DL11&gt;0, 'COMEXT Exports'!DL11, "")</f>
        <v/>
      </c>
      <c r="DL9" s="58" t="str">
        <f>IF('COMEXT Exports'!DM11&gt;0, 'COMEXT Exports'!DM11, "")</f>
        <v/>
      </c>
      <c r="DM9" s="58" t="str">
        <f>IF('COMEXT Exports'!DN11&gt;0, 'COMEXT Exports'!DN11, "")</f>
        <v/>
      </c>
      <c r="DN9" s="58" t="str">
        <f>IF('COMEXT Exports'!DO11&gt;0, 'COMEXT Exports'!DO11, "")</f>
        <v/>
      </c>
      <c r="DO9" s="58" t="str">
        <f>IF('COMEXT Exports'!DP11&gt;0, 'COMEXT Exports'!DP11, "")</f>
        <v/>
      </c>
      <c r="DP9" s="58" t="str">
        <f>IF('COMEXT Exports'!DQ11&gt;0, 'COMEXT Exports'!DQ11, "")</f>
        <v/>
      </c>
      <c r="DQ9" s="58" t="str">
        <f>IF('COMEXT Exports'!DR11&gt;0, 'COMEXT Exports'!DR11, "")</f>
        <v/>
      </c>
      <c r="DR9" s="58" t="str">
        <f>IF('COMEXT Exports'!DS11&gt;0, 'COMEXT Exports'!DS11, "")</f>
        <v/>
      </c>
      <c r="DS9" s="58" t="str">
        <f>IF('COMEXT Exports'!DT11&gt;0, 'COMEXT Exports'!DT11, "")</f>
        <v/>
      </c>
    </row>
    <row r="10" spans="1:123" x14ac:dyDescent="0.3">
      <c r="B10" s="39" t="s">
        <v>120</v>
      </c>
      <c r="C10" s="37" t="s">
        <v>121</v>
      </c>
      <c r="D10" s="58">
        <f>IF('COMEXT Exports'!E12&gt;0, 'COMEXT Exports'!E12, "")</f>
        <v>1.4372821921994021</v>
      </c>
      <c r="E10" s="58">
        <f>IF('COMEXT Exports'!F12&gt;0, 'COMEXT Exports'!F12, "")</f>
        <v>7.1730677895163346</v>
      </c>
      <c r="F10" s="58">
        <f>IF('COMEXT Exports'!G12&gt;0, 'COMEXT Exports'!G12, "")</f>
        <v>8.6103499817157374</v>
      </c>
      <c r="G10" s="58">
        <f>IF('COMEXT Exports'!H12&gt;0, 'COMEXT Exports'!H12, "")</f>
        <v>2.6179687943075489</v>
      </c>
      <c r="H10" s="58">
        <f>IF('COMEXT Exports'!I12&gt;0, 'COMEXT Exports'!I12, "")</f>
        <v>12.162326594359984</v>
      </c>
      <c r="I10" s="58">
        <f>IF('COMEXT Exports'!J12&gt;0, 'COMEXT Exports'!J12, "")</f>
        <v>14.780295388667533</v>
      </c>
      <c r="J10" s="58">
        <f>IF('COMEXT Exports'!K12&gt;0, 'COMEXT Exports'!K12, "")</f>
        <v>5.7513260336951495</v>
      </c>
      <c r="K10" s="58">
        <f>IF('COMEXT Exports'!L12&gt;0, 'COMEXT Exports'!L12, "")</f>
        <v>28.707676448845842</v>
      </c>
      <c r="L10" s="58">
        <f>IF('COMEXT Exports'!M12&gt;0, 'COMEXT Exports'!M12, "")</f>
        <v>34.459002482540988</v>
      </c>
      <c r="M10" s="58">
        <f>IF('COMEXT Exports'!N12&gt;0, 'COMEXT Exports'!N12, "")</f>
        <v>1.768514322685196</v>
      </c>
      <c r="N10" s="58">
        <f>IF('COMEXT Exports'!O12&gt;0, 'COMEXT Exports'!O12, "")</f>
        <v>7.4864305351315243</v>
      </c>
      <c r="O10" s="58">
        <f>IF('COMEXT Exports'!P12&gt;0, 'COMEXT Exports'!P12, "")</f>
        <v>9.2549448578167191</v>
      </c>
      <c r="P10" s="58">
        <f>IF('COMEXT Exports'!Q12&gt;0, 'COMEXT Exports'!Q12, "")</f>
        <v>1.7510295132299005</v>
      </c>
      <c r="Q10" s="58">
        <f>IF('COMEXT Exports'!R12&gt;0, 'COMEXT Exports'!R12, "")</f>
        <v>8.1283588968600604</v>
      </c>
      <c r="R10" s="58">
        <f>IF('COMEXT Exports'!S12&gt;0, 'COMEXT Exports'!S12, "")</f>
        <v>9.8793884100899607</v>
      </c>
      <c r="S10" s="58">
        <f>IF('COMEXT Exports'!T12&gt;0, 'COMEXT Exports'!T12, "")</f>
        <v>3.2501108062049631</v>
      </c>
      <c r="T10" s="58">
        <f>IF('COMEXT Exports'!U12&gt;0, 'COMEXT Exports'!U12, "")</f>
        <v>14.499040484796945</v>
      </c>
      <c r="U10" s="58">
        <f>IF('COMEXT Exports'!V12&gt;0, 'COMEXT Exports'!V12, "")</f>
        <v>17.749151291001908</v>
      </c>
      <c r="V10" s="58">
        <f>IF('COMEXT Exports'!W12&gt;0, 'COMEXT Exports'!W12, "")</f>
        <v>2.5799681010120712</v>
      </c>
      <c r="W10" s="58">
        <f>IF('COMEXT Exports'!X12&gt;0, 'COMEXT Exports'!X12, "")</f>
        <v>11.785573816666895</v>
      </c>
      <c r="X10" s="58">
        <f>IF('COMEXT Exports'!Y12&gt;0, 'COMEXT Exports'!Y12, "")</f>
        <v>14.365541917678964</v>
      </c>
      <c r="Y10" s="58">
        <f>IF('COMEXT Exports'!Z12&gt;0, 'COMEXT Exports'!Z12, "")</f>
        <v>3.6449459710737981</v>
      </c>
      <c r="Z10" s="58">
        <f>IF('COMEXT Exports'!AA12&gt;0, 'COMEXT Exports'!AA12, "")</f>
        <v>14.985288171915197</v>
      </c>
      <c r="AA10" s="58">
        <f>IF('COMEXT Exports'!AB12&gt;0, 'COMEXT Exports'!AB12, "")</f>
        <v>18.630234142988996</v>
      </c>
      <c r="AB10" s="58" t="str">
        <f>IF('COMEXT Exports'!AC12&gt;0, 'COMEXT Exports'!AC12, "")</f>
        <v/>
      </c>
      <c r="AC10" s="58" t="str">
        <f>IF('COMEXT Exports'!AD12&gt;0, 'COMEXT Exports'!AD12, "")</f>
        <v/>
      </c>
      <c r="AD10" s="58" t="str">
        <f>IF('COMEXT Exports'!AE12&gt;0, 'COMEXT Exports'!AE12, "")</f>
        <v/>
      </c>
      <c r="AE10" s="58" t="str">
        <f>IF('COMEXT Exports'!AF12&gt;0, 'COMEXT Exports'!AF12, "")</f>
        <v/>
      </c>
      <c r="AF10" s="58" t="str">
        <f>IF('COMEXT Exports'!AG12&gt;0, 'COMEXT Exports'!AG12, "")</f>
        <v/>
      </c>
      <c r="AG10" s="58" t="str">
        <f>IF('COMEXT Exports'!AH12&gt;0, 'COMEXT Exports'!AH12, "")</f>
        <v/>
      </c>
      <c r="AH10" s="58" t="str">
        <f>IF('COMEXT Exports'!AI12&gt;0, 'COMEXT Exports'!AI12, "")</f>
        <v/>
      </c>
      <c r="AI10" s="58" t="str">
        <f>IF('COMEXT Exports'!AJ12&gt;0, 'COMEXT Exports'!AJ12, "")</f>
        <v/>
      </c>
      <c r="AJ10" s="58" t="str">
        <f>IF('COMEXT Exports'!AK12&gt;0, 'COMEXT Exports'!AK12, "")</f>
        <v/>
      </c>
      <c r="AK10" s="58" t="str">
        <f>IF('COMEXT Exports'!AL12&gt;0, 'COMEXT Exports'!AL12, "")</f>
        <v/>
      </c>
      <c r="AL10" s="58" t="str">
        <f>IF('COMEXT Exports'!AM12&gt;0, 'COMEXT Exports'!AM12, "")</f>
        <v/>
      </c>
      <c r="AM10" s="58" t="str">
        <f>IF('COMEXT Exports'!AN12&gt;0, 'COMEXT Exports'!AN12, "")</f>
        <v/>
      </c>
      <c r="AN10" s="58" t="str">
        <f>IF('COMEXT Exports'!AO12&gt;0, 'COMEXT Exports'!AO12, "")</f>
        <v/>
      </c>
      <c r="AO10" s="58" t="str">
        <f>IF('COMEXT Exports'!AP12&gt;0, 'COMEXT Exports'!AP12, "")</f>
        <v/>
      </c>
      <c r="AP10" s="58" t="str">
        <f>IF('COMEXT Exports'!AQ12&gt;0, 'COMEXT Exports'!AQ12, "")</f>
        <v/>
      </c>
      <c r="AQ10" s="58" t="str">
        <f>IF('COMEXT Exports'!AR12&gt;0, 'COMEXT Exports'!AR12, "")</f>
        <v/>
      </c>
      <c r="AR10" s="58" t="str">
        <f>IF('COMEXT Exports'!AS12&gt;0, 'COMEXT Exports'!AS12, "")</f>
        <v/>
      </c>
      <c r="AS10" s="58" t="str">
        <f>IF('COMEXT Exports'!AT12&gt;0, 'COMEXT Exports'!AT12, "")</f>
        <v/>
      </c>
      <c r="AT10" s="58" t="str">
        <f>IF('COMEXT Exports'!AU12&gt;0, 'COMEXT Exports'!AU12, "")</f>
        <v/>
      </c>
      <c r="AU10" s="58" t="str">
        <f>IF('COMEXT Exports'!AV12&gt;0, 'COMEXT Exports'!AV12, "")</f>
        <v/>
      </c>
      <c r="AV10" s="58" t="str">
        <f>IF('COMEXT Exports'!AW12&gt;0, 'COMEXT Exports'!AW12, "")</f>
        <v/>
      </c>
      <c r="AW10" s="58" t="str">
        <f>IF('COMEXT Exports'!AX12&gt;0, 'COMEXT Exports'!AX12, "")</f>
        <v/>
      </c>
      <c r="AX10" s="58" t="str">
        <f>IF('COMEXT Exports'!AY12&gt;0, 'COMEXT Exports'!AY12, "")</f>
        <v/>
      </c>
      <c r="AY10" s="58" t="str">
        <f>IF('COMEXT Exports'!AZ12&gt;0, 'COMEXT Exports'!AZ12, "")</f>
        <v/>
      </c>
      <c r="AZ10" s="58" t="str">
        <f>IF('COMEXT Exports'!BA12&gt;0, 'COMEXT Exports'!BA12, "")</f>
        <v/>
      </c>
      <c r="BA10" s="58" t="str">
        <f>IF('COMEXT Exports'!BB12&gt;0, 'COMEXT Exports'!BB12, "")</f>
        <v/>
      </c>
      <c r="BB10" s="58" t="str">
        <f>IF('COMEXT Exports'!BC12&gt;0, 'COMEXT Exports'!BC12, "")</f>
        <v/>
      </c>
      <c r="BC10" s="58" t="str">
        <f>IF('COMEXT Exports'!BD12&gt;0, 'COMEXT Exports'!BD12, "")</f>
        <v/>
      </c>
      <c r="BD10" s="58" t="str">
        <f>IF('COMEXT Exports'!BE12&gt;0, 'COMEXT Exports'!BE12, "")</f>
        <v/>
      </c>
      <c r="BE10" s="58" t="str">
        <f>IF('COMEXT Exports'!BF12&gt;0, 'COMEXT Exports'!BF12, "")</f>
        <v/>
      </c>
      <c r="BF10" s="58" t="str">
        <f>IF('COMEXT Exports'!BG12&gt;0, 'COMEXT Exports'!BG12, "")</f>
        <v/>
      </c>
      <c r="BG10" s="58" t="str">
        <f>IF('COMEXT Exports'!BH12&gt;0, 'COMEXT Exports'!BH12, "")</f>
        <v/>
      </c>
      <c r="BH10" s="58" t="str">
        <f>IF('COMEXT Exports'!BI12&gt;0, 'COMEXT Exports'!BI12, "")</f>
        <v/>
      </c>
      <c r="BI10" s="58" t="str">
        <f>IF('COMEXT Exports'!BJ12&gt;0, 'COMEXT Exports'!BJ12, "")</f>
        <v/>
      </c>
      <c r="BJ10" s="58" t="str">
        <f>IF('COMEXT Exports'!BK12&gt;0, 'COMEXT Exports'!BK12, "")</f>
        <v/>
      </c>
      <c r="BK10" s="58" t="str">
        <f>IF('COMEXT Exports'!BL12&gt;0, 'COMEXT Exports'!BL12, "")</f>
        <v/>
      </c>
      <c r="BL10" s="58" t="str">
        <f>IF('COMEXT Exports'!BM12&gt;0, 'COMEXT Exports'!BM12, "")</f>
        <v/>
      </c>
      <c r="BM10" s="58" t="str">
        <f>IF('COMEXT Exports'!BN12&gt;0, 'COMEXT Exports'!BN12, "")</f>
        <v/>
      </c>
      <c r="BN10" s="58" t="str">
        <f>IF('COMEXT Exports'!BO12&gt;0, 'COMEXT Exports'!BO12, "")</f>
        <v/>
      </c>
      <c r="BO10" s="58" t="str">
        <f>IF('COMEXT Exports'!BP12&gt;0, 'COMEXT Exports'!BP12, "")</f>
        <v/>
      </c>
      <c r="BP10" s="58" t="str">
        <f>IF('COMEXT Exports'!BQ12&gt;0, 'COMEXT Exports'!BQ12, "")</f>
        <v/>
      </c>
      <c r="BQ10" s="58" t="str">
        <f>IF('COMEXT Exports'!BR12&gt;0, 'COMEXT Exports'!BR12, "")</f>
        <v/>
      </c>
      <c r="BR10" s="58" t="str">
        <f>IF('COMEXT Exports'!BS12&gt;0, 'COMEXT Exports'!BS12, "")</f>
        <v/>
      </c>
      <c r="BS10" s="58" t="str">
        <f>IF('COMEXT Exports'!BT12&gt;0, 'COMEXT Exports'!BT12, "")</f>
        <v/>
      </c>
      <c r="BT10" s="58" t="str">
        <f>IF('COMEXT Exports'!BU12&gt;0, 'COMEXT Exports'!BU12, "")</f>
        <v/>
      </c>
      <c r="BU10" s="58" t="str">
        <f>IF('COMEXT Exports'!BV12&gt;0, 'COMEXT Exports'!BV12, "")</f>
        <v/>
      </c>
      <c r="BV10" s="58" t="str">
        <f>IF('COMEXT Exports'!BW12&gt;0, 'COMEXT Exports'!BW12, "")</f>
        <v/>
      </c>
      <c r="BW10" s="58" t="str">
        <f>IF('COMEXT Exports'!BX12&gt;0, 'COMEXT Exports'!BX12, "")</f>
        <v/>
      </c>
      <c r="BX10" s="58" t="str">
        <f>IF('COMEXT Exports'!BY12&gt;0, 'COMEXT Exports'!BY12, "")</f>
        <v/>
      </c>
      <c r="BY10" s="58" t="str">
        <f>IF('COMEXT Exports'!BZ12&gt;0, 'COMEXT Exports'!BZ12, "")</f>
        <v/>
      </c>
      <c r="BZ10" s="58" t="str">
        <f>IF('COMEXT Exports'!CA12&gt;0, 'COMEXT Exports'!CA12, "")</f>
        <v/>
      </c>
      <c r="CA10" s="58" t="str">
        <f>IF('COMEXT Exports'!CB12&gt;0, 'COMEXT Exports'!CB12, "")</f>
        <v/>
      </c>
      <c r="CB10" s="58" t="str">
        <f>IF('COMEXT Exports'!CC12&gt;0, 'COMEXT Exports'!CC12, "")</f>
        <v/>
      </c>
      <c r="CC10" s="58" t="str">
        <f>IF('COMEXT Exports'!CD12&gt;0, 'COMEXT Exports'!CD12, "")</f>
        <v/>
      </c>
      <c r="CD10" s="58" t="str">
        <f>IF('COMEXT Exports'!CE12&gt;0, 'COMEXT Exports'!CE12, "")</f>
        <v/>
      </c>
      <c r="CE10" s="58" t="str">
        <f>IF('COMEXT Exports'!CF12&gt;0, 'COMEXT Exports'!CF12, "")</f>
        <v/>
      </c>
      <c r="CF10" s="58" t="str">
        <f>IF('COMEXT Exports'!CG12&gt;0, 'COMEXT Exports'!CG12, "")</f>
        <v/>
      </c>
      <c r="CG10" s="58" t="str">
        <f>IF('COMEXT Exports'!CH12&gt;0, 'COMEXT Exports'!CH12, "")</f>
        <v/>
      </c>
      <c r="CH10" s="58" t="str">
        <f>IF('COMEXT Exports'!CI12&gt;0, 'COMEXT Exports'!CI12, "")</f>
        <v/>
      </c>
      <c r="CI10" s="58" t="str">
        <f>IF('COMEXT Exports'!CJ12&gt;0, 'COMEXT Exports'!CJ12, "")</f>
        <v/>
      </c>
      <c r="CJ10" s="58" t="str">
        <f>IF('COMEXT Exports'!CK12&gt;0, 'COMEXT Exports'!CK12, "")</f>
        <v/>
      </c>
      <c r="CK10" s="58" t="str">
        <f>IF('COMEXT Exports'!CL12&gt;0, 'COMEXT Exports'!CL12, "")</f>
        <v/>
      </c>
      <c r="CL10" s="58" t="str">
        <f>IF('COMEXT Exports'!CM12&gt;0, 'COMEXT Exports'!CM12, "")</f>
        <v/>
      </c>
      <c r="CM10" s="58" t="str">
        <f>IF('COMEXT Exports'!CN12&gt;0, 'COMEXT Exports'!CN12, "")</f>
        <v/>
      </c>
      <c r="CN10" s="58" t="str">
        <f>IF('COMEXT Exports'!CO12&gt;0, 'COMEXT Exports'!CO12, "")</f>
        <v/>
      </c>
      <c r="CO10" s="58" t="str">
        <f>IF('COMEXT Exports'!CP12&gt;0, 'COMEXT Exports'!CP12, "")</f>
        <v/>
      </c>
      <c r="CP10" s="58" t="str">
        <f>IF('COMEXT Exports'!CQ12&gt;0, 'COMEXT Exports'!CQ12, "")</f>
        <v/>
      </c>
      <c r="CQ10" s="58" t="str">
        <f>IF('COMEXT Exports'!CR12&gt;0, 'COMEXT Exports'!CR12, "")</f>
        <v/>
      </c>
      <c r="CR10" s="58" t="str">
        <f>IF('COMEXT Exports'!CS12&gt;0, 'COMEXT Exports'!CS12, "")</f>
        <v/>
      </c>
      <c r="CS10" s="58" t="str">
        <f>IF('COMEXT Exports'!CT12&gt;0, 'COMEXT Exports'!CT12, "")</f>
        <v/>
      </c>
      <c r="CT10" s="58" t="str">
        <f>IF('COMEXT Exports'!CU12&gt;0, 'COMEXT Exports'!CU12, "")</f>
        <v/>
      </c>
      <c r="CU10" s="58" t="str">
        <f>IF('COMEXT Exports'!CV12&gt;0, 'COMEXT Exports'!CV12, "")</f>
        <v/>
      </c>
      <c r="CV10" s="58" t="str">
        <f>IF('COMEXT Exports'!CW12&gt;0, 'COMEXT Exports'!CW12, "")</f>
        <v/>
      </c>
      <c r="CW10" s="58" t="str">
        <f>IF('COMEXT Exports'!CX12&gt;0, 'COMEXT Exports'!CX12, "")</f>
        <v/>
      </c>
      <c r="CX10" s="58" t="str">
        <f>IF('COMEXT Exports'!CY12&gt;0, 'COMEXT Exports'!CY12, "")</f>
        <v/>
      </c>
      <c r="CY10" s="58" t="str">
        <f>IF('COMEXT Exports'!CZ12&gt;0, 'COMEXT Exports'!CZ12, "")</f>
        <v/>
      </c>
      <c r="CZ10" s="58" t="str">
        <f>IF('COMEXT Exports'!DA12&gt;0, 'COMEXT Exports'!DA12, "")</f>
        <v/>
      </c>
      <c r="DA10" s="58" t="str">
        <f>IF('COMEXT Exports'!DB12&gt;0, 'COMEXT Exports'!DB12, "")</f>
        <v/>
      </c>
      <c r="DB10" s="58" t="str">
        <f>IF('COMEXT Exports'!DC12&gt;0, 'COMEXT Exports'!DC12, "")</f>
        <v/>
      </c>
      <c r="DC10" s="58" t="str">
        <f>IF('COMEXT Exports'!DD12&gt;0, 'COMEXT Exports'!DD12, "")</f>
        <v/>
      </c>
      <c r="DD10" s="58" t="str">
        <f>IF('COMEXT Exports'!DE12&gt;0, 'COMEXT Exports'!DE12, "")</f>
        <v/>
      </c>
      <c r="DE10" s="58" t="str">
        <f>IF('COMEXT Exports'!DF12&gt;0, 'COMEXT Exports'!DF12, "")</f>
        <v/>
      </c>
      <c r="DF10" s="58" t="str">
        <f>IF('COMEXT Exports'!DG12&gt;0, 'COMEXT Exports'!DG12, "")</f>
        <v/>
      </c>
      <c r="DG10" s="58" t="str">
        <f>IF('COMEXT Exports'!DH12&gt;0, 'COMEXT Exports'!DH12, "")</f>
        <v/>
      </c>
      <c r="DH10" s="58" t="str">
        <f>IF('COMEXT Exports'!DI12&gt;0, 'COMEXT Exports'!DI12, "")</f>
        <v/>
      </c>
      <c r="DI10" s="58" t="str">
        <f>IF('COMEXT Exports'!DJ12&gt;0, 'COMEXT Exports'!DJ12, "")</f>
        <v/>
      </c>
      <c r="DJ10" s="58" t="str">
        <f>IF('COMEXT Exports'!DK12&gt;0, 'COMEXT Exports'!DK12, "")</f>
        <v/>
      </c>
      <c r="DK10" s="58" t="str">
        <f>IF('COMEXT Exports'!DL12&gt;0, 'COMEXT Exports'!DL12, "")</f>
        <v/>
      </c>
      <c r="DL10" s="58" t="str">
        <f>IF('COMEXT Exports'!DM12&gt;0, 'COMEXT Exports'!DM12, "")</f>
        <v/>
      </c>
      <c r="DM10" s="58" t="str">
        <f>IF('COMEXT Exports'!DN12&gt;0, 'COMEXT Exports'!DN12, "")</f>
        <v/>
      </c>
      <c r="DN10" s="58" t="str">
        <f>IF('COMEXT Exports'!DO12&gt;0, 'COMEXT Exports'!DO12, "")</f>
        <v/>
      </c>
      <c r="DO10" s="58" t="str">
        <f>IF('COMEXT Exports'!DP12&gt;0, 'COMEXT Exports'!DP12, "")</f>
        <v/>
      </c>
      <c r="DP10" s="58" t="str">
        <f>IF('COMEXT Exports'!DQ12&gt;0, 'COMEXT Exports'!DQ12, "")</f>
        <v/>
      </c>
      <c r="DQ10" s="58" t="str">
        <f>IF('COMEXT Exports'!DR12&gt;0, 'COMEXT Exports'!DR12, "")</f>
        <v/>
      </c>
      <c r="DR10" s="58" t="str">
        <f>IF('COMEXT Exports'!DS12&gt;0, 'COMEXT Exports'!DS12, "")</f>
        <v/>
      </c>
      <c r="DS10" s="58" t="str">
        <f>IF('COMEXT Exports'!DT12&gt;0, 'COMEXT Exports'!DT12, "")</f>
        <v/>
      </c>
    </row>
    <row r="11" spans="1:123" x14ac:dyDescent="0.3">
      <c r="B11" s="39" t="s">
        <v>122</v>
      </c>
      <c r="C11" s="37" t="s">
        <v>123</v>
      </c>
      <c r="D11" s="58">
        <f>IF('COMEXT Exports'!E13&gt;0, 'COMEXT Exports'!E13, "")</f>
        <v>240.35891261811335</v>
      </c>
      <c r="E11" s="58">
        <f>IF('COMEXT Exports'!F13&gt;0, 'COMEXT Exports'!F13, "")</f>
        <v>1972.0845280605774</v>
      </c>
      <c r="F11" s="58">
        <f>IF('COMEXT Exports'!G13&gt;0, 'COMEXT Exports'!G13, "")</f>
        <v>2212.4434406786913</v>
      </c>
      <c r="G11" s="58">
        <f>IF('COMEXT Exports'!H13&gt;0, 'COMEXT Exports'!H13, "")</f>
        <v>297.44770128984709</v>
      </c>
      <c r="H11" s="58">
        <f>IF('COMEXT Exports'!I13&gt;0, 'COMEXT Exports'!I13, "")</f>
        <v>3052.7990822599972</v>
      </c>
      <c r="I11" s="58">
        <f>IF('COMEXT Exports'!J13&gt;0, 'COMEXT Exports'!J13, "")</f>
        <v>3350.2467835498423</v>
      </c>
      <c r="J11" s="58">
        <f>IF('COMEXT Exports'!K13&gt;0, 'COMEXT Exports'!K13, "")</f>
        <v>414.60063118830027</v>
      </c>
      <c r="K11" s="58">
        <f>IF('COMEXT Exports'!L13&gt;0, 'COMEXT Exports'!L13, "")</f>
        <v>3234.8276163895703</v>
      </c>
      <c r="L11" s="58">
        <f>IF('COMEXT Exports'!M13&gt;0, 'COMEXT Exports'!M13, "")</f>
        <v>3649.42824757787</v>
      </c>
      <c r="M11" s="58">
        <f>IF('COMEXT Exports'!N13&gt;0, 'COMEXT Exports'!N13, "")</f>
        <v>350.76175479964155</v>
      </c>
      <c r="N11" s="58">
        <f>IF('COMEXT Exports'!O13&gt;0, 'COMEXT Exports'!O13, "")</f>
        <v>3048.920027537602</v>
      </c>
      <c r="O11" s="58">
        <f>IF('COMEXT Exports'!P13&gt;0, 'COMEXT Exports'!P13, "")</f>
        <v>3399.6817823372385</v>
      </c>
      <c r="P11" s="58">
        <f>IF('COMEXT Exports'!Q13&gt;0, 'COMEXT Exports'!Q13, "")</f>
        <v>294.65266612500835</v>
      </c>
      <c r="Q11" s="58">
        <f>IF('COMEXT Exports'!R13&gt;0, 'COMEXT Exports'!R13, "")</f>
        <v>3176.1555169820426</v>
      </c>
      <c r="R11" s="58">
        <f>IF('COMEXT Exports'!S13&gt;0, 'COMEXT Exports'!S13, "")</f>
        <v>3470.8081831070499</v>
      </c>
      <c r="S11" s="58">
        <f>IF('COMEXT Exports'!T13&gt;0, 'COMEXT Exports'!T13, "")</f>
        <v>172.24983045764364</v>
      </c>
      <c r="T11" s="58">
        <f>IF('COMEXT Exports'!U13&gt;0, 'COMEXT Exports'!U13, "")</f>
        <v>2589.0536012426214</v>
      </c>
      <c r="U11" s="58">
        <f>IF('COMEXT Exports'!V13&gt;0, 'COMEXT Exports'!V13, "")</f>
        <v>2761.3034317002662</v>
      </c>
      <c r="V11" s="58">
        <f>IF('COMEXT Exports'!W13&gt;0, 'COMEXT Exports'!W13, "")</f>
        <v>168.5620045673902</v>
      </c>
      <c r="W11" s="58">
        <f>IF('COMEXT Exports'!X13&gt;0, 'COMEXT Exports'!X13, "")</f>
        <v>2893.1115142710237</v>
      </c>
      <c r="X11" s="58">
        <f>IF('COMEXT Exports'!Y13&gt;0, 'COMEXT Exports'!Y13, "")</f>
        <v>3061.6735188384137</v>
      </c>
      <c r="Y11" s="58">
        <f>IF('COMEXT Exports'!Z13&gt;0, 'COMEXT Exports'!Z13, "")</f>
        <v>130.93469075381083</v>
      </c>
      <c r="Z11" s="58">
        <f>IF('COMEXT Exports'!AA13&gt;0, 'COMEXT Exports'!AA13, "")</f>
        <v>1586.9594668873542</v>
      </c>
      <c r="AA11" s="58">
        <f>IF('COMEXT Exports'!AB13&gt;0, 'COMEXT Exports'!AB13, "")</f>
        <v>1717.8941576411646</v>
      </c>
      <c r="AB11" s="58" t="str">
        <f>IF('COMEXT Exports'!AC13&gt;0, 'COMEXT Exports'!AC13, "")</f>
        <v/>
      </c>
      <c r="AC11" s="58" t="str">
        <f>IF('COMEXT Exports'!AD13&gt;0, 'COMEXT Exports'!AD13, "")</f>
        <v/>
      </c>
      <c r="AD11" s="58" t="str">
        <f>IF('COMEXT Exports'!AE13&gt;0, 'COMEXT Exports'!AE13, "")</f>
        <v/>
      </c>
      <c r="AE11" s="58" t="str">
        <f>IF('COMEXT Exports'!AF13&gt;0, 'COMEXT Exports'!AF13, "")</f>
        <v/>
      </c>
      <c r="AF11" s="58" t="str">
        <f>IF('COMEXT Exports'!AG13&gt;0, 'COMEXT Exports'!AG13, "")</f>
        <v/>
      </c>
      <c r="AG11" s="58" t="str">
        <f>IF('COMEXT Exports'!AH13&gt;0, 'COMEXT Exports'!AH13, "")</f>
        <v/>
      </c>
      <c r="AH11" s="58" t="str">
        <f>IF('COMEXT Exports'!AI13&gt;0, 'COMEXT Exports'!AI13, "")</f>
        <v/>
      </c>
      <c r="AI11" s="58" t="str">
        <f>IF('COMEXT Exports'!AJ13&gt;0, 'COMEXT Exports'!AJ13, "")</f>
        <v/>
      </c>
      <c r="AJ11" s="58" t="str">
        <f>IF('COMEXT Exports'!AK13&gt;0, 'COMEXT Exports'!AK13, "")</f>
        <v/>
      </c>
      <c r="AK11" s="58" t="str">
        <f>IF('COMEXT Exports'!AL13&gt;0, 'COMEXT Exports'!AL13, "")</f>
        <v/>
      </c>
      <c r="AL11" s="58" t="str">
        <f>IF('COMEXT Exports'!AM13&gt;0, 'COMEXT Exports'!AM13, "")</f>
        <v/>
      </c>
      <c r="AM11" s="58" t="str">
        <f>IF('COMEXT Exports'!AN13&gt;0, 'COMEXT Exports'!AN13, "")</f>
        <v/>
      </c>
      <c r="AN11" s="58" t="str">
        <f>IF('COMEXT Exports'!AO13&gt;0, 'COMEXT Exports'!AO13, "")</f>
        <v/>
      </c>
      <c r="AO11" s="58" t="str">
        <f>IF('COMEXT Exports'!AP13&gt;0, 'COMEXT Exports'!AP13, "")</f>
        <v/>
      </c>
      <c r="AP11" s="58" t="str">
        <f>IF('COMEXT Exports'!AQ13&gt;0, 'COMEXT Exports'!AQ13, "")</f>
        <v/>
      </c>
      <c r="AQ11" s="58" t="str">
        <f>IF('COMEXT Exports'!AR13&gt;0, 'COMEXT Exports'!AR13, "")</f>
        <v/>
      </c>
      <c r="AR11" s="58" t="str">
        <f>IF('COMEXT Exports'!AS13&gt;0, 'COMEXT Exports'!AS13, "")</f>
        <v/>
      </c>
      <c r="AS11" s="58" t="str">
        <f>IF('COMEXT Exports'!AT13&gt;0, 'COMEXT Exports'!AT13, "")</f>
        <v/>
      </c>
      <c r="AT11" s="58" t="str">
        <f>IF('COMEXT Exports'!AU13&gt;0, 'COMEXT Exports'!AU13, "")</f>
        <v/>
      </c>
      <c r="AU11" s="58" t="str">
        <f>IF('COMEXT Exports'!AV13&gt;0, 'COMEXT Exports'!AV13, "")</f>
        <v/>
      </c>
      <c r="AV11" s="58" t="str">
        <f>IF('COMEXT Exports'!AW13&gt;0, 'COMEXT Exports'!AW13, "")</f>
        <v/>
      </c>
      <c r="AW11" s="58" t="str">
        <f>IF('COMEXT Exports'!AX13&gt;0, 'COMEXT Exports'!AX13, "")</f>
        <v/>
      </c>
      <c r="AX11" s="58" t="str">
        <f>IF('COMEXT Exports'!AY13&gt;0, 'COMEXT Exports'!AY13, "")</f>
        <v/>
      </c>
      <c r="AY11" s="58" t="str">
        <f>IF('COMEXT Exports'!AZ13&gt;0, 'COMEXT Exports'!AZ13, "")</f>
        <v/>
      </c>
      <c r="AZ11" s="58" t="str">
        <f>IF('COMEXT Exports'!BA13&gt;0, 'COMEXT Exports'!BA13, "")</f>
        <v/>
      </c>
      <c r="BA11" s="58" t="str">
        <f>IF('COMEXT Exports'!BB13&gt;0, 'COMEXT Exports'!BB13, "")</f>
        <v/>
      </c>
      <c r="BB11" s="58" t="str">
        <f>IF('COMEXT Exports'!BC13&gt;0, 'COMEXT Exports'!BC13, "")</f>
        <v/>
      </c>
      <c r="BC11" s="58" t="str">
        <f>IF('COMEXT Exports'!BD13&gt;0, 'COMEXT Exports'!BD13, "")</f>
        <v/>
      </c>
      <c r="BD11" s="58" t="str">
        <f>IF('COMEXT Exports'!BE13&gt;0, 'COMEXT Exports'!BE13, "")</f>
        <v/>
      </c>
      <c r="BE11" s="58" t="str">
        <f>IF('COMEXT Exports'!BF13&gt;0, 'COMEXT Exports'!BF13, "")</f>
        <v/>
      </c>
      <c r="BF11" s="58" t="str">
        <f>IF('COMEXT Exports'!BG13&gt;0, 'COMEXT Exports'!BG13, "")</f>
        <v/>
      </c>
      <c r="BG11" s="58" t="str">
        <f>IF('COMEXT Exports'!BH13&gt;0, 'COMEXT Exports'!BH13, "")</f>
        <v/>
      </c>
      <c r="BH11" s="58" t="str">
        <f>IF('COMEXT Exports'!BI13&gt;0, 'COMEXT Exports'!BI13, "")</f>
        <v/>
      </c>
      <c r="BI11" s="58" t="str">
        <f>IF('COMEXT Exports'!BJ13&gt;0, 'COMEXT Exports'!BJ13, "")</f>
        <v/>
      </c>
      <c r="BJ11" s="58" t="str">
        <f>IF('COMEXT Exports'!BK13&gt;0, 'COMEXT Exports'!BK13, "")</f>
        <v/>
      </c>
      <c r="BK11" s="58" t="str">
        <f>IF('COMEXT Exports'!BL13&gt;0, 'COMEXT Exports'!BL13, "")</f>
        <v/>
      </c>
      <c r="BL11" s="58" t="str">
        <f>IF('COMEXT Exports'!BM13&gt;0, 'COMEXT Exports'!BM13, "")</f>
        <v/>
      </c>
      <c r="BM11" s="58" t="str">
        <f>IF('COMEXT Exports'!BN13&gt;0, 'COMEXT Exports'!BN13, "")</f>
        <v/>
      </c>
      <c r="BN11" s="58" t="str">
        <f>IF('COMEXT Exports'!BO13&gt;0, 'COMEXT Exports'!BO13, "")</f>
        <v/>
      </c>
      <c r="BO11" s="58" t="str">
        <f>IF('COMEXT Exports'!BP13&gt;0, 'COMEXT Exports'!BP13, "")</f>
        <v/>
      </c>
      <c r="BP11" s="58" t="str">
        <f>IF('COMEXT Exports'!BQ13&gt;0, 'COMEXT Exports'!BQ13, "")</f>
        <v/>
      </c>
      <c r="BQ11" s="58" t="str">
        <f>IF('COMEXT Exports'!BR13&gt;0, 'COMEXT Exports'!BR13, "")</f>
        <v/>
      </c>
      <c r="BR11" s="58" t="str">
        <f>IF('COMEXT Exports'!BS13&gt;0, 'COMEXT Exports'!BS13, "")</f>
        <v/>
      </c>
      <c r="BS11" s="58" t="str">
        <f>IF('COMEXT Exports'!BT13&gt;0, 'COMEXT Exports'!BT13, "")</f>
        <v/>
      </c>
      <c r="BT11" s="58" t="str">
        <f>IF('COMEXT Exports'!BU13&gt;0, 'COMEXT Exports'!BU13, "")</f>
        <v/>
      </c>
      <c r="BU11" s="58" t="str">
        <f>IF('COMEXT Exports'!BV13&gt;0, 'COMEXT Exports'!BV13, "")</f>
        <v/>
      </c>
      <c r="BV11" s="58" t="str">
        <f>IF('COMEXT Exports'!BW13&gt;0, 'COMEXT Exports'!BW13, "")</f>
        <v/>
      </c>
      <c r="BW11" s="58" t="str">
        <f>IF('COMEXT Exports'!BX13&gt;0, 'COMEXT Exports'!BX13, "")</f>
        <v/>
      </c>
      <c r="BX11" s="58" t="str">
        <f>IF('COMEXT Exports'!BY13&gt;0, 'COMEXT Exports'!BY13, "")</f>
        <v/>
      </c>
      <c r="BY11" s="58" t="str">
        <f>IF('COMEXT Exports'!BZ13&gt;0, 'COMEXT Exports'!BZ13, "")</f>
        <v/>
      </c>
      <c r="BZ11" s="58" t="str">
        <f>IF('COMEXT Exports'!CA13&gt;0, 'COMEXT Exports'!CA13, "")</f>
        <v/>
      </c>
      <c r="CA11" s="58" t="str">
        <f>IF('COMEXT Exports'!CB13&gt;0, 'COMEXT Exports'!CB13, "")</f>
        <v/>
      </c>
      <c r="CB11" s="58" t="str">
        <f>IF('COMEXT Exports'!CC13&gt;0, 'COMEXT Exports'!CC13, "")</f>
        <v/>
      </c>
      <c r="CC11" s="58" t="str">
        <f>IF('COMEXT Exports'!CD13&gt;0, 'COMEXT Exports'!CD13, "")</f>
        <v/>
      </c>
      <c r="CD11" s="58" t="str">
        <f>IF('COMEXT Exports'!CE13&gt;0, 'COMEXT Exports'!CE13, "")</f>
        <v/>
      </c>
      <c r="CE11" s="58" t="str">
        <f>IF('COMEXT Exports'!CF13&gt;0, 'COMEXT Exports'!CF13, "")</f>
        <v/>
      </c>
      <c r="CF11" s="58" t="str">
        <f>IF('COMEXT Exports'!CG13&gt;0, 'COMEXT Exports'!CG13, "")</f>
        <v/>
      </c>
      <c r="CG11" s="58" t="str">
        <f>IF('COMEXT Exports'!CH13&gt;0, 'COMEXT Exports'!CH13, "")</f>
        <v/>
      </c>
      <c r="CH11" s="58" t="str">
        <f>IF('COMEXT Exports'!CI13&gt;0, 'COMEXT Exports'!CI13, "")</f>
        <v/>
      </c>
      <c r="CI11" s="58" t="str">
        <f>IF('COMEXT Exports'!CJ13&gt;0, 'COMEXT Exports'!CJ13, "")</f>
        <v/>
      </c>
      <c r="CJ11" s="58" t="str">
        <f>IF('COMEXT Exports'!CK13&gt;0, 'COMEXT Exports'!CK13, "")</f>
        <v/>
      </c>
      <c r="CK11" s="58" t="str">
        <f>IF('COMEXT Exports'!CL13&gt;0, 'COMEXT Exports'!CL13, "")</f>
        <v/>
      </c>
      <c r="CL11" s="58" t="str">
        <f>IF('COMEXT Exports'!CM13&gt;0, 'COMEXT Exports'!CM13, "")</f>
        <v/>
      </c>
      <c r="CM11" s="58" t="str">
        <f>IF('COMEXT Exports'!CN13&gt;0, 'COMEXT Exports'!CN13, "")</f>
        <v/>
      </c>
      <c r="CN11" s="58" t="str">
        <f>IF('COMEXT Exports'!CO13&gt;0, 'COMEXT Exports'!CO13, "")</f>
        <v/>
      </c>
      <c r="CO11" s="58" t="str">
        <f>IF('COMEXT Exports'!CP13&gt;0, 'COMEXT Exports'!CP13, "")</f>
        <v/>
      </c>
      <c r="CP11" s="58" t="str">
        <f>IF('COMEXT Exports'!CQ13&gt;0, 'COMEXT Exports'!CQ13, "")</f>
        <v/>
      </c>
      <c r="CQ11" s="58" t="str">
        <f>IF('COMEXT Exports'!CR13&gt;0, 'COMEXT Exports'!CR13, "")</f>
        <v/>
      </c>
      <c r="CR11" s="58" t="str">
        <f>IF('COMEXT Exports'!CS13&gt;0, 'COMEXT Exports'!CS13, "")</f>
        <v/>
      </c>
      <c r="CS11" s="58" t="str">
        <f>IF('COMEXT Exports'!CT13&gt;0, 'COMEXT Exports'!CT13, "")</f>
        <v/>
      </c>
      <c r="CT11" s="58" t="str">
        <f>IF('COMEXT Exports'!CU13&gt;0, 'COMEXT Exports'!CU13, "")</f>
        <v/>
      </c>
      <c r="CU11" s="58" t="str">
        <f>IF('COMEXT Exports'!CV13&gt;0, 'COMEXT Exports'!CV13, "")</f>
        <v/>
      </c>
      <c r="CV11" s="58" t="str">
        <f>IF('COMEXT Exports'!CW13&gt;0, 'COMEXT Exports'!CW13, "")</f>
        <v/>
      </c>
      <c r="CW11" s="58" t="str">
        <f>IF('COMEXT Exports'!CX13&gt;0, 'COMEXT Exports'!CX13, "")</f>
        <v/>
      </c>
      <c r="CX11" s="58" t="str">
        <f>IF('COMEXT Exports'!CY13&gt;0, 'COMEXT Exports'!CY13, "")</f>
        <v/>
      </c>
      <c r="CY11" s="58" t="str">
        <f>IF('COMEXT Exports'!CZ13&gt;0, 'COMEXT Exports'!CZ13, "")</f>
        <v/>
      </c>
      <c r="CZ11" s="58" t="str">
        <f>IF('COMEXT Exports'!DA13&gt;0, 'COMEXT Exports'!DA13, "")</f>
        <v/>
      </c>
      <c r="DA11" s="58" t="str">
        <f>IF('COMEXT Exports'!DB13&gt;0, 'COMEXT Exports'!DB13, "")</f>
        <v/>
      </c>
      <c r="DB11" s="58" t="str">
        <f>IF('COMEXT Exports'!DC13&gt;0, 'COMEXT Exports'!DC13, "")</f>
        <v/>
      </c>
      <c r="DC11" s="58" t="str">
        <f>IF('COMEXT Exports'!DD13&gt;0, 'COMEXT Exports'!DD13, "")</f>
        <v/>
      </c>
      <c r="DD11" s="58" t="str">
        <f>IF('COMEXT Exports'!DE13&gt;0, 'COMEXT Exports'!DE13, "")</f>
        <v/>
      </c>
      <c r="DE11" s="58" t="str">
        <f>IF('COMEXT Exports'!DF13&gt;0, 'COMEXT Exports'!DF13, "")</f>
        <v/>
      </c>
      <c r="DF11" s="58" t="str">
        <f>IF('COMEXT Exports'!DG13&gt;0, 'COMEXT Exports'!DG13, "")</f>
        <v/>
      </c>
      <c r="DG11" s="58" t="str">
        <f>IF('COMEXT Exports'!DH13&gt;0, 'COMEXT Exports'!DH13, "")</f>
        <v/>
      </c>
      <c r="DH11" s="58" t="str">
        <f>IF('COMEXT Exports'!DI13&gt;0, 'COMEXT Exports'!DI13, "")</f>
        <v/>
      </c>
      <c r="DI11" s="58" t="str">
        <f>IF('COMEXT Exports'!DJ13&gt;0, 'COMEXT Exports'!DJ13, "")</f>
        <v/>
      </c>
      <c r="DJ11" s="58" t="str">
        <f>IF('COMEXT Exports'!DK13&gt;0, 'COMEXT Exports'!DK13, "")</f>
        <v/>
      </c>
      <c r="DK11" s="58" t="str">
        <f>IF('COMEXT Exports'!DL13&gt;0, 'COMEXT Exports'!DL13, "")</f>
        <v/>
      </c>
      <c r="DL11" s="58" t="str">
        <f>IF('COMEXT Exports'!DM13&gt;0, 'COMEXT Exports'!DM13, "")</f>
        <v/>
      </c>
      <c r="DM11" s="58" t="str">
        <f>IF('COMEXT Exports'!DN13&gt;0, 'COMEXT Exports'!DN13, "")</f>
        <v/>
      </c>
      <c r="DN11" s="58" t="str">
        <f>IF('COMEXT Exports'!DO13&gt;0, 'COMEXT Exports'!DO13, "")</f>
        <v/>
      </c>
      <c r="DO11" s="58" t="str">
        <f>IF('COMEXT Exports'!DP13&gt;0, 'COMEXT Exports'!DP13, "")</f>
        <v/>
      </c>
      <c r="DP11" s="58" t="str">
        <f>IF('COMEXT Exports'!DQ13&gt;0, 'COMEXT Exports'!DQ13, "")</f>
        <v/>
      </c>
      <c r="DQ11" s="58" t="str">
        <f>IF('COMEXT Exports'!DR13&gt;0, 'COMEXT Exports'!DR13, "")</f>
        <v/>
      </c>
      <c r="DR11" s="58" t="str">
        <f>IF('COMEXT Exports'!DS13&gt;0, 'COMEXT Exports'!DS13, "")</f>
        <v/>
      </c>
      <c r="DS11" s="58" t="str">
        <f>IF('COMEXT Exports'!DT13&gt;0, 'COMEXT Exports'!DT13, "")</f>
        <v/>
      </c>
    </row>
    <row r="12" spans="1:123" x14ac:dyDescent="0.3">
      <c r="B12" s="39" t="s">
        <v>124</v>
      </c>
      <c r="C12" s="37" t="s">
        <v>125</v>
      </c>
      <c r="D12" s="58">
        <f>IF('COMEXT Exports'!E14&gt;0, 'COMEXT Exports'!E14, "")</f>
        <v>96.491457970195796</v>
      </c>
      <c r="E12" s="58">
        <f>IF('COMEXT Exports'!F14&gt;0, 'COMEXT Exports'!F14, "")</f>
        <v>160.17352508788409</v>
      </c>
      <c r="F12" s="58">
        <f>IF('COMEXT Exports'!G14&gt;0, 'COMEXT Exports'!G14, "")</f>
        <v>256.66498305808017</v>
      </c>
      <c r="G12" s="58">
        <f>IF('COMEXT Exports'!H14&gt;0, 'COMEXT Exports'!H14, "")</f>
        <v>110.66333637329141</v>
      </c>
      <c r="H12" s="58">
        <f>IF('COMEXT Exports'!I14&gt;0, 'COMEXT Exports'!I14, "")</f>
        <v>176.53191640076733</v>
      </c>
      <c r="I12" s="58">
        <f>IF('COMEXT Exports'!J14&gt;0, 'COMEXT Exports'!J14, "")</f>
        <v>287.19525277405944</v>
      </c>
      <c r="J12" s="58">
        <f>IF('COMEXT Exports'!K14&gt;0, 'COMEXT Exports'!K14, "")</f>
        <v>108.50447181049469</v>
      </c>
      <c r="K12" s="58">
        <f>IF('COMEXT Exports'!L14&gt;0, 'COMEXT Exports'!L14, "")</f>
        <v>172.40104799057295</v>
      </c>
      <c r="L12" s="58">
        <f>IF('COMEXT Exports'!M14&gt;0, 'COMEXT Exports'!M14, "")</f>
        <v>280.90551980106807</v>
      </c>
      <c r="M12" s="58">
        <f>IF('COMEXT Exports'!N14&gt;0, 'COMEXT Exports'!N14, "")</f>
        <v>118.82938445796434</v>
      </c>
      <c r="N12" s="58">
        <f>IF('COMEXT Exports'!O14&gt;0, 'COMEXT Exports'!O14, "")</f>
        <v>188.01674167368324</v>
      </c>
      <c r="O12" s="58">
        <f>IF('COMEXT Exports'!P14&gt;0, 'COMEXT Exports'!P14, "")</f>
        <v>306.84612613164694</v>
      </c>
      <c r="P12" s="58">
        <f>IF('COMEXT Exports'!Q14&gt;0, 'COMEXT Exports'!Q14, "")</f>
        <v>131.71431638788607</v>
      </c>
      <c r="Q12" s="58">
        <f>IF('COMEXT Exports'!R14&gt;0, 'COMEXT Exports'!R14, "")</f>
        <v>175.09260831033635</v>
      </c>
      <c r="R12" s="58">
        <f>IF('COMEXT Exports'!S14&gt;0, 'COMEXT Exports'!S14, "")</f>
        <v>306.80692469822236</v>
      </c>
      <c r="S12" s="58">
        <f>IF('COMEXT Exports'!T14&gt;0, 'COMEXT Exports'!T14, "")</f>
        <v>108.50403606413965</v>
      </c>
      <c r="T12" s="58">
        <f>IF('COMEXT Exports'!U14&gt;0, 'COMEXT Exports'!U14, "")</f>
        <v>156.66134225151032</v>
      </c>
      <c r="U12" s="58">
        <f>IF('COMEXT Exports'!V14&gt;0, 'COMEXT Exports'!V14, "")</f>
        <v>265.16537831564955</v>
      </c>
      <c r="V12" s="58">
        <f>IF('COMEXT Exports'!W14&gt;0, 'COMEXT Exports'!W14, "")</f>
        <v>175.97214894348343</v>
      </c>
      <c r="W12" s="58">
        <f>IF('COMEXT Exports'!X14&gt;0, 'COMEXT Exports'!X14, "")</f>
        <v>167.68439699809971</v>
      </c>
      <c r="X12" s="58">
        <f>IF('COMEXT Exports'!Y14&gt;0, 'COMEXT Exports'!Y14, "")</f>
        <v>343.65654594158275</v>
      </c>
      <c r="Y12" s="58">
        <f>IF('COMEXT Exports'!Z14&gt;0, 'COMEXT Exports'!Z14, "")</f>
        <v>158.87246733186663</v>
      </c>
      <c r="Z12" s="58">
        <f>IF('COMEXT Exports'!AA14&gt;0, 'COMEXT Exports'!AA14, "")</f>
        <v>115.77549610471692</v>
      </c>
      <c r="AA12" s="58">
        <f>IF('COMEXT Exports'!AB14&gt;0, 'COMEXT Exports'!AB14, "")</f>
        <v>274.64796343658361</v>
      </c>
      <c r="AB12" s="58" t="str">
        <f>IF('COMEXT Exports'!AC14&gt;0, 'COMEXT Exports'!AC14, "")</f>
        <v/>
      </c>
      <c r="AC12" s="58" t="str">
        <f>IF('COMEXT Exports'!AD14&gt;0, 'COMEXT Exports'!AD14, "")</f>
        <v/>
      </c>
      <c r="AD12" s="58" t="str">
        <f>IF('COMEXT Exports'!AE14&gt;0, 'COMEXT Exports'!AE14, "")</f>
        <v/>
      </c>
      <c r="AE12" s="58" t="str">
        <f>IF('COMEXT Exports'!AF14&gt;0, 'COMEXT Exports'!AF14, "")</f>
        <v/>
      </c>
      <c r="AF12" s="58" t="str">
        <f>IF('COMEXT Exports'!AG14&gt;0, 'COMEXT Exports'!AG14, "")</f>
        <v/>
      </c>
      <c r="AG12" s="58" t="str">
        <f>IF('COMEXT Exports'!AH14&gt;0, 'COMEXT Exports'!AH14, "")</f>
        <v/>
      </c>
      <c r="AH12" s="58" t="str">
        <f>IF('COMEXT Exports'!AI14&gt;0, 'COMEXT Exports'!AI14, "")</f>
        <v/>
      </c>
      <c r="AI12" s="58" t="str">
        <f>IF('COMEXT Exports'!AJ14&gt;0, 'COMEXT Exports'!AJ14, "")</f>
        <v/>
      </c>
      <c r="AJ12" s="58" t="str">
        <f>IF('COMEXT Exports'!AK14&gt;0, 'COMEXT Exports'!AK14, "")</f>
        <v/>
      </c>
      <c r="AK12" s="58" t="str">
        <f>IF('COMEXT Exports'!AL14&gt;0, 'COMEXT Exports'!AL14, "")</f>
        <v/>
      </c>
      <c r="AL12" s="58" t="str">
        <f>IF('COMEXT Exports'!AM14&gt;0, 'COMEXT Exports'!AM14, "")</f>
        <v/>
      </c>
      <c r="AM12" s="58" t="str">
        <f>IF('COMEXT Exports'!AN14&gt;0, 'COMEXT Exports'!AN14, "")</f>
        <v/>
      </c>
      <c r="AN12" s="58" t="str">
        <f>IF('COMEXT Exports'!AO14&gt;0, 'COMEXT Exports'!AO14, "")</f>
        <v/>
      </c>
      <c r="AO12" s="58" t="str">
        <f>IF('COMEXT Exports'!AP14&gt;0, 'COMEXT Exports'!AP14, "")</f>
        <v/>
      </c>
      <c r="AP12" s="58" t="str">
        <f>IF('COMEXT Exports'!AQ14&gt;0, 'COMEXT Exports'!AQ14, "")</f>
        <v/>
      </c>
      <c r="AQ12" s="58" t="str">
        <f>IF('COMEXT Exports'!AR14&gt;0, 'COMEXT Exports'!AR14, "")</f>
        <v/>
      </c>
      <c r="AR12" s="58" t="str">
        <f>IF('COMEXT Exports'!AS14&gt;0, 'COMEXT Exports'!AS14, "")</f>
        <v/>
      </c>
      <c r="AS12" s="58" t="str">
        <f>IF('COMEXT Exports'!AT14&gt;0, 'COMEXT Exports'!AT14, "")</f>
        <v/>
      </c>
      <c r="AT12" s="58" t="str">
        <f>IF('COMEXT Exports'!AU14&gt;0, 'COMEXT Exports'!AU14, "")</f>
        <v/>
      </c>
      <c r="AU12" s="58" t="str">
        <f>IF('COMEXT Exports'!AV14&gt;0, 'COMEXT Exports'!AV14, "")</f>
        <v/>
      </c>
      <c r="AV12" s="58" t="str">
        <f>IF('COMEXT Exports'!AW14&gt;0, 'COMEXT Exports'!AW14, "")</f>
        <v/>
      </c>
      <c r="AW12" s="58" t="str">
        <f>IF('COMEXT Exports'!AX14&gt;0, 'COMEXT Exports'!AX14, "")</f>
        <v/>
      </c>
      <c r="AX12" s="58" t="str">
        <f>IF('COMEXT Exports'!AY14&gt;0, 'COMEXT Exports'!AY14, "")</f>
        <v/>
      </c>
      <c r="AY12" s="58" t="str">
        <f>IF('COMEXT Exports'!AZ14&gt;0, 'COMEXT Exports'!AZ14, "")</f>
        <v/>
      </c>
      <c r="AZ12" s="58" t="str">
        <f>IF('COMEXT Exports'!BA14&gt;0, 'COMEXT Exports'!BA14, "")</f>
        <v/>
      </c>
      <c r="BA12" s="58" t="str">
        <f>IF('COMEXT Exports'!BB14&gt;0, 'COMEXT Exports'!BB14, "")</f>
        <v/>
      </c>
      <c r="BB12" s="58" t="str">
        <f>IF('COMEXT Exports'!BC14&gt;0, 'COMEXT Exports'!BC14, "")</f>
        <v/>
      </c>
      <c r="BC12" s="58" t="str">
        <f>IF('COMEXT Exports'!BD14&gt;0, 'COMEXT Exports'!BD14, "")</f>
        <v/>
      </c>
      <c r="BD12" s="58" t="str">
        <f>IF('COMEXT Exports'!BE14&gt;0, 'COMEXT Exports'!BE14, "")</f>
        <v/>
      </c>
      <c r="BE12" s="58" t="str">
        <f>IF('COMEXT Exports'!BF14&gt;0, 'COMEXT Exports'!BF14, "")</f>
        <v/>
      </c>
      <c r="BF12" s="58" t="str">
        <f>IF('COMEXT Exports'!BG14&gt;0, 'COMEXT Exports'!BG14, "")</f>
        <v/>
      </c>
      <c r="BG12" s="58" t="str">
        <f>IF('COMEXT Exports'!BH14&gt;0, 'COMEXT Exports'!BH14, "")</f>
        <v/>
      </c>
      <c r="BH12" s="58" t="str">
        <f>IF('COMEXT Exports'!BI14&gt;0, 'COMEXT Exports'!BI14, "")</f>
        <v/>
      </c>
      <c r="BI12" s="58" t="str">
        <f>IF('COMEXT Exports'!BJ14&gt;0, 'COMEXT Exports'!BJ14, "")</f>
        <v/>
      </c>
      <c r="BJ12" s="58" t="str">
        <f>IF('COMEXT Exports'!BK14&gt;0, 'COMEXT Exports'!BK14, "")</f>
        <v/>
      </c>
      <c r="BK12" s="58" t="str">
        <f>IF('COMEXT Exports'!BL14&gt;0, 'COMEXT Exports'!BL14, "")</f>
        <v/>
      </c>
      <c r="BL12" s="58" t="str">
        <f>IF('COMEXT Exports'!BM14&gt;0, 'COMEXT Exports'!BM14, "")</f>
        <v/>
      </c>
      <c r="BM12" s="58" t="str">
        <f>IF('COMEXT Exports'!BN14&gt;0, 'COMEXT Exports'!BN14, "")</f>
        <v/>
      </c>
      <c r="BN12" s="58" t="str">
        <f>IF('COMEXT Exports'!BO14&gt;0, 'COMEXT Exports'!BO14, "")</f>
        <v/>
      </c>
      <c r="BO12" s="58" t="str">
        <f>IF('COMEXT Exports'!BP14&gt;0, 'COMEXT Exports'!BP14, "")</f>
        <v/>
      </c>
      <c r="BP12" s="58" t="str">
        <f>IF('COMEXT Exports'!BQ14&gt;0, 'COMEXT Exports'!BQ14, "")</f>
        <v/>
      </c>
      <c r="BQ12" s="58" t="str">
        <f>IF('COMEXT Exports'!BR14&gt;0, 'COMEXT Exports'!BR14, "")</f>
        <v/>
      </c>
      <c r="BR12" s="58" t="str">
        <f>IF('COMEXT Exports'!BS14&gt;0, 'COMEXT Exports'!BS14, "")</f>
        <v/>
      </c>
      <c r="BS12" s="58" t="str">
        <f>IF('COMEXT Exports'!BT14&gt;0, 'COMEXT Exports'!BT14, "")</f>
        <v/>
      </c>
      <c r="BT12" s="58" t="str">
        <f>IF('COMEXT Exports'!BU14&gt;0, 'COMEXT Exports'!BU14, "")</f>
        <v/>
      </c>
      <c r="BU12" s="58" t="str">
        <f>IF('COMEXT Exports'!BV14&gt;0, 'COMEXT Exports'!BV14, "")</f>
        <v/>
      </c>
      <c r="BV12" s="58" t="str">
        <f>IF('COMEXT Exports'!BW14&gt;0, 'COMEXT Exports'!BW14, "")</f>
        <v/>
      </c>
      <c r="BW12" s="58" t="str">
        <f>IF('COMEXT Exports'!BX14&gt;0, 'COMEXT Exports'!BX14, "")</f>
        <v/>
      </c>
      <c r="BX12" s="58" t="str">
        <f>IF('COMEXT Exports'!BY14&gt;0, 'COMEXT Exports'!BY14, "")</f>
        <v/>
      </c>
      <c r="BY12" s="58" t="str">
        <f>IF('COMEXT Exports'!BZ14&gt;0, 'COMEXT Exports'!BZ14, "")</f>
        <v/>
      </c>
      <c r="BZ12" s="58" t="str">
        <f>IF('COMEXT Exports'!CA14&gt;0, 'COMEXT Exports'!CA14, "")</f>
        <v/>
      </c>
      <c r="CA12" s="58" t="str">
        <f>IF('COMEXT Exports'!CB14&gt;0, 'COMEXT Exports'!CB14, "")</f>
        <v/>
      </c>
      <c r="CB12" s="58" t="str">
        <f>IF('COMEXT Exports'!CC14&gt;0, 'COMEXT Exports'!CC14, "")</f>
        <v/>
      </c>
      <c r="CC12" s="58" t="str">
        <f>IF('COMEXT Exports'!CD14&gt;0, 'COMEXT Exports'!CD14, "")</f>
        <v/>
      </c>
      <c r="CD12" s="58" t="str">
        <f>IF('COMEXT Exports'!CE14&gt;0, 'COMEXT Exports'!CE14, "")</f>
        <v/>
      </c>
      <c r="CE12" s="58" t="str">
        <f>IF('COMEXT Exports'!CF14&gt;0, 'COMEXT Exports'!CF14, "")</f>
        <v/>
      </c>
      <c r="CF12" s="58" t="str">
        <f>IF('COMEXT Exports'!CG14&gt;0, 'COMEXT Exports'!CG14, "")</f>
        <v/>
      </c>
      <c r="CG12" s="58" t="str">
        <f>IF('COMEXT Exports'!CH14&gt;0, 'COMEXT Exports'!CH14, "")</f>
        <v/>
      </c>
      <c r="CH12" s="58" t="str">
        <f>IF('COMEXT Exports'!CI14&gt;0, 'COMEXT Exports'!CI14, "")</f>
        <v/>
      </c>
      <c r="CI12" s="58" t="str">
        <f>IF('COMEXT Exports'!CJ14&gt;0, 'COMEXT Exports'!CJ14, "")</f>
        <v/>
      </c>
      <c r="CJ12" s="58" t="str">
        <f>IF('COMEXT Exports'!CK14&gt;0, 'COMEXT Exports'!CK14, "")</f>
        <v/>
      </c>
      <c r="CK12" s="58" t="str">
        <f>IF('COMEXT Exports'!CL14&gt;0, 'COMEXT Exports'!CL14, "")</f>
        <v/>
      </c>
      <c r="CL12" s="58" t="str">
        <f>IF('COMEXT Exports'!CM14&gt;0, 'COMEXT Exports'!CM14, "")</f>
        <v/>
      </c>
      <c r="CM12" s="58" t="str">
        <f>IF('COMEXT Exports'!CN14&gt;0, 'COMEXT Exports'!CN14, "")</f>
        <v/>
      </c>
      <c r="CN12" s="58" t="str">
        <f>IF('COMEXT Exports'!CO14&gt;0, 'COMEXT Exports'!CO14, "")</f>
        <v/>
      </c>
      <c r="CO12" s="58" t="str">
        <f>IF('COMEXT Exports'!CP14&gt;0, 'COMEXT Exports'!CP14, "")</f>
        <v/>
      </c>
      <c r="CP12" s="58" t="str">
        <f>IF('COMEXT Exports'!CQ14&gt;0, 'COMEXT Exports'!CQ14, "")</f>
        <v/>
      </c>
      <c r="CQ12" s="58" t="str">
        <f>IF('COMEXT Exports'!CR14&gt;0, 'COMEXT Exports'!CR14, "")</f>
        <v/>
      </c>
      <c r="CR12" s="58" t="str">
        <f>IF('COMEXT Exports'!CS14&gt;0, 'COMEXT Exports'!CS14, "")</f>
        <v/>
      </c>
      <c r="CS12" s="58" t="str">
        <f>IF('COMEXT Exports'!CT14&gt;0, 'COMEXT Exports'!CT14, "")</f>
        <v/>
      </c>
      <c r="CT12" s="58" t="str">
        <f>IF('COMEXT Exports'!CU14&gt;0, 'COMEXT Exports'!CU14, "")</f>
        <v/>
      </c>
      <c r="CU12" s="58" t="str">
        <f>IF('COMEXT Exports'!CV14&gt;0, 'COMEXT Exports'!CV14, "")</f>
        <v/>
      </c>
      <c r="CV12" s="58" t="str">
        <f>IF('COMEXT Exports'!CW14&gt;0, 'COMEXT Exports'!CW14, "")</f>
        <v/>
      </c>
      <c r="CW12" s="58" t="str">
        <f>IF('COMEXT Exports'!CX14&gt;0, 'COMEXT Exports'!CX14, "")</f>
        <v/>
      </c>
      <c r="CX12" s="58" t="str">
        <f>IF('COMEXT Exports'!CY14&gt;0, 'COMEXT Exports'!CY14, "")</f>
        <v/>
      </c>
      <c r="CY12" s="58" t="str">
        <f>IF('COMEXT Exports'!CZ14&gt;0, 'COMEXT Exports'!CZ14, "")</f>
        <v/>
      </c>
      <c r="CZ12" s="58" t="str">
        <f>IF('COMEXT Exports'!DA14&gt;0, 'COMEXT Exports'!DA14, "")</f>
        <v/>
      </c>
      <c r="DA12" s="58" t="str">
        <f>IF('COMEXT Exports'!DB14&gt;0, 'COMEXT Exports'!DB14, "")</f>
        <v/>
      </c>
      <c r="DB12" s="58" t="str">
        <f>IF('COMEXT Exports'!DC14&gt;0, 'COMEXT Exports'!DC14, "")</f>
        <v/>
      </c>
      <c r="DC12" s="58" t="str">
        <f>IF('COMEXT Exports'!DD14&gt;0, 'COMEXT Exports'!DD14, "")</f>
        <v/>
      </c>
      <c r="DD12" s="58" t="str">
        <f>IF('COMEXT Exports'!DE14&gt;0, 'COMEXT Exports'!DE14, "")</f>
        <v/>
      </c>
      <c r="DE12" s="58" t="str">
        <f>IF('COMEXT Exports'!DF14&gt;0, 'COMEXT Exports'!DF14, "")</f>
        <v/>
      </c>
      <c r="DF12" s="58" t="str">
        <f>IF('COMEXT Exports'!DG14&gt;0, 'COMEXT Exports'!DG14, "")</f>
        <v/>
      </c>
      <c r="DG12" s="58" t="str">
        <f>IF('COMEXT Exports'!DH14&gt;0, 'COMEXT Exports'!DH14, "")</f>
        <v/>
      </c>
      <c r="DH12" s="58" t="str">
        <f>IF('COMEXT Exports'!DI14&gt;0, 'COMEXT Exports'!DI14, "")</f>
        <v/>
      </c>
      <c r="DI12" s="58" t="str">
        <f>IF('COMEXT Exports'!DJ14&gt;0, 'COMEXT Exports'!DJ14, "")</f>
        <v/>
      </c>
      <c r="DJ12" s="58" t="str">
        <f>IF('COMEXT Exports'!DK14&gt;0, 'COMEXT Exports'!DK14, "")</f>
        <v/>
      </c>
      <c r="DK12" s="58" t="str">
        <f>IF('COMEXT Exports'!DL14&gt;0, 'COMEXT Exports'!DL14, "")</f>
        <v/>
      </c>
      <c r="DL12" s="58" t="str">
        <f>IF('COMEXT Exports'!DM14&gt;0, 'COMEXT Exports'!DM14, "")</f>
        <v/>
      </c>
      <c r="DM12" s="58" t="str">
        <f>IF('COMEXT Exports'!DN14&gt;0, 'COMEXT Exports'!DN14, "")</f>
        <v/>
      </c>
      <c r="DN12" s="58" t="str">
        <f>IF('COMEXT Exports'!DO14&gt;0, 'COMEXT Exports'!DO14, "")</f>
        <v/>
      </c>
      <c r="DO12" s="58" t="str">
        <f>IF('COMEXT Exports'!DP14&gt;0, 'COMEXT Exports'!DP14, "")</f>
        <v/>
      </c>
      <c r="DP12" s="58" t="str">
        <f>IF('COMEXT Exports'!DQ14&gt;0, 'COMEXT Exports'!DQ14, "")</f>
        <v/>
      </c>
      <c r="DQ12" s="58" t="str">
        <f>IF('COMEXT Exports'!DR14&gt;0, 'COMEXT Exports'!DR14, "")</f>
        <v/>
      </c>
      <c r="DR12" s="58" t="str">
        <f>IF('COMEXT Exports'!DS14&gt;0, 'COMEXT Exports'!DS14, "")</f>
        <v/>
      </c>
      <c r="DS12" s="58" t="str">
        <f>IF('COMEXT Exports'!DT14&gt;0, 'COMEXT Exports'!DT14, "")</f>
        <v/>
      </c>
    </row>
    <row r="13" spans="1:123" ht="28.8" x14ac:dyDescent="0.3">
      <c r="B13" s="39" t="s">
        <v>126</v>
      </c>
      <c r="C13" s="37" t="s">
        <v>127</v>
      </c>
      <c r="D13" s="58">
        <f>IF('COMEXT Exports'!E15&gt;0, 'COMEXT Exports'!E15, "")</f>
        <v>204.41672371348051</v>
      </c>
      <c r="E13" s="58">
        <f>IF('COMEXT Exports'!F15&gt;0, 'COMEXT Exports'!F15, "")</f>
        <v>831.05315159410657</v>
      </c>
      <c r="F13" s="58">
        <f>IF('COMEXT Exports'!G15&gt;0, 'COMEXT Exports'!G15, "")</f>
        <v>1035.4698753075852</v>
      </c>
      <c r="G13" s="58">
        <f>IF('COMEXT Exports'!H15&gt;0, 'COMEXT Exports'!H15, "")</f>
        <v>202.36115837802774</v>
      </c>
      <c r="H13" s="58">
        <f>IF('COMEXT Exports'!I15&gt;0, 'COMEXT Exports'!I15, "")</f>
        <v>855.55995576045325</v>
      </c>
      <c r="I13" s="58">
        <f>IF('COMEXT Exports'!J15&gt;0, 'COMEXT Exports'!J15, "")</f>
        <v>1057.9211141384815</v>
      </c>
      <c r="J13" s="58">
        <f>IF('COMEXT Exports'!K15&gt;0, 'COMEXT Exports'!K15, "")</f>
        <v>210.64023445870629</v>
      </c>
      <c r="K13" s="58">
        <f>IF('COMEXT Exports'!L15&gt;0, 'COMEXT Exports'!L15, "")</f>
        <v>906.09207691151164</v>
      </c>
      <c r="L13" s="58">
        <f>IF('COMEXT Exports'!M15&gt;0, 'COMEXT Exports'!M15, "")</f>
        <v>1116.7323113702182</v>
      </c>
      <c r="M13" s="58">
        <f>IF('COMEXT Exports'!N15&gt;0, 'COMEXT Exports'!N15, "")</f>
        <v>240.905937053592</v>
      </c>
      <c r="N13" s="58">
        <f>IF('COMEXT Exports'!O15&gt;0, 'COMEXT Exports'!O15, "")</f>
        <v>950.2927716736632</v>
      </c>
      <c r="O13" s="58">
        <f>IF('COMEXT Exports'!P15&gt;0, 'COMEXT Exports'!P15, "")</f>
        <v>1191.1987087272557</v>
      </c>
      <c r="P13" s="58">
        <f>IF('COMEXT Exports'!Q15&gt;0, 'COMEXT Exports'!Q15, "")</f>
        <v>282.19589087458564</v>
      </c>
      <c r="Q13" s="58">
        <f>IF('COMEXT Exports'!R15&gt;0, 'COMEXT Exports'!R15, "")</f>
        <v>979.37087246040755</v>
      </c>
      <c r="R13" s="58">
        <f>IF('COMEXT Exports'!S15&gt;0, 'COMEXT Exports'!S15, "")</f>
        <v>1261.5667633349931</v>
      </c>
      <c r="S13" s="58">
        <f>IF('COMEXT Exports'!T15&gt;0, 'COMEXT Exports'!T15, "")</f>
        <v>239.13553435058625</v>
      </c>
      <c r="T13" s="58">
        <f>IF('COMEXT Exports'!U15&gt;0, 'COMEXT Exports'!U15, "")</f>
        <v>878.00734180557424</v>
      </c>
      <c r="U13" s="58">
        <f>IF('COMEXT Exports'!V15&gt;0, 'COMEXT Exports'!V15, "")</f>
        <v>1117.1428761561613</v>
      </c>
      <c r="V13" s="58">
        <f>IF('COMEXT Exports'!W15&gt;0, 'COMEXT Exports'!W15, "")</f>
        <v>284.59409454389572</v>
      </c>
      <c r="W13" s="58">
        <f>IF('COMEXT Exports'!X15&gt;0, 'COMEXT Exports'!X15, "")</f>
        <v>855.70350086633391</v>
      </c>
      <c r="X13" s="58">
        <f>IF('COMEXT Exports'!Y15&gt;0, 'COMEXT Exports'!Y15, "")</f>
        <v>1140.2975954102271</v>
      </c>
      <c r="Y13" s="58">
        <f>IF('COMEXT Exports'!Z15&gt;0, 'COMEXT Exports'!Z15, "")</f>
        <v>307.16990174325122</v>
      </c>
      <c r="Z13" s="58">
        <f>IF('COMEXT Exports'!AA15&gt;0, 'COMEXT Exports'!AA15, "")</f>
        <v>892.06867531021476</v>
      </c>
      <c r="AA13" s="58">
        <f>IF('COMEXT Exports'!AB15&gt;0, 'COMEXT Exports'!AB15, "")</f>
        <v>1199.2385770534627</v>
      </c>
      <c r="AB13" s="58" t="str">
        <f>IF('COMEXT Exports'!AC15&gt;0, 'COMEXT Exports'!AC15, "")</f>
        <v/>
      </c>
      <c r="AC13" s="58" t="str">
        <f>IF('COMEXT Exports'!AD15&gt;0, 'COMEXT Exports'!AD15, "")</f>
        <v/>
      </c>
      <c r="AD13" s="58" t="str">
        <f>IF('COMEXT Exports'!AE15&gt;0, 'COMEXT Exports'!AE15, "")</f>
        <v/>
      </c>
      <c r="AE13" s="58" t="str">
        <f>IF('COMEXT Exports'!AF15&gt;0, 'COMEXT Exports'!AF15, "")</f>
        <v/>
      </c>
      <c r="AF13" s="58" t="str">
        <f>IF('COMEXT Exports'!AG15&gt;0, 'COMEXT Exports'!AG15, "")</f>
        <v/>
      </c>
      <c r="AG13" s="58" t="str">
        <f>IF('COMEXT Exports'!AH15&gt;0, 'COMEXT Exports'!AH15, "")</f>
        <v/>
      </c>
      <c r="AH13" s="58" t="str">
        <f>IF('COMEXT Exports'!AI15&gt;0, 'COMEXT Exports'!AI15, "")</f>
        <v/>
      </c>
      <c r="AI13" s="58" t="str">
        <f>IF('COMEXT Exports'!AJ15&gt;0, 'COMEXT Exports'!AJ15, "")</f>
        <v/>
      </c>
      <c r="AJ13" s="58" t="str">
        <f>IF('COMEXT Exports'!AK15&gt;0, 'COMEXT Exports'!AK15, "")</f>
        <v/>
      </c>
      <c r="AK13" s="58" t="str">
        <f>IF('COMEXT Exports'!AL15&gt;0, 'COMEXT Exports'!AL15, "")</f>
        <v/>
      </c>
      <c r="AL13" s="58" t="str">
        <f>IF('COMEXT Exports'!AM15&gt;0, 'COMEXT Exports'!AM15, "")</f>
        <v/>
      </c>
      <c r="AM13" s="58" t="str">
        <f>IF('COMEXT Exports'!AN15&gt;0, 'COMEXT Exports'!AN15, "")</f>
        <v/>
      </c>
      <c r="AN13" s="58" t="str">
        <f>IF('COMEXT Exports'!AO15&gt;0, 'COMEXT Exports'!AO15, "")</f>
        <v/>
      </c>
      <c r="AO13" s="58" t="str">
        <f>IF('COMEXT Exports'!AP15&gt;0, 'COMEXT Exports'!AP15, "")</f>
        <v/>
      </c>
      <c r="AP13" s="58" t="str">
        <f>IF('COMEXT Exports'!AQ15&gt;0, 'COMEXT Exports'!AQ15, "")</f>
        <v/>
      </c>
      <c r="AQ13" s="58" t="str">
        <f>IF('COMEXT Exports'!AR15&gt;0, 'COMEXT Exports'!AR15, "")</f>
        <v/>
      </c>
      <c r="AR13" s="58" t="str">
        <f>IF('COMEXT Exports'!AS15&gt;0, 'COMEXT Exports'!AS15, "")</f>
        <v/>
      </c>
      <c r="AS13" s="58" t="str">
        <f>IF('COMEXT Exports'!AT15&gt;0, 'COMEXT Exports'!AT15, "")</f>
        <v/>
      </c>
      <c r="AT13" s="58" t="str">
        <f>IF('COMEXT Exports'!AU15&gt;0, 'COMEXT Exports'!AU15, "")</f>
        <v/>
      </c>
      <c r="AU13" s="58" t="str">
        <f>IF('COMEXT Exports'!AV15&gt;0, 'COMEXT Exports'!AV15, "")</f>
        <v/>
      </c>
      <c r="AV13" s="58" t="str">
        <f>IF('COMEXT Exports'!AW15&gt;0, 'COMEXT Exports'!AW15, "")</f>
        <v/>
      </c>
      <c r="AW13" s="58" t="str">
        <f>IF('COMEXT Exports'!AX15&gt;0, 'COMEXT Exports'!AX15, "")</f>
        <v/>
      </c>
      <c r="AX13" s="58" t="str">
        <f>IF('COMEXT Exports'!AY15&gt;0, 'COMEXT Exports'!AY15, "")</f>
        <v/>
      </c>
      <c r="AY13" s="58" t="str">
        <f>IF('COMEXT Exports'!AZ15&gt;0, 'COMEXT Exports'!AZ15, "")</f>
        <v/>
      </c>
      <c r="AZ13" s="58" t="str">
        <f>IF('COMEXT Exports'!BA15&gt;0, 'COMEXT Exports'!BA15, "")</f>
        <v/>
      </c>
      <c r="BA13" s="58" t="str">
        <f>IF('COMEXT Exports'!BB15&gt;0, 'COMEXT Exports'!BB15, "")</f>
        <v/>
      </c>
      <c r="BB13" s="58" t="str">
        <f>IF('COMEXT Exports'!BC15&gt;0, 'COMEXT Exports'!BC15, "")</f>
        <v/>
      </c>
      <c r="BC13" s="58" t="str">
        <f>IF('COMEXT Exports'!BD15&gt;0, 'COMEXT Exports'!BD15, "")</f>
        <v/>
      </c>
      <c r="BD13" s="58" t="str">
        <f>IF('COMEXT Exports'!BE15&gt;0, 'COMEXT Exports'!BE15, "")</f>
        <v/>
      </c>
      <c r="BE13" s="58" t="str">
        <f>IF('COMEXT Exports'!BF15&gt;0, 'COMEXT Exports'!BF15, "")</f>
        <v/>
      </c>
      <c r="BF13" s="58" t="str">
        <f>IF('COMEXT Exports'!BG15&gt;0, 'COMEXT Exports'!BG15, "")</f>
        <v/>
      </c>
      <c r="BG13" s="58" t="str">
        <f>IF('COMEXT Exports'!BH15&gt;0, 'COMEXT Exports'!BH15, "")</f>
        <v/>
      </c>
      <c r="BH13" s="58" t="str">
        <f>IF('COMEXT Exports'!BI15&gt;0, 'COMEXT Exports'!BI15, "")</f>
        <v/>
      </c>
      <c r="BI13" s="58" t="str">
        <f>IF('COMEXT Exports'!BJ15&gt;0, 'COMEXT Exports'!BJ15, "")</f>
        <v/>
      </c>
      <c r="BJ13" s="58" t="str">
        <f>IF('COMEXT Exports'!BK15&gt;0, 'COMEXT Exports'!BK15, "")</f>
        <v/>
      </c>
      <c r="BK13" s="58" t="str">
        <f>IF('COMEXT Exports'!BL15&gt;0, 'COMEXT Exports'!BL15, "")</f>
        <v/>
      </c>
      <c r="BL13" s="58" t="str">
        <f>IF('COMEXT Exports'!BM15&gt;0, 'COMEXT Exports'!BM15, "")</f>
        <v/>
      </c>
      <c r="BM13" s="58" t="str">
        <f>IF('COMEXT Exports'!BN15&gt;0, 'COMEXT Exports'!BN15, "")</f>
        <v/>
      </c>
      <c r="BN13" s="58" t="str">
        <f>IF('COMEXT Exports'!BO15&gt;0, 'COMEXT Exports'!BO15, "")</f>
        <v/>
      </c>
      <c r="BO13" s="58" t="str">
        <f>IF('COMEXT Exports'!BP15&gt;0, 'COMEXT Exports'!BP15, "")</f>
        <v/>
      </c>
      <c r="BP13" s="58" t="str">
        <f>IF('COMEXT Exports'!BQ15&gt;0, 'COMEXT Exports'!BQ15, "")</f>
        <v/>
      </c>
      <c r="BQ13" s="58" t="str">
        <f>IF('COMEXT Exports'!BR15&gt;0, 'COMEXT Exports'!BR15, "")</f>
        <v/>
      </c>
      <c r="BR13" s="58" t="str">
        <f>IF('COMEXT Exports'!BS15&gt;0, 'COMEXT Exports'!BS15, "")</f>
        <v/>
      </c>
      <c r="BS13" s="58" t="str">
        <f>IF('COMEXT Exports'!BT15&gt;0, 'COMEXT Exports'!BT15, "")</f>
        <v/>
      </c>
      <c r="BT13" s="58" t="str">
        <f>IF('COMEXT Exports'!BU15&gt;0, 'COMEXT Exports'!BU15, "")</f>
        <v/>
      </c>
      <c r="BU13" s="58" t="str">
        <f>IF('COMEXT Exports'!BV15&gt;0, 'COMEXT Exports'!BV15, "")</f>
        <v/>
      </c>
      <c r="BV13" s="58" t="str">
        <f>IF('COMEXT Exports'!BW15&gt;0, 'COMEXT Exports'!BW15, "")</f>
        <v/>
      </c>
      <c r="BW13" s="58" t="str">
        <f>IF('COMEXT Exports'!BX15&gt;0, 'COMEXT Exports'!BX15, "")</f>
        <v/>
      </c>
      <c r="BX13" s="58" t="str">
        <f>IF('COMEXT Exports'!BY15&gt;0, 'COMEXT Exports'!BY15, "")</f>
        <v/>
      </c>
      <c r="BY13" s="58" t="str">
        <f>IF('COMEXT Exports'!BZ15&gt;0, 'COMEXT Exports'!BZ15, "")</f>
        <v/>
      </c>
      <c r="BZ13" s="58" t="str">
        <f>IF('COMEXT Exports'!CA15&gt;0, 'COMEXT Exports'!CA15, "")</f>
        <v/>
      </c>
      <c r="CA13" s="58" t="str">
        <f>IF('COMEXT Exports'!CB15&gt;0, 'COMEXT Exports'!CB15, "")</f>
        <v/>
      </c>
      <c r="CB13" s="58" t="str">
        <f>IF('COMEXT Exports'!CC15&gt;0, 'COMEXT Exports'!CC15, "")</f>
        <v/>
      </c>
      <c r="CC13" s="58" t="str">
        <f>IF('COMEXT Exports'!CD15&gt;0, 'COMEXT Exports'!CD15, "")</f>
        <v/>
      </c>
      <c r="CD13" s="58" t="str">
        <f>IF('COMEXT Exports'!CE15&gt;0, 'COMEXT Exports'!CE15, "")</f>
        <v/>
      </c>
      <c r="CE13" s="58" t="str">
        <f>IF('COMEXT Exports'!CF15&gt;0, 'COMEXT Exports'!CF15, "")</f>
        <v/>
      </c>
      <c r="CF13" s="58" t="str">
        <f>IF('COMEXT Exports'!CG15&gt;0, 'COMEXT Exports'!CG15, "")</f>
        <v/>
      </c>
      <c r="CG13" s="58" t="str">
        <f>IF('COMEXT Exports'!CH15&gt;0, 'COMEXT Exports'!CH15, "")</f>
        <v/>
      </c>
      <c r="CH13" s="58" t="str">
        <f>IF('COMEXT Exports'!CI15&gt;0, 'COMEXT Exports'!CI15, "")</f>
        <v/>
      </c>
      <c r="CI13" s="58" t="str">
        <f>IF('COMEXT Exports'!CJ15&gt;0, 'COMEXT Exports'!CJ15, "")</f>
        <v/>
      </c>
      <c r="CJ13" s="58" t="str">
        <f>IF('COMEXT Exports'!CK15&gt;0, 'COMEXT Exports'!CK15, "")</f>
        <v/>
      </c>
      <c r="CK13" s="58" t="str">
        <f>IF('COMEXT Exports'!CL15&gt;0, 'COMEXT Exports'!CL15, "")</f>
        <v/>
      </c>
      <c r="CL13" s="58" t="str">
        <f>IF('COMEXT Exports'!CM15&gt;0, 'COMEXT Exports'!CM15, "")</f>
        <v/>
      </c>
      <c r="CM13" s="58" t="str">
        <f>IF('COMEXT Exports'!CN15&gt;0, 'COMEXT Exports'!CN15, "")</f>
        <v/>
      </c>
      <c r="CN13" s="58" t="str">
        <f>IF('COMEXT Exports'!CO15&gt;0, 'COMEXT Exports'!CO15, "")</f>
        <v/>
      </c>
      <c r="CO13" s="58" t="str">
        <f>IF('COMEXT Exports'!CP15&gt;0, 'COMEXT Exports'!CP15, "")</f>
        <v/>
      </c>
      <c r="CP13" s="58" t="str">
        <f>IF('COMEXT Exports'!CQ15&gt;0, 'COMEXT Exports'!CQ15, "")</f>
        <v/>
      </c>
      <c r="CQ13" s="58" t="str">
        <f>IF('COMEXT Exports'!CR15&gt;0, 'COMEXT Exports'!CR15, "")</f>
        <v/>
      </c>
      <c r="CR13" s="58" t="str">
        <f>IF('COMEXT Exports'!CS15&gt;0, 'COMEXT Exports'!CS15, "")</f>
        <v/>
      </c>
      <c r="CS13" s="58" t="str">
        <f>IF('COMEXT Exports'!CT15&gt;0, 'COMEXT Exports'!CT15, "")</f>
        <v/>
      </c>
      <c r="CT13" s="58" t="str">
        <f>IF('COMEXT Exports'!CU15&gt;0, 'COMEXT Exports'!CU15, "")</f>
        <v/>
      </c>
      <c r="CU13" s="58" t="str">
        <f>IF('COMEXT Exports'!CV15&gt;0, 'COMEXT Exports'!CV15, "")</f>
        <v/>
      </c>
      <c r="CV13" s="58" t="str">
        <f>IF('COMEXT Exports'!CW15&gt;0, 'COMEXT Exports'!CW15, "")</f>
        <v/>
      </c>
      <c r="CW13" s="58" t="str">
        <f>IF('COMEXT Exports'!CX15&gt;0, 'COMEXT Exports'!CX15, "")</f>
        <v/>
      </c>
      <c r="CX13" s="58" t="str">
        <f>IF('COMEXT Exports'!CY15&gt;0, 'COMEXT Exports'!CY15, "")</f>
        <v/>
      </c>
      <c r="CY13" s="58" t="str">
        <f>IF('COMEXT Exports'!CZ15&gt;0, 'COMEXT Exports'!CZ15, "")</f>
        <v/>
      </c>
      <c r="CZ13" s="58" t="str">
        <f>IF('COMEXT Exports'!DA15&gt;0, 'COMEXT Exports'!DA15, "")</f>
        <v/>
      </c>
      <c r="DA13" s="58" t="str">
        <f>IF('COMEXT Exports'!DB15&gt;0, 'COMEXT Exports'!DB15, "")</f>
        <v/>
      </c>
      <c r="DB13" s="58" t="str">
        <f>IF('COMEXT Exports'!DC15&gt;0, 'COMEXT Exports'!DC15, "")</f>
        <v/>
      </c>
      <c r="DC13" s="58" t="str">
        <f>IF('COMEXT Exports'!DD15&gt;0, 'COMEXT Exports'!DD15, "")</f>
        <v/>
      </c>
      <c r="DD13" s="58" t="str">
        <f>IF('COMEXT Exports'!DE15&gt;0, 'COMEXT Exports'!DE15, "")</f>
        <v/>
      </c>
      <c r="DE13" s="58" t="str">
        <f>IF('COMEXT Exports'!DF15&gt;0, 'COMEXT Exports'!DF15, "")</f>
        <v/>
      </c>
      <c r="DF13" s="58" t="str">
        <f>IF('COMEXT Exports'!DG15&gt;0, 'COMEXT Exports'!DG15, "")</f>
        <v/>
      </c>
      <c r="DG13" s="58" t="str">
        <f>IF('COMEXT Exports'!DH15&gt;0, 'COMEXT Exports'!DH15, "")</f>
        <v/>
      </c>
      <c r="DH13" s="58" t="str">
        <f>IF('COMEXT Exports'!DI15&gt;0, 'COMEXT Exports'!DI15, "")</f>
        <v/>
      </c>
      <c r="DI13" s="58" t="str">
        <f>IF('COMEXT Exports'!DJ15&gt;0, 'COMEXT Exports'!DJ15, "")</f>
        <v/>
      </c>
      <c r="DJ13" s="58" t="str">
        <f>IF('COMEXT Exports'!DK15&gt;0, 'COMEXT Exports'!DK15, "")</f>
        <v/>
      </c>
      <c r="DK13" s="58" t="str">
        <f>IF('COMEXT Exports'!DL15&gt;0, 'COMEXT Exports'!DL15, "")</f>
        <v/>
      </c>
      <c r="DL13" s="58" t="str">
        <f>IF('COMEXT Exports'!DM15&gt;0, 'COMEXT Exports'!DM15, "")</f>
        <v/>
      </c>
      <c r="DM13" s="58" t="str">
        <f>IF('COMEXT Exports'!DN15&gt;0, 'COMEXT Exports'!DN15, "")</f>
        <v/>
      </c>
      <c r="DN13" s="58" t="str">
        <f>IF('COMEXT Exports'!DO15&gt;0, 'COMEXT Exports'!DO15, "")</f>
        <v/>
      </c>
      <c r="DO13" s="58" t="str">
        <f>IF('COMEXT Exports'!DP15&gt;0, 'COMEXT Exports'!DP15, "")</f>
        <v/>
      </c>
      <c r="DP13" s="58" t="str">
        <f>IF('COMEXT Exports'!DQ15&gt;0, 'COMEXT Exports'!DQ15, "")</f>
        <v/>
      </c>
      <c r="DQ13" s="58" t="str">
        <f>IF('COMEXT Exports'!DR15&gt;0, 'COMEXT Exports'!DR15, "")</f>
        <v/>
      </c>
      <c r="DR13" s="58" t="str">
        <f>IF('COMEXT Exports'!DS15&gt;0, 'COMEXT Exports'!DS15, "")</f>
        <v/>
      </c>
      <c r="DS13" s="58" t="str">
        <f>IF('COMEXT Exports'!DT15&gt;0, 'COMEXT Exports'!DT15, "")</f>
        <v/>
      </c>
    </row>
    <row r="14" spans="1:123" x14ac:dyDescent="0.3">
      <c r="B14" s="39" t="s">
        <v>128</v>
      </c>
      <c r="C14" s="37" t="s">
        <v>129</v>
      </c>
      <c r="D14" s="58">
        <f>IF('COMEXT Exports'!E16&gt;0, 'COMEXT Exports'!E16, "")</f>
        <v>1645.114483214159</v>
      </c>
      <c r="E14" s="58">
        <f>IF('COMEXT Exports'!F16&gt;0, 'COMEXT Exports'!F16, "")</f>
        <v>1685.2814641844102</v>
      </c>
      <c r="F14" s="58">
        <f>IF('COMEXT Exports'!G16&gt;0, 'COMEXT Exports'!G16, "")</f>
        <v>3330.3959473985701</v>
      </c>
      <c r="G14" s="58">
        <f>IF('COMEXT Exports'!H16&gt;0, 'COMEXT Exports'!H16, "")</f>
        <v>1970.9169132429063</v>
      </c>
      <c r="H14" s="58">
        <f>IF('COMEXT Exports'!I16&gt;0, 'COMEXT Exports'!I16, "")</f>
        <v>1801.9337932435699</v>
      </c>
      <c r="I14" s="58">
        <f>IF('COMEXT Exports'!J16&gt;0, 'COMEXT Exports'!J16, "")</f>
        <v>3772.8507064864784</v>
      </c>
      <c r="J14" s="58">
        <f>IF('COMEXT Exports'!K16&gt;0, 'COMEXT Exports'!K16, "")</f>
        <v>2272.1256027229779</v>
      </c>
      <c r="K14" s="58">
        <f>IF('COMEXT Exports'!L16&gt;0, 'COMEXT Exports'!L16, "")</f>
        <v>2065.9603379204837</v>
      </c>
      <c r="L14" s="58">
        <f>IF('COMEXT Exports'!M16&gt;0, 'COMEXT Exports'!M16, "")</f>
        <v>4338.0859406434593</v>
      </c>
      <c r="M14" s="58">
        <f>IF('COMEXT Exports'!N16&gt;0, 'COMEXT Exports'!N16, "")</f>
        <v>2253.2436923278901</v>
      </c>
      <c r="N14" s="58">
        <f>IF('COMEXT Exports'!O16&gt;0, 'COMEXT Exports'!O16, "")</f>
        <v>1993.8567890119796</v>
      </c>
      <c r="O14" s="58">
        <f>IF('COMEXT Exports'!P16&gt;0, 'COMEXT Exports'!P16, "")</f>
        <v>4247.1004813398731</v>
      </c>
      <c r="P14" s="58">
        <f>IF('COMEXT Exports'!Q16&gt;0, 'COMEXT Exports'!Q16, "")</f>
        <v>2427.3955610706548</v>
      </c>
      <c r="Q14" s="58">
        <f>IF('COMEXT Exports'!R16&gt;0, 'COMEXT Exports'!R16, "")</f>
        <v>2100.9765541448664</v>
      </c>
      <c r="R14" s="58">
        <f>IF('COMEXT Exports'!S16&gt;0, 'COMEXT Exports'!S16, "")</f>
        <v>4528.3721152155194</v>
      </c>
      <c r="S14" s="58">
        <f>IF('COMEXT Exports'!T16&gt;0, 'COMEXT Exports'!T16, "")</f>
        <v>2260.1455637658928</v>
      </c>
      <c r="T14" s="58">
        <f>IF('COMEXT Exports'!U16&gt;0, 'COMEXT Exports'!U16, "")</f>
        <v>1924.1654997063238</v>
      </c>
      <c r="U14" s="58">
        <f>IF('COMEXT Exports'!V16&gt;0, 'COMEXT Exports'!V16, "")</f>
        <v>4184.3110634722198</v>
      </c>
      <c r="V14" s="58">
        <f>IF('COMEXT Exports'!W16&gt;0, 'COMEXT Exports'!W16, "")</f>
        <v>2240.5473927150738</v>
      </c>
      <c r="W14" s="58">
        <f>IF('COMEXT Exports'!X16&gt;0, 'COMEXT Exports'!X16, "")</f>
        <v>1824.0321787200612</v>
      </c>
      <c r="X14" s="58">
        <f>IF('COMEXT Exports'!Y16&gt;0, 'COMEXT Exports'!Y16, "")</f>
        <v>4064.579571435132</v>
      </c>
      <c r="Y14" s="58">
        <f>IF('COMEXT Exports'!Z16&gt;0, 'COMEXT Exports'!Z16, "")</f>
        <v>2130.348093154927</v>
      </c>
      <c r="Z14" s="58">
        <f>IF('COMEXT Exports'!AA16&gt;0, 'COMEXT Exports'!AA16, "")</f>
        <v>1720.8764683016241</v>
      </c>
      <c r="AA14" s="58">
        <f>IF('COMEXT Exports'!AB16&gt;0, 'COMEXT Exports'!AB16, "")</f>
        <v>3851.2245614565545</v>
      </c>
      <c r="AB14" s="58" t="str">
        <f>IF('COMEXT Exports'!AC16&gt;0, 'COMEXT Exports'!AC16, "")</f>
        <v/>
      </c>
      <c r="AC14" s="58" t="str">
        <f>IF('COMEXT Exports'!AD16&gt;0, 'COMEXT Exports'!AD16, "")</f>
        <v/>
      </c>
      <c r="AD14" s="58" t="str">
        <f>IF('COMEXT Exports'!AE16&gt;0, 'COMEXT Exports'!AE16, "")</f>
        <v/>
      </c>
      <c r="AE14" s="58" t="str">
        <f>IF('COMEXT Exports'!AF16&gt;0, 'COMEXT Exports'!AF16, "")</f>
        <v/>
      </c>
      <c r="AF14" s="58" t="str">
        <f>IF('COMEXT Exports'!AG16&gt;0, 'COMEXT Exports'!AG16, "")</f>
        <v/>
      </c>
      <c r="AG14" s="58" t="str">
        <f>IF('COMEXT Exports'!AH16&gt;0, 'COMEXT Exports'!AH16, "")</f>
        <v/>
      </c>
      <c r="AH14" s="58" t="str">
        <f>IF('COMEXT Exports'!AI16&gt;0, 'COMEXT Exports'!AI16, "")</f>
        <v/>
      </c>
      <c r="AI14" s="58" t="str">
        <f>IF('COMEXT Exports'!AJ16&gt;0, 'COMEXT Exports'!AJ16, "")</f>
        <v/>
      </c>
      <c r="AJ14" s="58" t="str">
        <f>IF('COMEXT Exports'!AK16&gt;0, 'COMEXT Exports'!AK16, "")</f>
        <v/>
      </c>
      <c r="AK14" s="58" t="str">
        <f>IF('COMEXT Exports'!AL16&gt;0, 'COMEXT Exports'!AL16, "")</f>
        <v/>
      </c>
      <c r="AL14" s="58" t="str">
        <f>IF('COMEXT Exports'!AM16&gt;0, 'COMEXT Exports'!AM16, "")</f>
        <v/>
      </c>
      <c r="AM14" s="58" t="str">
        <f>IF('COMEXT Exports'!AN16&gt;0, 'COMEXT Exports'!AN16, "")</f>
        <v/>
      </c>
      <c r="AN14" s="58" t="str">
        <f>IF('COMEXT Exports'!AO16&gt;0, 'COMEXT Exports'!AO16, "")</f>
        <v/>
      </c>
      <c r="AO14" s="58" t="str">
        <f>IF('COMEXT Exports'!AP16&gt;0, 'COMEXT Exports'!AP16, "")</f>
        <v/>
      </c>
      <c r="AP14" s="58" t="str">
        <f>IF('COMEXT Exports'!AQ16&gt;0, 'COMEXT Exports'!AQ16, "")</f>
        <v/>
      </c>
      <c r="AQ14" s="58" t="str">
        <f>IF('COMEXT Exports'!AR16&gt;0, 'COMEXT Exports'!AR16, "")</f>
        <v/>
      </c>
      <c r="AR14" s="58" t="str">
        <f>IF('COMEXT Exports'!AS16&gt;0, 'COMEXT Exports'!AS16, "")</f>
        <v/>
      </c>
      <c r="AS14" s="58" t="str">
        <f>IF('COMEXT Exports'!AT16&gt;0, 'COMEXT Exports'!AT16, "")</f>
        <v/>
      </c>
      <c r="AT14" s="58" t="str">
        <f>IF('COMEXT Exports'!AU16&gt;0, 'COMEXT Exports'!AU16, "")</f>
        <v/>
      </c>
      <c r="AU14" s="58" t="str">
        <f>IF('COMEXT Exports'!AV16&gt;0, 'COMEXT Exports'!AV16, "")</f>
        <v/>
      </c>
      <c r="AV14" s="58" t="str">
        <f>IF('COMEXT Exports'!AW16&gt;0, 'COMEXT Exports'!AW16, "")</f>
        <v/>
      </c>
      <c r="AW14" s="58" t="str">
        <f>IF('COMEXT Exports'!AX16&gt;0, 'COMEXT Exports'!AX16, "")</f>
        <v/>
      </c>
      <c r="AX14" s="58" t="str">
        <f>IF('COMEXT Exports'!AY16&gt;0, 'COMEXT Exports'!AY16, "")</f>
        <v/>
      </c>
      <c r="AY14" s="58" t="str">
        <f>IF('COMEXT Exports'!AZ16&gt;0, 'COMEXT Exports'!AZ16, "")</f>
        <v/>
      </c>
      <c r="AZ14" s="58" t="str">
        <f>IF('COMEXT Exports'!BA16&gt;0, 'COMEXT Exports'!BA16, "")</f>
        <v/>
      </c>
      <c r="BA14" s="58" t="str">
        <f>IF('COMEXT Exports'!BB16&gt;0, 'COMEXT Exports'!BB16, "")</f>
        <v/>
      </c>
      <c r="BB14" s="58" t="str">
        <f>IF('COMEXT Exports'!BC16&gt;0, 'COMEXT Exports'!BC16, "")</f>
        <v/>
      </c>
      <c r="BC14" s="58" t="str">
        <f>IF('COMEXT Exports'!BD16&gt;0, 'COMEXT Exports'!BD16, "")</f>
        <v/>
      </c>
      <c r="BD14" s="58" t="str">
        <f>IF('COMEXT Exports'!BE16&gt;0, 'COMEXT Exports'!BE16, "")</f>
        <v/>
      </c>
      <c r="BE14" s="58" t="str">
        <f>IF('COMEXT Exports'!BF16&gt;0, 'COMEXT Exports'!BF16, "")</f>
        <v/>
      </c>
      <c r="BF14" s="58" t="str">
        <f>IF('COMEXT Exports'!BG16&gt;0, 'COMEXT Exports'!BG16, "")</f>
        <v/>
      </c>
      <c r="BG14" s="58" t="str">
        <f>IF('COMEXT Exports'!BH16&gt;0, 'COMEXT Exports'!BH16, "")</f>
        <v/>
      </c>
      <c r="BH14" s="58" t="str">
        <f>IF('COMEXT Exports'!BI16&gt;0, 'COMEXT Exports'!BI16, "")</f>
        <v/>
      </c>
      <c r="BI14" s="58" t="str">
        <f>IF('COMEXT Exports'!BJ16&gt;0, 'COMEXT Exports'!BJ16, "")</f>
        <v/>
      </c>
      <c r="BJ14" s="58" t="str">
        <f>IF('COMEXT Exports'!BK16&gt;0, 'COMEXT Exports'!BK16, "")</f>
        <v/>
      </c>
      <c r="BK14" s="58" t="str">
        <f>IF('COMEXT Exports'!BL16&gt;0, 'COMEXT Exports'!BL16, "")</f>
        <v/>
      </c>
      <c r="BL14" s="58" t="str">
        <f>IF('COMEXT Exports'!BM16&gt;0, 'COMEXT Exports'!BM16, "")</f>
        <v/>
      </c>
      <c r="BM14" s="58" t="str">
        <f>IF('COMEXT Exports'!BN16&gt;0, 'COMEXT Exports'!BN16, "")</f>
        <v/>
      </c>
      <c r="BN14" s="58" t="str">
        <f>IF('COMEXT Exports'!BO16&gt;0, 'COMEXT Exports'!BO16, "")</f>
        <v/>
      </c>
      <c r="BO14" s="58" t="str">
        <f>IF('COMEXT Exports'!BP16&gt;0, 'COMEXT Exports'!BP16, "")</f>
        <v/>
      </c>
      <c r="BP14" s="58" t="str">
        <f>IF('COMEXT Exports'!BQ16&gt;0, 'COMEXT Exports'!BQ16, "")</f>
        <v/>
      </c>
      <c r="BQ14" s="58" t="str">
        <f>IF('COMEXT Exports'!BR16&gt;0, 'COMEXT Exports'!BR16, "")</f>
        <v/>
      </c>
      <c r="BR14" s="58" t="str">
        <f>IF('COMEXT Exports'!BS16&gt;0, 'COMEXT Exports'!BS16, "")</f>
        <v/>
      </c>
      <c r="BS14" s="58" t="str">
        <f>IF('COMEXT Exports'!BT16&gt;0, 'COMEXT Exports'!BT16, "")</f>
        <v/>
      </c>
      <c r="BT14" s="58" t="str">
        <f>IF('COMEXT Exports'!BU16&gt;0, 'COMEXT Exports'!BU16, "")</f>
        <v/>
      </c>
      <c r="BU14" s="58" t="str">
        <f>IF('COMEXT Exports'!BV16&gt;0, 'COMEXT Exports'!BV16, "")</f>
        <v/>
      </c>
      <c r="BV14" s="58" t="str">
        <f>IF('COMEXT Exports'!BW16&gt;0, 'COMEXT Exports'!BW16, "")</f>
        <v/>
      </c>
      <c r="BW14" s="58" t="str">
        <f>IF('COMEXT Exports'!BX16&gt;0, 'COMEXT Exports'!BX16, "")</f>
        <v/>
      </c>
      <c r="BX14" s="58" t="str">
        <f>IF('COMEXT Exports'!BY16&gt;0, 'COMEXT Exports'!BY16, "")</f>
        <v/>
      </c>
      <c r="BY14" s="58" t="str">
        <f>IF('COMEXT Exports'!BZ16&gt;0, 'COMEXT Exports'!BZ16, "")</f>
        <v/>
      </c>
      <c r="BZ14" s="58" t="str">
        <f>IF('COMEXT Exports'!CA16&gt;0, 'COMEXT Exports'!CA16, "")</f>
        <v/>
      </c>
      <c r="CA14" s="58" t="str">
        <f>IF('COMEXT Exports'!CB16&gt;0, 'COMEXT Exports'!CB16, "")</f>
        <v/>
      </c>
      <c r="CB14" s="58" t="str">
        <f>IF('COMEXT Exports'!CC16&gt;0, 'COMEXT Exports'!CC16, "")</f>
        <v/>
      </c>
      <c r="CC14" s="58" t="str">
        <f>IF('COMEXT Exports'!CD16&gt;0, 'COMEXT Exports'!CD16, "")</f>
        <v/>
      </c>
      <c r="CD14" s="58" t="str">
        <f>IF('COMEXT Exports'!CE16&gt;0, 'COMEXT Exports'!CE16, "")</f>
        <v/>
      </c>
      <c r="CE14" s="58" t="str">
        <f>IF('COMEXT Exports'!CF16&gt;0, 'COMEXT Exports'!CF16, "")</f>
        <v/>
      </c>
      <c r="CF14" s="58" t="str">
        <f>IF('COMEXT Exports'!CG16&gt;0, 'COMEXT Exports'!CG16, "")</f>
        <v/>
      </c>
      <c r="CG14" s="58" t="str">
        <f>IF('COMEXT Exports'!CH16&gt;0, 'COMEXT Exports'!CH16, "")</f>
        <v/>
      </c>
      <c r="CH14" s="58" t="str">
        <f>IF('COMEXT Exports'!CI16&gt;0, 'COMEXT Exports'!CI16, "")</f>
        <v/>
      </c>
      <c r="CI14" s="58" t="str">
        <f>IF('COMEXT Exports'!CJ16&gt;0, 'COMEXT Exports'!CJ16, "")</f>
        <v/>
      </c>
      <c r="CJ14" s="58" t="str">
        <f>IF('COMEXT Exports'!CK16&gt;0, 'COMEXT Exports'!CK16, "")</f>
        <v/>
      </c>
      <c r="CK14" s="58" t="str">
        <f>IF('COMEXT Exports'!CL16&gt;0, 'COMEXT Exports'!CL16, "")</f>
        <v/>
      </c>
      <c r="CL14" s="58" t="str">
        <f>IF('COMEXT Exports'!CM16&gt;0, 'COMEXT Exports'!CM16, "")</f>
        <v/>
      </c>
      <c r="CM14" s="58" t="str">
        <f>IF('COMEXT Exports'!CN16&gt;0, 'COMEXT Exports'!CN16, "")</f>
        <v/>
      </c>
      <c r="CN14" s="58" t="str">
        <f>IF('COMEXT Exports'!CO16&gt;0, 'COMEXT Exports'!CO16, "")</f>
        <v/>
      </c>
      <c r="CO14" s="58" t="str">
        <f>IF('COMEXT Exports'!CP16&gt;0, 'COMEXT Exports'!CP16, "")</f>
        <v/>
      </c>
      <c r="CP14" s="58" t="str">
        <f>IF('COMEXT Exports'!CQ16&gt;0, 'COMEXT Exports'!CQ16, "")</f>
        <v/>
      </c>
      <c r="CQ14" s="58" t="str">
        <f>IF('COMEXT Exports'!CR16&gt;0, 'COMEXT Exports'!CR16, "")</f>
        <v/>
      </c>
      <c r="CR14" s="58" t="str">
        <f>IF('COMEXT Exports'!CS16&gt;0, 'COMEXT Exports'!CS16, "")</f>
        <v/>
      </c>
      <c r="CS14" s="58" t="str">
        <f>IF('COMEXT Exports'!CT16&gt;0, 'COMEXT Exports'!CT16, "")</f>
        <v/>
      </c>
      <c r="CT14" s="58" t="str">
        <f>IF('COMEXT Exports'!CU16&gt;0, 'COMEXT Exports'!CU16, "")</f>
        <v/>
      </c>
      <c r="CU14" s="58" t="str">
        <f>IF('COMEXT Exports'!CV16&gt;0, 'COMEXT Exports'!CV16, "")</f>
        <v/>
      </c>
      <c r="CV14" s="58" t="str">
        <f>IF('COMEXT Exports'!CW16&gt;0, 'COMEXT Exports'!CW16, "")</f>
        <v/>
      </c>
      <c r="CW14" s="58" t="str">
        <f>IF('COMEXT Exports'!CX16&gt;0, 'COMEXT Exports'!CX16, "")</f>
        <v/>
      </c>
      <c r="CX14" s="58" t="str">
        <f>IF('COMEXT Exports'!CY16&gt;0, 'COMEXT Exports'!CY16, "")</f>
        <v/>
      </c>
      <c r="CY14" s="58" t="str">
        <f>IF('COMEXT Exports'!CZ16&gt;0, 'COMEXT Exports'!CZ16, "")</f>
        <v/>
      </c>
      <c r="CZ14" s="58" t="str">
        <f>IF('COMEXT Exports'!DA16&gt;0, 'COMEXT Exports'!DA16, "")</f>
        <v/>
      </c>
      <c r="DA14" s="58" t="str">
        <f>IF('COMEXT Exports'!DB16&gt;0, 'COMEXT Exports'!DB16, "")</f>
        <v/>
      </c>
      <c r="DB14" s="58" t="str">
        <f>IF('COMEXT Exports'!DC16&gt;0, 'COMEXT Exports'!DC16, "")</f>
        <v/>
      </c>
      <c r="DC14" s="58" t="str">
        <f>IF('COMEXT Exports'!DD16&gt;0, 'COMEXT Exports'!DD16, "")</f>
        <v/>
      </c>
      <c r="DD14" s="58" t="str">
        <f>IF('COMEXT Exports'!DE16&gt;0, 'COMEXT Exports'!DE16, "")</f>
        <v/>
      </c>
      <c r="DE14" s="58" t="str">
        <f>IF('COMEXT Exports'!DF16&gt;0, 'COMEXT Exports'!DF16, "")</f>
        <v/>
      </c>
      <c r="DF14" s="58" t="str">
        <f>IF('COMEXT Exports'!DG16&gt;0, 'COMEXT Exports'!DG16, "")</f>
        <v/>
      </c>
      <c r="DG14" s="58" t="str">
        <f>IF('COMEXT Exports'!DH16&gt;0, 'COMEXT Exports'!DH16, "")</f>
        <v/>
      </c>
      <c r="DH14" s="58" t="str">
        <f>IF('COMEXT Exports'!DI16&gt;0, 'COMEXT Exports'!DI16, "")</f>
        <v/>
      </c>
      <c r="DI14" s="58" t="str">
        <f>IF('COMEXT Exports'!DJ16&gt;0, 'COMEXT Exports'!DJ16, "")</f>
        <v/>
      </c>
      <c r="DJ14" s="58" t="str">
        <f>IF('COMEXT Exports'!DK16&gt;0, 'COMEXT Exports'!DK16, "")</f>
        <v/>
      </c>
      <c r="DK14" s="58" t="str">
        <f>IF('COMEXT Exports'!DL16&gt;0, 'COMEXT Exports'!DL16, "")</f>
        <v/>
      </c>
      <c r="DL14" s="58" t="str">
        <f>IF('COMEXT Exports'!DM16&gt;0, 'COMEXT Exports'!DM16, "")</f>
        <v/>
      </c>
      <c r="DM14" s="58" t="str">
        <f>IF('COMEXT Exports'!DN16&gt;0, 'COMEXT Exports'!DN16, "")</f>
        <v/>
      </c>
      <c r="DN14" s="58" t="str">
        <f>IF('COMEXT Exports'!DO16&gt;0, 'COMEXT Exports'!DO16, "")</f>
        <v/>
      </c>
      <c r="DO14" s="58" t="str">
        <f>IF('COMEXT Exports'!DP16&gt;0, 'COMEXT Exports'!DP16, "")</f>
        <v/>
      </c>
      <c r="DP14" s="58" t="str">
        <f>IF('COMEXT Exports'!DQ16&gt;0, 'COMEXT Exports'!DQ16, "")</f>
        <v/>
      </c>
      <c r="DQ14" s="58" t="str">
        <f>IF('COMEXT Exports'!DR16&gt;0, 'COMEXT Exports'!DR16, "")</f>
        <v/>
      </c>
      <c r="DR14" s="58" t="str">
        <f>IF('COMEXT Exports'!DS16&gt;0, 'COMEXT Exports'!DS16, "")</f>
        <v/>
      </c>
      <c r="DS14" s="58" t="str">
        <f>IF('COMEXT Exports'!DT16&gt;0, 'COMEXT Exports'!DT16, "")</f>
        <v/>
      </c>
    </row>
    <row r="15" spans="1:123" x14ac:dyDescent="0.3">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
      <c r="B16" s="33" t="s">
        <v>130</v>
      </c>
      <c r="C16" s="33" t="s">
        <v>131</v>
      </c>
      <c r="D16" s="36">
        <f>IF(SUM(D17:D19) &gt; 0, SUM(D17:D19), "")</f>
        <v>847.71676007259691</v>
      </c>
      <c r="E16" s="36">
        <f t="shared" ref="E16:AA16" si="4">IF(SUM(E17:E19) &gt; 0, SUM(E17:E19), "")</f>
        <v>904.60399125689196</v>
      </c>
      <c r="F16" s="36">
        <f t="shared" si="4"/>
        <v>1752.3207513294888</v>
      </c>
      <c r="G16" s="36">
        <f t="shared" si="4"/>
        <v>978.83510616354965</v>
      </c>
      <c r="H16" s="36">
        <f t="shared" si="4"/>
        <v>977.6414520954454</v>
      </c>
      <c r="I16" s="36">
        <f t="shared" si="4"/>
        <v>1956.4765582589971</v>
      </c>
      <c r="J16" s="36">
        <f t="shared" si="4"/>
        <v>962.35662775338483</v>
      </c>
      <c r="K16" s="36">
        <f t="shared" si="4"/>
        <v>976.46913908590113</v>
      </c>
      <c r="L16" s="36">
        <f t="shared" si="4"/>
        <v>1938.8257668392873</v>
      </c>
      <c r="M16" s="36">
        <f t="shared" si="4"/>
        <v>966.4331147366405</v>
      </c>
      <c r="N16" s="36">
        <f t="shared" si="4"/>
        <v>1119.8397009598234</v>
      </c>
      <c r="O16" s="36">
        <f t="shared" si="4"/>
        <v>2086.2728156964631</v>
      </c>
      <c r="P16" s="36">
        <f t="shared" si="4"/>
        <v>1059.3221326170435</v>
      </c>
      <c r="Q16" s="36">
        <f t="shared" si="4"/>
        <v>1258.5970534945445</v>
      </c>
      <c r="R16" s="36">
        <f t="shared" si="4"/>
        <v>2317.9191861115874</v>
      </c>
      <c r="S16" s="36">
        <f t="shared" si="4"/>
        <v>1038.3600405230868</v>
      </c>
      <c r="T16" s="36">
        <f t="shared" si="4"/>
        <v>1323.2348907494479</v>
      </c>
      <c r="U16" s="36">
        <f t="shared" si="4"/>
        <v>2361.5949312725334</v>
      </c>
      <c r="V16" s="36">
        <f t="shared" si="4"/>
        <v>1071.5796453132361</v>
      </c>
      <c r="W16" s="36">
        <f t="shared" si="4"/>
        <v>1466.7885675491002</v>
      </c>
      <c r="X16" s="36">
        <f t="shared" si="4"/>
        <v>2538.368212862335</v>
      </c>
      <c r="Y16" s="36">
        <f t="shared" si="4"/>
        <v>909.29541771459503</v>
      </c>
      <c r="Z16" s="36">
        <f t="shared" si="4"/>
        <v>1071.1032142216284</v>
      </c>
      <c r="AA16" s="36">
        <f t="shared" si="4"/>
        <v>1980.398631936222</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
      <c r="B17" s="39" t="s">
        <v>132</v>
      </c>
      <c r="C17" s="37" t="s">
        <v>133</v>
      </c>
      <c r="D17" s="58">
        <f>IF('COMEXT Exports'!E18&gt;0, 'COMEXT Exports'!E18, "")</f>
        <v>504.52699067500561</v>
      </c>
      <c r="E17" s="58">
        <f>IF('COMEXT Exports'!F18&gt;0, 'COMEXT Exports'!F18, "")</f>
        <v>580.19392112855144</v>
      </c>
      <c r="F17" s="58">
        <f>IF('COMEXT Exports'!G18&gt;0, 'COMEXT Exports'!G18, "")</f>
        <v>1084.7209118035582</v>
      </c>
      <c r="G17" s="58">
        <f>IF('COMEXT Exports'!H18&gt;0, 'COMEXT Exports'!H18, "")</f>
        <v>621.19415409458315</v>
      </c>
      <c r="H17" s="58">
        <f>IF('COMEXT Exports'!I18&gt;0, 'COMEXT Exports'!I18, "")</f>
        <v>649.73767549223476</v>
      </c>
      <c r="I17" s="58">
        <f>IF('COMEXT Exports'!J18&gt;0, 'COMEXT Exports'!J18, "")</f>
        <v>1270.9318295868195</v>
      </c>
      <c r="J17" s="58">
        <f>IF('COMEXT Exports'!K18&gt;0, 'COMEXT Exports'!K18, "")</f>
        <v>610.27409284698365</v>
      </c>
      <c r="K17" s="58">
        <f>IF('COMEXT Exports'!L18&gt;0, 'COMEXT Exports'!L18, "")</f>
        <v>681.18709100312901</v>
      </c>
      <c r="L17" s="58">
        <f>IF('COMEXT Exports'!M18&gt;0, 'COMEXT Exports'!M18, "")</f>
        <v>1291.4611838501132</v>
      </c>
      <c r="M17" s="58">
        <f>IF('COMEXT Exports'!N18&gt;0, 'COMEXT Exports'!N18, "")</f>
        <v>616.88486396090877</v>
      </c>
      <c r="N17" s="58">
        <f>IF('COMEXT Exports'!O18&gt;0, 'COMEXT Exports'!O18, "")</f>
        <v>795.8430848300967</v>
      </c>
      <c r="O17" s="58">
        <f>IF('COMEXT Exports'!P18&gt;0, 'COMEXT Exports'!P18, "")</f>
        <v>1412.7279487910048</v>
      </c>
      <c r="P17" s="58">
        <f>IF('COMEXT Exports'!Q18&gt;0, 'COMEXT Exports'!Q18, "")</f>
        <v>709.01166724647567</v>
      </c>
      <c r="Q17" s="58">
        <f>IF('COMEXT Exports'!R18&gt;0, 'COMEXT Exports'!R18, "")</f>
        <v>934.58095808036103</v>
      </c>
      <c r="R17" s="58">
        <f>IF('COMEXT Exports'!S18&gt;0, 'COMEXT Exports'!S18, "")</f>
        <v>1643.5926253268365</v>
      </c>
      <c r="S17" s="58">
        <f>IF('COMEXT Exports'!T18&gt;0, 'COMEXT Exports'!T18, "")</f>
        <v>654.40340720542395</v>
      </c>
      <c r="T17" s="58">
        <f>IF('COMEXT Exports'!U18&gt;0, 'COMEXT Exports'!U18, "")</f>
        <v>979.63998124167153</v>
      </c>
      <c r="U17" s="58">
        <f>IF('COMEXT Exports'!V18&gt;0, 'COMEXT Exports'!V18, "")</f>
        <v>1634.0433884470935</v>
      </c>
      <c r="V17" s="58">
        <f>IF('COMEXT Exports'!W18&gt;0, 'COMEXT Exports'!W18, "")</f>
        <v>698.07843515894876</v>
      </c>
      <c r="W17" s="58">
        <f>IF('COMEXT Exports'!X18&gt;0, 'COMEXT Exports'!X18, "")</f>
        <v>1122.1761344872057</v>
      </c>
      <c r="X17" s="58">
        <f>IF('COMEXT Exports'!Y18&gt;0, 'COMEXT Exports'!Y18, "")</f>
        <v>1820.2545696461555</v>
      </c>
      <c r="Y17" s="58">
        <f>IF('COMEXT Exports'!Z18&gt;0, 'COMEXT Exports'!Z18, "")</f>
        <v>621.48577338769144</v>
      </c>
      <c r="Z17" s="58">
        <f>IF('COMEXT Exports'!AA18&gt;0, 'COMEXT Exports'!AA18, "")</f>
        <v>811.77805985095335</v>
      </c>
      <c r="AA17" s="58">
        <f>IF('COMEXT Exports'!AB18&gt;0, 'COMEXT Exports'!AB18, "")</f>
        <v>1433.2638332386427</v>
      </c>
      <c r="AB17" s="58" t="str">
        <f>IF('COMEXT Exports'!AC18&gt;0, 'COMEXT Exports'!AC18, "")</f>
        <v/>
      </c>
      <c r="AC17" s="58" t="str">
        <f>IF('COMEXT Exports'!AD18&gt;0, 'COMEXT Exports'!AD18, "")</f>
        <v/>
      </c>
      <c r="AD17" s="58" t="str">
        <f>IF('COMEXT Exports'!AE18&gt;0, 'COMEXT Exports'!AE18, "")</f>
        <v/>
      </c>
      <c r="AE17" s="58" t="str">
        <f>IF('COMEXT Exports'!AF18&gt;0, 'COMEXT Exports'!AF18, "")</f>
        <v/>
      </c>
      <c r="AF17" s="58" t="str">
        <f>IF('COMEXT Exports'!AG18&gt;0, 'COMEXT Exports'!AG18, "")</f>
        <v/>
      </c>
      <c r="AG17" s="58" t="str">
        <f>IF('COMEXT Exports'!AH18&gt;0, 'COMEXT Exports'!AH18, "")</f>
        <v/>
      </c>
      <c r="AH17" s="58" t="str">
        <f>IF('COMEXT Exports'!AI18&gt;0, 'COMEXT Exports'!AI18, "")</f>
        <v/>
      </c>
      <c r="AI17" s="58" t="str">
        <f>IF('COMEXT Exports'!AJ18&gt;0, 'COMEXT Exports'!AJ18, "")</f>
        <v/>
      </c>
      <c r="AJ17" s="58" t="str">
        <f>IF('COMEXT Exports'!AK18&gt;0, 'COMEXT Exports'!AK18, "")</f>
        <v/>
      </c>
      <c r="AK17" s="58" t="str">
        <f>IF('COMEXT Exports'!AL18&gt;0, 'COMEXT Exports'!AL18, "")</f>
        <v/>
      </c>
      <c r="AL17" s="58" t="str">
        <f>IF('COMEXT Exports'!AM18&gt;0, 'COMEXT Exports'!AM18, "")</f>
        <v/>
      </c>
      <c r="AM17" s="58" t="str">
        <f>IF('COMEXT Exports'!AN18&gt;0, 'COMEXT Exports'!AN18, "")</f>
        <v/>
      </c>
      <c r="AN17" s="58" t="str">
        <f>IF('COMEXT Exports'!AO18&gt;0, 'COMEXT Exports'!AO18, "")</f>
        <v/>
      </c>
      <c r="AO17" s="58" t="str">
        <f>IF('COMEXT Exports'!AP18&gt;0, 'COMEXT Exports'!AP18, "")</f>
        <v/>
      </c>
      <c r="AP17" s="58" t="str">
        <f>IF('COMEXT Exports'!AQ18&gt;0, 'COMEXT Exports'!AQ18, "")</f>
        <v/>
      </c>
      <c r="AQ17" s="58" t="str">
        <f>IF('COMEXT Exports'!AR18&gt;0, 'COMEXT Exports'!AR18, "")</f>
        <v/>
      </c>
      <c r="AR17" s="58" t="str">
        <f>IF('COMEXT Exports'!AS18&gt;0, 'COMEXT Exports'!AS18, "")</f>
        <v/>
      </c>
      <c r="AS17" s="58" t="str">
        <f>IF('COMEXT Exports'!AT18&gt;0, 'COMEXT Exports'!AT18, "")</f>
        <v/>
      </c>
      <c r="AT17" s="58" t="str">
        <f>IF('COMEXT Exports'!AU18&gt;0, 'COMEXT Exports'!AU18, "")</f>
        <v/>
      </c>
      <c r="AU17" s="58" t="str">
        <f>IF('COMEXT Exports'!AV18&gt;0, 'COMEXT Exports'!AV18, "")</f>
        <v/>
      </c>
      <c r="AV17" s="58" t="str">
        <f>IF('COMEXT Exports'!AW18&gt;0, 'COMEXT Exports'!AW18, "")</f>
        <v/>
      </c>
      <c r="AW17" s="58" t="str">
        <f>IF('COMEXT Exports'!AX18&gt;0, 'COMEXT Exports'!AX18, "")</f>
        <v/>
      </c>
      <c r="AX17" s="58" t="str">
        <f>IF('COMEXT Exports'!AY18&gt;0, 'COMEXT Exports'!AY18, "")</f>
        <v/>
      </c>
      <c r="AY17" s="58" t="str">
        <f>IF('COMEXT Exports'!AZ18&gt;0, 'COMEXT Exports'!AZ18, "")</f>
        <v/>
      </c>
      <c r="AZ17" s="58" t="str">
        <f>IF('COMEXT Exports'!BA18&gt;0, 'COMEXT Exports'!BA18, "")</f>
        <v/>
      </c>
      <c r="BA17" s="58" t="str">
        <f>IF('COMEXT Exports'!BB18&gt;0, 'COMEXT Exports'!BB18, "")</f>
        <v/>
      </c>
      <c r="BB17" s="58" t="str">
        <f>IF('COMEXT Exports'!BC18&gt;0, 'COMEXT Exports'!BC18, "")</f>
        <v/>
      </c>
      <c r="BC17" s="58" t="str">
        <f>IF('COMEXT Exports'!BD18&gt;0, 'COMEXT Exports'!BD18, "")</f>
        <v/>
      </c>
      <c r="BD17" s="58" t="str">
        <f>IF('COMEXT Exports'!BE18&gt;0, 'COMEXT Exports'!BE18, "")</f>
        <v/>
      </c>
      <c r="BE17" s="58" t="str">
        <f>IF('COMEXT Exports'!BF18&gt;0, 'COMEXT Exports'!BF18, "")</f>
        <v/>
      </c>
      <c r="BF17" s="58" t="str">
        <f>IF('COMEXT Exports'!BG18&gt;0, 'COMEXT Exports'!BG18, "")</f>
        <v/>
      </c>
      <c r="BG17" s="58" t="str">
        <f>IF('COMEXT Exports'!BH18&gt;0, 'COMEXT Exports'!BH18, "")</f>
        <v/>
      </c>
      <c r="BH17" s="58" t="str">
        <f>IF('COMEXT Exports'!BI18&gt;0, 'COMEXT Exports'!BI18, "")</f>
        <v/>
      </c>
      <c r="BI17" s="58" t="str">
        <f>IF('COMEXT Exports'!BJ18&gt;0, 'COMEXT Exports'!BJ18, "")</f>
        <v/>
      </c>
      <c r="BJ17" s="58" t="str">
        <f>IF('COMEXT Exports'!BK18&gt;0, 'COMEXT Exports'!BK18, "")</f>
        <v/>
      </c>
      <c r="BK17" s="58" t="str">
        <f>IF('COMEXT Exports'!BL18&gt;0, 'COMEXT Exports'!BL18, "")</f>
        <v/>
      </c>
      <c r="BL17" s="58" t="str">
        <f>IF('COMEXT Exports'!BM18&gt;0, 'COMEXT Exports'!BM18, "")</f>
        <v/>
      </c>
      <c r="BM17" s="58" t="str">
        <f>IF('COMEXT Exports'!BN18&gt;0, 'COMEXT Exports'!BN18, "")</f>
        <v/>
      </c>
      <c r="BN17" s="58" t="str">
        <f>IF('COMEXT Exports'!BO18&gt;0, 'COMEXT Exports'!BO18, "")</f>
        <v/>
      </c>
      <c r="BO17" s="58" t="str">
        <f>IF('COMEXT Exports'!BP18&gt;0, 'COMEXT Exports'!BP18, "")</f>
        <v/>
      </c>
      <c r="BP17" s="58" t="str">
        <f>IF('COMEXT Exports'!BQ18&gt;0, 'COMEXT Exports'!BQ18, "")</f>
        <v/>
      </c>
      <c r="BQ17" s="58" t="str">
        <f>IF('COMEXT Exports'!BR18&gt;0, 'COMEXT Exports'!BR18, "")</f>
        <v/>
      </c>
      <c r="BR17" s="58" t="str">
        <f>IF('COMEXT Exports'!BS18&gt;0, 'COMEXT Exports'!BS18, "")</f>
        <v/>
      </c>
      <c r="BS17" s="58" t="str">
        <f>IF('COMEXT Exports'!BT18&gt;0, 'COMEXT Exports'!BT18, "")</f>
        <v/>
      </c>
      <c r="BT17" s="58" t="str">
        <f>IF('COMEXT Exports'!BU18&gt;0, 'COMEXT Exports'!BU18, "")</f>
        <v/>
      </c>
      <c r="BU17" s="58" t="str">
        <f>IF('COMEXT Exports'!BV18&gt;0, 'COMEXT Exports'!BV18, "")</f>
        <v/>
      </c>
      <c r="BV17" s="58" t="str">
        <f>IF('COMEXT Exports'!BW18&gt;0, 'COMEXT Exports'!BW18, "")</f>
        <v/>
      </c>
      <c r="BW17" s="58" t="str">
        <f>IF('COMEXT Exports'!BX18&gt;0, 'COMEXT Exports'!BX18, "")</f>
        <v/>
      </c>
      <c r="BX17" s="58" t="str">
        <f>IF('COMEXT Exports'!BY18&gt;0, 'COMEXT Exports'!BY18, "")</f>
        <v/>
      </c>
      <c r="BY17" s="58" t="str">
        <f>IF('COMEXT Exports'!BZ18&gt;0, 'COMEXT Exports'!BZ18, "")</f>
        <v/>
      </c>
      <c r="BZ17" s="58" t="str">
        <f>IF('COMEXT Exports'!CA18&gt;0, 'COMEXT Exports'!CA18, "")</f>
        <v/>
      </c>
      <c r="CA17" s="58" t="str">
        <f>IF('COMEXT Exports'!CB18&gt;0, 'COMEXT Exports'!CB18, "")</f>
        <v/>
      </c>
      <c r="CB17" s="58" t="str">
        <f>IF('COMEXT Exports'!CC18&gt;0, 'COMEXT Exports'!CC18, "")</f>
        <v/>
      </c>
      <c r="CC17" s="58" t="str">
        <f>IF('COMEXT Exports'!CD18&gt;0, 'COMEXT Exports'!CD18, "")</f>
        <v/>
      </c>
      <c r="CD17" s="58" t="str">
        <f>IF('COMEXT Exports'!CE18&gt;0, 'COMEXT Exports'!CE18, "")</f>
        <v/>
      </c>
      <c r="CE17" s="58" t="str">
        <f>IF('COMEXT Exports'!CF18&gt;0, 'COMEXT Exports'!CF18, "")</f>
        <v/>
      </c>
      <c r="CF17" s="58" t="str">
        <f>IF('COMEXT Exports'!CG18&gt;0, 'COMEXT Exports'!CG18, "")</f>
        <v/>
      </c>
      <c r="CG17" s="58" t="str">
        <f>IF('COMEXT Exports'!CH18&gt;0, 'COMEXT Exports'!CH18, "")</f>
        <v/>
      </c>
      <c r="CH17" s="58" t="str">
        <f>IF('COMEXT Exports'!CI18&gt;0, 'COMEXT Exports'!CI18, "")</f>
        <v/>
      </c>
      <c r="CI17" s="58" t="str">
        <f>IF('COMEXT Exports'!CJ18&gt;0, 'COMEXT Exports'!CJ18, "")</f>
        <v/>
      </c>
      <c r="CJ17" s="58" t="str">
        <f>IF('COMEXT Exports'!CK18&gt;0, 'COMEXT Exports'!CK18, "")</f>
        <v/>
      </c>
      <c r="CK17" s="58" t="str">
        <f>IF('COMEXT Exports'!CL18&gt;0, 'COMEXT Exports'!CL18, "")</f>
        <v/>
      </c>
      <c r="CL17" s="58" t="str">
        <f>IF('COMEXT Exports'!CM18&gt;0, 'COMEXT Exports'!CM18, "")</f>
        <v/>
      </c>
      <c r="CM17" s="58" t="str">
        <f>IF('COMEXT Exports'!CN18&gt;0, 'COMEXT Exports'!CN18, "")</f>
        <v/>
      </c>
      <c r="CN17" s="58" t="str">
        <f>IF('COMEXT Exports'!CO18&gt;0, 'COMEXT Exports'!CO18, "")</f>
        <v/>
      </c>
      <c r="CO17" s="58" t="str">
        <f>IF('COMEXT Exports'!CP18&gt;0, 'COMEXT Exports'!CP18, "")</f>
        <v/>
      </c>
      <c r="CP17" s="58" t="str">
        <f>IF('COMEXT Exports'!CQ18&gt;0, 'COMEXT Exports'!CQ18, "")</f>
        <v/>
      </c>
      <c r="CQ17" s="58" t="str">
        <f>IF('COMEXT Exports'!CR18&gt;0, 'COMEXT Exports'!CR18, "")</f>
        <v/>
      </c>
      <c r="CR17" s="58" t="str">
        <f>IF('COMEXT Exports'!CS18&gt;0, 'COMEXT Exports'!CS18, "")</f>
        <v/>
      </c>
      <c r="CS17" s="58" t="str">
        <f>IF('COMEXT Exports'!CT18&gt;0, 'COMEXT Exports'!CT18, "")</f>
        <v/>
      </c>
      <c r="CT17" s="58" t="str">
        <f>IF('COMEXT Exports'!CU18&gt;0, 'COMEXT Exports'!CU18, "")</f>
        <v/>
      </c>
      <c r="CU17" s="58" t="str">
        <f>IF('COMEXT Exports'!CV18&gt;0, 'COMEXT Exports'!CV18, "")</f>
        <v/>
      </c>
      <c r="CV17" s="58" t="str">
        <f>IF('COMEXT Exports'!CW18&gt;0, 'COMEXT Exports'!CW18, "")</f>
        <v/>
      </c>
      <c r="CW17" s="58" t="str">
        <f>IF('COMEXT Exports'!CX18&gt;0, 'COMEXT Exports'!CX18, "")</f>
        <v/>
      </c>
      <c r="CX17" s="58" t="str">
        <f>IF('COMEXT Exports'!CY18&gt;0, 'COMEXT Exports'!CY18, "")</f>
        <v/>
      </c>
      <c r="CY17" s="58" t="str">
        <f>IF('COMEXT Exports'!CZ18&gt;0, 'COMEXT Exports'!CZ18, "")</f>
        <v/>
      </c>
      <c r="CZ17" s="58" t="str">
        <f>IF('COMEXT Exports'!DA18&gt;0, 'COMEXT Exports'!DA18, "")</f>
        <v/>
      </c>
      <c r="DA17" s="58" t="str">
        <f>IF('COMEXT Exports'!DB18&gt;0, 'COMEXT Exports'!DB18, "")</f>
        <v/>
      </c>
      <c r="DB17" s="58" t="str">
        <f>IF('COMEXT Exports'!DC18&gt;0, 'COMEXT Exports'!DC18, "")</f>
        <v/>
      </c>
      <c r="DC17" s="58" t="str">
        <f>IF('COMEXT Exports'!DD18&gt;0, 'COMEXT Exports'!DD18, "")</f>
        <v/>
      </c>
      <c r="DD17" s="58" t="str">
        <f>IF('COMEXT Exports'!DE18&gt;0, 'COMEXT Exports'!DE18, "")</f>
        <v/>
      </c>
      <c r="DE17" s="58" t="str">
        <f>IF('COMEXT Exports'!DF18&gt;0, 'COMEXT Exports'!DF18, "")</f>
        <v/>
      </c>
      <c r="DF17" s="58" t="str">
        <f>IF('COMEXT Exports'!DG18&gt;0, 'COMEXT Exports'!DG18, "")</f>
        <v/>
      </c>
      <c r="DG17" s="58" t="str">
        <f>IF('COMEXT Exports'!DH18&gt;0, 'COMEXT Exports'!DH18, "")</f>
        <v/>
      </c>
      <c r="DH17" s="58" t="str">
        <f>IF('COMEXT Exports'!DI18&gt;0, 'COMEXT Exports'!DI18, "")</f>
        <v/>
      </c>
      <c r="DI17" s="58" t="str">
        <f>IF('COMEXT Exports'!DJ18&gt;0, 'COMEXT Exports'!DJ18, "")</f>
        <v/>
      </c>
      <c r="DJ17" s="58" t="str">
        <f>IF('COMEXT Exports'!DK18&gt;0, 'COMEXT Exports'!DK18, "")</f>
        <v/>
      </c>
      <c r="DK17" s="58" t="str">
        <f>IF('COMEXT Exports'!DL18&gt;0, 'COMEXT Exports'!DL18, "")</f>
        <v/>
      </c>
      <c r="DL17" s="58" t="str">
        <f>IF('COMEXT Exports'!DM18&gt;0, 'COMEXT Exports'!DM18, "")</f>
        <v/>
      </c>
      <c r="DM17" s="58" t="str">
        <f>IF('COMEXT Exports'!DN18&gt;0, 'COMEXT Exports'!DN18, "")</f>
        <v/>
      </c>
      <c r="DN17" s="58" t="str">
        <f>IF('COMEXT Exports'!DO18&gt;0, 'COMEXT Exports'!DO18, "")</f>
        <v/>
      </c>
      <c r="DO17" s="58" t="str">
        <f>IF('COMEXT Exports'!DP18&gt;0, 'COMEXT Exports'!DP18, "")</f>
        <v/>
      </c>
      <c r="DP17" s="58" t="str">
        <f>IF('COMEXT Exports'!DQ18&gt;0, 'COMEXT Exports'!DQ18, "")</f>
        <v/>
      </c>
      <c r="DQ17" s="58" t="str">
        <f>IF('COMEXT Exports'!DR18&gt;0, 'COMEXT Exports'!DR18, "")</f>
        <v/>
      </c>
      <c r="DR17" s="58" t="str">
        <f>IF('COMEXT Exports'!DS18&gt;0, 'COMEXT Exports'!DS18, "")</f>
        <v/>
      </c>
      <c r="DS17" s="58" t="str">
        <f>IF('COMEXT Exports'!DT18&gt;0, 'COMEXT Exports'!DT18, "")</f>
        <v/>
      </c>
    </row>
    <row r="18" spans="2:123" x14ac:dyDescent="0.3">
      <c r="B18" s="39" t="s">
        <v>134</v>
      </c>
      <c r="C18" s="37" t="s">
        <v>135</v>
      </c>
      <c r="D18" s="58">
        <f>IF('COMEXT Exports'!E19&gt;0, 'COMEXT Exports'!E19, "")</f>
        <v>71.776083850638699</v>
      </c>
      <c r="E18" s="58">
        <f>IF('COMEXT Exports'!F19&gt;0, 'COMEXT Exports'!F19, "")</f>
        <v>82.736161759182167</v>
      </c>
      <c r="F18" s="58">
        <f>IF('COMEXT Exports'!G19&gt;0, 'COMEXT Exports'!G19, "")</f>
        <v>154.51224560982095</v>
      </c>
      <c r="G18" s="58">
        <f>IF('COMEXT Exports'!H19&gt;0, 'COMEXT Exports'!H19, "")</f>
        <v>83.077032839628174</v>
      </c>
      <c r="H18" s="58">
        <f>IF('COMEXT Exports'!I19&gt;0, 'COMEXT Exports'!I19, "")</f>
        <v>86.875285787562461</v>
      </c>
      <c r="I18" s="58">
        <f>IF('COMEXT Exports'!J19&gt;0, 'COMEXT Exports'!J19, "")</f>
        <v>169.95231862719072</v>
      </c>
      <c r="J18" s="58">
        <f>IF('COMEXT Exports'!K19&gt;0, 'COMEXT Exports'!K19, "")</f>
        <v>68.862102653348813</v>
      </c>
      <c r="K18" s="58">
        <f>IF('COMEXT Exports'!L19&gt;0, 'COMEXT Exports'!L19, "")</f>
        <v>76.816739821283875</v>
      </c>
      <c r="L18" s="58">
        <f>IF('COMEXT Exports'!M19&gt;0, 'COMEXT Exports'!M19, "")</f>
        <v>145.6788424746326</v>
      </c>
      <c r="M18" s="58">
        <f>IF('COMEXT Exports'!N19&gt;0, 'COMEXT Exports'!N19, "")</f>
        <v>74.00552151152803</v>
      </c>
      <c r="N18" s="58">
        <f>IF('COMEXT Exports'!O19&gt;0, 'COMEXT Exports'!O19, "")</f>
        <v>96.503080624401704</v>
      </c>
      <c r="O18" s="58">
        <f>IF('COMEXT Exports'!P19&gt;0, 'COMEXT Exports'!P19, "")</f>
        <v>170.50860213592966</v>
      </c>
      <c r="P18" s="58">
        <f>IF('COMEXT Exports'!Q19&gt;0, 'COMEXT Exports'!Q19, "")</f>
        <v>79.979757844860032</v>
      </c>
      <c r="Q18" s="58">
        <f>IF('COMEXT Exports'!R19&gt;0, 'COMEXT Exports'!R19, "")</f>
        <v>103.58343410504907</v>
      </c>
      <c r="R18" s="58">
        <f>IF('COMEXT Exports'!S19&gt;0, 'COMEXT Exports'!S19, "")</f>
        <v>183.563191949909</v>
      </c>
      <c r="S18" s="58">
        <f>IF('COMEXT Exports'!T19&gt;0, 'COMEXT Exports'!T19, "")</f>
        <v>82.336627953006769</v>
      </c>
      <c r="T18" s="58">
        <f>IF('COMEXT Exports'!U19&gt;0, 'COMEXT Exports'!U19, "")</f>
        <v>114.92747525795284</v>
      </c>
      <c r="U18" s="58">
        <f>IF('COMEXT Exports'!V19&gt;0, 'COMEXT Exports'!V19, "")</f>
        <v>197.26410321095941</v>
      </c>
      <c r="V18" s="58">
        <f>IF('COMEXT Exports'!W19&gt;0, 'COMEXT Exports'!W19, "")</f>
        <v>74.054432157942585</v>
      </c>
      <c r="W18" s="58">
        <f>IF('COMEXT Exports'!X19&gt;0, 'COMEXT Exports'!X19, "")</f>
        <v>109.12102445912085</v>
      </c>
      <c r="X18" s="58">
        <f>IF('COMEXT Exports'!Y19&gt;0, 'COMEXT Exports'!Y19, "")</f>
        <v>183.17545661706342</v>
      </c>
      <c r="Y18" s="58">
        <f>IF('COMEXT Exports'!Z19&gt;0, 'COMEXT Exports'!Z19, "")</f>
        <v>69.734303370219067</v>
      </c>
      <c r="Z18" s="58">
        <f>IF('COMEXT Exports'!AA19&gt;0, 'COMEXT Exports'!AA19, "")</f>
        <v>87.746949144432151</v>
      </c>
      <c r="AA18" s="58">
        <f>IF('COMEXT Exports'!AB19&gt;0, 'COMEXT Exports'!AB19, "")</f>
        <v>157.48125251465135</v>
      </c>
      <c r="AB18" s="58" t="str">
        <f>IF('COMEXT Exports'!AC19&gt;0, 'COMEXT Exports'!AC19, "")</f>
        <v/>
      </c>
      <c r="AC18" s="58" t="str">
        <f>IF('COMEXT Exports'!AD19&gt;0, 'COMEXT Exports'!AD19, "")</f>
        <v/>
      </c>
      <c r="AD18" s="58" t="str">
        <f>IF('COMEXT Exports'!AE19&gt;0, 'COMEXT Exports'!AE19, "")</f>
        <v/>
      </c>
      <c r="AE18" s="58" t="str">
        <f>IF('COMEXT Exports'!AF19&gt;0, 'COMEXT Exports'!AF19, "")</f>
        <v/>
      </c>
      <c r="AF18" s="58" t="str">
        <f>IF('COMEXT Exports'!AG19&gt;0, 'COMEXT Exports'!AG19, "")</f>
        <v/>
      </c>
      <c r="AG18" s="58" t="str">
        <f>IF('COMEXT Exports'!AH19&gt;0, 'COMEXT Exports'!AH19, "")</f>
        <v/>
      </c>
      <c r="AH18" s="58" t="str">
        <f>IF('COMEXT Exports'!AI19&gt;0, 'COMEXT Exports'!AI19, "")</f>
        <v/>
      </c>
      <c r="AI18" s="58" t="str">
        <f>IF('COMEXT Exports'!AJ19&gt;0, 'COMEXT Exports'!AJ19, "")</f>
        <v/>
      </c>
      <c r="AJ18" s="58" t="str">
        <f>IF('COMEXT Exports'!AK19&gt;0, 'COMEXT Exports'!AK19, "")</f>
        <v/>
      </c>
      <c r="AK18" s="58" t="str">
        <f>IF('COMEXT Exports'!AL19&gt;0, 'COMEXT Exports'!AL19, "")</f>
        <v/>
      </c>
      <c r="AL18" s="58" t="str">
        <f>IF('COMEXT Exports'!AM19&gt;0, 'COMEXT Exports'!AM19, "")</f>
        <v/>
      </c>
      <c r="AM18" s="58" t="str">
        <f>IF('COMEXT Exports'!AN19&gt;0, 'COMEXT Exports'!AN19, "")</f>
        <v/>
      </c>
      <c r="AN18" s="58" t="str">
        <f>IF('COMEXT Exports'!AO19&gt;0, 'COMEXT Exports'!AO19, "")</f>
        <v/>
      </c>
      <c r="AO18" s="58" t="str">
        <f>IF('COMEXT Exports'!AP19&gt;0, 'COMEXT Exports'!AP19, "")</f>
        <v/>
      </c>
      <c r="AP18" s="58" t="str">
        <f>IF('COMEXT Exports'!AQ19&gt;0, 'COMEXT Exports'!AQ19, "")</f>
        <v/>
      </c>
      <c r="AQ18" s="58" t="str">
        <f>IF('COMEXT Exports'!AR19&gt;0, 'COMEXT Exports'!AR19, "")</f>
        <v/>
      </c>
      <c r="AR18" s="58" t="str">
        <f>IF('COMEXT Exports'!AS19&gt;0, 'COMEXT Exports'!AS19, "")</f>
        <v/>
      </c>
      <c r="AS18" s="58" t="str">
        <f>IF('COMEXT Exports'!AT19&gt;0, 'COMEXT Exports'!AT19, "")</f>
        <v/>
      </c>
      <c r="AT18" s="58" t="str">
        <f>IF('COMEXT Exports'!AU19&gt;0, 'COMEXT Exports'!AU19, "")</f>
        <v/>
      </c>
      <c r="AU18" s="58" t="str">
        <f>IF('COMEXT Exports'!AV19&gt;0, 'COMEXT Exports'!AV19, "")</f>
        <v/>
      </c>
      <c r="AV18" s="58" t="str">
        <f>IF('COMEXT Exports'!AW19&gt;0, 'COMEXT Exports'!AW19, "")</f>
        <v/>
      </c>
      <c r="AW18" s="58" t="str">
        <f>IF('COMEXT Exports'!AX19&gt;0, 'COMEXT Exports'!AX19, "")</f>
        <v/>
      </c>
      <c r="AX18" s="58" t="str">
        <f>IF('COMEXT Exports'!AY19&gt;0, 'COMEXT Exports'!AY19, "")</f>
        <v/>
      </c>
      <c r="AY18" s="58" t="str">
        <f>IF('COMEXT Exports'!AZ19&gt;0, 'COMEXT Exports'!AZ19, "")</f>
        <v/>
      </c>
      <c r="AZ18" s="58" t="str">
        <f>IF('COMEXT Exports'!BA19&gt;0, 'COMEXT Exports'!BA19, "")</f>
        <v/>
      </c>
      <c r="BA18" s="58" t="str">
        <f>IF('COMEXT Exports'!BB19&gt;0, 'COMEXT Exports'!BB19, "")</f>
        <v/>
      </c>
      <c r="BB18" s="58" t="str">
        <f>IF('COMEXT Exports'!BC19&gt;0, 'COMEXT Exports'!BC19, "")</f>
        <v/>
      </c>
      <c r="BC18" s="58" t="str">
        <f>IF('COMEXT Exports'!BD19&gt;0, 'COMEXT Exports'!BD19, "")</f>
        <v/>
      </c>
      <c r="BD18" s="58" t="str">
        <f>IF('COMEXT Exports'!BE19&gt;0, 'COMEXT Exports'!BE19, "")</f>
        <v/>
      </c>
      <c r="BE18" s="58" t="str">
        <f>IF('COMEXT Exports'!BF19&gt;0, 'COMEXT Exports'!BF19, "")</f>
        <v/>
      </c>
      <c r="BF18" s="58" t="str">
        <f>IF('COMEXT Exports'!BG19&gt;0, 'COMEXT Exports'!BG19, "")</f>
        <v/>
      </c>
      <c r="BG18" s="58" t="str">
        <f>IF('COMEXT Exports'!BH19&gt;0, 'COMEXT Exports'!BH19, "")</f>
        <v/>
      </c>
      <c r="BH18" s="58" t="str">
        <f>IF('COMEXT Exports'!BI19&gt;0, 'COMEXT Exports'!BI19, "")</f>
        <v/>
      </c>
      <c r="BI18" s="58" t="str">
        <f>IF('COMEXT Exports'!BJ19&gt;0, 'COMEXT Exports'!BJ19, "")</f>
        <v/>
      </c>
      <c r="BJ18" s="58" t="str">
        <f>IF('COMEXT Exports'!BK19&gt;0, 'COMEXT Exports'!BK19, "")</f>
        <v/>
      </c>
      <c r="BK18" s="58" t="str">
        <f>IF('COMEXT Exports'!BL19&gt;0, 'COMEXT Exports'!BL19, "")</f>
        <v/>
      </c>
      <c r="BL18" s="58" t="str">
        <f>IF('COMEXT Exports'!BM19&gt;0, 'COMEXT Exports'!BM19, "")</f>
        <v/>
      </c>
      <c r="BM18" s="58" t="str">
        <f>IF('COMEXT Exports'!BN19&gt;0, 'COMEXT Exports'!BN19, "")</f>
        <v/>
      </c>
      <c r="BN18" s="58" t="str">
        <f>IF('COMEXT Exports'!BO19&gt;0, 'COMEXT Exports'!BO19, "")</f>
        <v/>
      </c>
      <c r="BO18" s="58" t="str">
        <f>IF('COMEXT Exports'!BP19&gt;0, 'COMEXT Exports'!BP19, "")</f>
        <v/>
      </c>
      <c r="BP18" s="58" t="str">
        <f>IF('COMEXT Exports'!BQ19&gt;0, 'COMEXT Exports'!BQ19, "")</f>
        <v/>
      </c>
      <c r="BQ18" s="58" t="str">
        <f>IF('COMEXT Exports'!BR19&gt;0, 'COMEXT Exports'!BR19, "")</f>
        <v/>
      </c>
      <c r="BR18" s="58" t="str">
        <f>IF('COMEXT Exports'!BS19&gt;0, 'COMEXT Exports'!BS19, "")</f>
        <v/>
      </c>
      <c r="BS18" s="58" t="str">
        <f>IF('COMEXT Exports'!BT19&gt;0, 'COMEXT Exports'!BT19, "")</f>
        <v/>
      </c>
      <c r="BT18" s="58" t="str">
        <f>IF('COMEXT Exports'!BU19&gt;0, 'COMEXT Exports'!BU19, "")</f>
        <v/>
      </c>
      <c r="BU18" s="58" t="str">
        <f>IF('COMEXT Exports'!BV19&gt;0, 'COMEXT Exports'!BV19, "")</f>
        <v/>
      </c>
      <c r="BV18" s="58" t="str">
        <f>IF('COMEXT Exports'!BW19&gt;0, 'COMEXT Exports'!BW19, "")</f>
        <v/>
      </c>
      <c r="BW18" s="58" t="str">
        <f>IF('COMEXT Exports'!BX19&gt;0, 'COMEXT Exports'!BX19, "")</f>
        <v/>
      </c>
      <c r="BX18" s="58" t="str">
        <f>IF('COMEXT Exports'!BY19&gt;0, 'COMEXT Exports'!BY19, "")</f>
        <v/>
      </c>
      <c r="BY18" s="58" t="str">
        <f>IF('COMEXT Exports'!BZ19&gt;0, 'COMEXT Exports'!BZ19, "")</f>
        <v/>
      </c>
      <c r="BZ18" s="58" t="str">
        <f>IF('COMEXT Exports'!CA19&gt;0, 'COMEXT Exports'!CA19, "")</f>
        <v/>
      </c>
      <c r="CA18" s="58" t="str">
        <f>IF('COMEXT Exports'!CB19&gt;0, 'COMEXT Exports'!CB19, "")</f>
        <v/>
      </c>
      <c r="CB18" s="58" t="str">
        <f>IF('COMEXT Exports'!CC19&gt;0, 'COMEXT Exports'!CC19, "")</f>
        <v/>
      </c>
      <c r="CC18" s="58" t="str">
        <f>IF('COMEXT Exports'!CD19&gt;0, 'COMEXT Exports'!CD19, "")</f>
        <v/>
      </c>
      <c r="CD18" s="58" t="str">
        <f>IF('COMEXT Exports'!CE19&gt;0, 'COMEXT Exports'!CE19, "")</f>
        <v/>
      </c>
      <c r="CE18" s="58" t="str">
        <f>IF('COMEXT Exports'!CF19&gt;0, 'COMEXT Exports'!CF19, "")</f>
        <v/>
      </c>
      <c r="CF18" s="58" t="str">
        <f>IF('COMEXT Exports'!CG19&gt;0, 'COMEXT Exports'!CG19, "")</f>
        <v/>
      </c>
      <c r="CG18" s="58" t="str">
        <f>IF('COMEXT Exports'!CH19&gt;0, 'COMEXT Exports'!CH19, "")</f>
        <v/>
      </c>
      <c r="CH18" s="58" t="str">
        <f>IF('COMEXT Exports'!CI19&gt;0, 'COMEXT Exports'!CI19, "")</f>
        <v/>
      </c>
      <c r="CI18" s="58" t="str">
        <f>IF('COMEXT Exports'!CJ19&gt;0, 'COMEXT Exports'!CJ19, "")</f>
        <v/>
      </c>
      <c r="CJ18" s="58" t="str">
        <f>IF('COMEXT Exports'!CK19&gt;0, 'COMEXT Exports'!CK19, "")</f>
        <v/>
      </c>
      <c r="CK18" s="58" t="str">
        <f>IF('COMEXT Exports'!CL19&gt;0, 'COMEXT Exports'!CL19, "")</f>
        <v/>
      </c>
      <c r="CL18" s="58" t="str">
        <f>IF('COMEXT Exports'!CM19&gt;0, 'COMEXT Exports'!CM19, "")</f>
        <v/>
      </c>
      <c r="CM18" s="58" t="str">
        <f>IF('COMEXT Exports'!CN19&gt;0, 'COMEXT Exports'!CN19, "")</f>
        <v/>
      </c>
      <c r="CN18" s="58" t="str">
        <f>IF('COMEXT Exports'!CO19&gt;0, 'COMEXT Exports'!CO19, "")</f>
        <v/>
      </c>
      <c r="CO18" s="58" t="str">
        <f>IF('COMEXT Exports'!CP19&gt;0, 'COMEXT Exports'!CP19, "")</f>
        <v/>
      </c>
      <c r="CP18" s="58" t="str">
        <f>IF('COMEXT Exports'!CQ19&gt;0, 'COMEXT Exports'!CQ19, "")</f>
        <v/>
      </c>
      <c r="CQ18" s="58" t="str">
        <f>IF('COMEXT Exports'!CR19&gt;0, 'COMEXT Exports'!CR19, "")</f>
        <v/>
      </c>
      <c r="CR18" s="58" t="str">
        <f>IF('COMEXT Exports'!CS19&gt;0, 'COMEXT Exports'!CS19, "")</f>
        <v/>
      </c>
      <c r="CS18" s="58" t="str">
        <f>IF('COMEXT Exports'!CT19&gt;0, 'COMEXT Exports'!CT19, "")</f>
        <v/>
      </c>
      <c r="CT18" s="58" t="str">
        <f>IF('COMEXT Exports'!CU19&gt;0, 'COMEXT Exports'!CU19, "")</f>
        <v/>
      </c>
      <c r="CU18" s="58" t="str">
        <f>IF('COMEXT Exports'!CV19&gt;0, 'COMEXT Exports'!CV19, "")</f>
        <v/>
      </c>
      <c r="CV18" s="58" t="str">
        <f>IF('COMEXT Exports'!CW19&gt;0, 'COMEXT Exports'!CW19, "")</f>
        <v/>
      </c>
      <c r="CW18" s="58" t="str">
        <f>IF('COMEXT Exports'!CX19&gt;0, 'COMEXT Exports'!CX19, "")</f>
        <v/>
      </c>
      <c r="CX18" s="58" t="str">
        <f>IF('COMEXT Exports'!CY19&gt;0, 'COMEXT Exports'!CY19, "")</f>
        <v/>
      </c>
      <c r="CY18" s="58" t="str">
        <f>IF('COMEXT Exports'!CZ19&gt;0, 'COMEXT Exports'!CZ19, "")</f>
        <v/>
      </c>
      <c r="CZ18" s="58" t="str">
        <f>IF('COMEXT Exports'!DA19&gt;0, 'COMEXT Exports'!DA19, "")</f>
        <v/>
      </c>
      <c r="DA18" s="58" t="str">
        <f>IF('COMEXT Exports'!DB19&gt;0, 'COMEXT Exports'!DB19, "")</f>
        <v/>
      </c>
      <c r="DB18" s="58" t="str">
        <f>IF('COMEXT Exports'!DC19&gt;0, 'COMEXT Exports'!DC19, "")</f>
        <v/>
      </c>
      <c r="DC18" s="58" t="str">
        <f>IF('COMEXT Exports'!DD19&gt;0, 'COMEXT Exports'!DD19, "")</f>
        <v/>
      </c>
      <c r="DD18" s="58" t="str">
        <f>IF('COMEXT Exports'!DE19&gt;0, 'COMEXT Exports'!DE19, "")</f>
        <v/>
      </c>
      <c r="DE18" s="58" t="str">
        <f>IF('COMEXT Exports'!DF19&gt;0, 'COMEXT Exports'!DF19, "")</f>
        <v/>
      </c>
      <c r="DF18" s="58" t="str">
        <f>IF('COMEXT Exports'!DG19&gt;0, 'COMEXT Exports'!DG19, "")</f>
        <v/>
      </c>
      <c r="DG18" s="58" t="str">
        <f>IF('COMEXT Exports'!DH19&gt;0, 'COMEXT Exports'!DH19, "")</f>
        <v/>
      </c>
      <c r="DH18" s="58" t="str">
        <f>IF('COMEXT Exports'!DI19&gt;0, 'COMEXT Exports'!DI19, "")</f>
        <v/>
      </c>
      <c r="DI18" s="58" t="str">
        <f>IF('COMEXT Exports'!DJ19&gt;0, 'COMEXT Exports'!DJ19, "")</f>
        <v/>
      </c>
      <c r="DJ18" s="58" t="str">
        <f>IF('COMEXT Exports'!DK19&gt;0, 'COMEXT Exports'!DK19, "")</f>
        <v/>
      </c>
      <c r="DK18" s="58" t="str">
        <f>IF('COMEXT Exports'!DL19&gt;0, 'COMEXT Exports'!DL19, "")</f>
        <v/>
      </c>
      <c r="DL18" s="58" t="str">
        <f>IF('COMEXT Exports'!DM19&gt;0, 'COMEXT Exports'!DM19, "")</f>
        <v/>
      </c>
      <c r="DM18" s="58" t="str">
        <f>IF('COMEXT Exports'!DN19&gt;0, 'COMEXT Exports'!DN19, "")</f>
        <v/>
      </c>
      <c r="DN18" s="58" t="str">
        <f>IF('COMEXT Exports'!DO19&gt;0, 'COMEXT Exports'!DO19, "")</f>
        <v/>
      </c>
      <c r="DO18" s="58" t="str">
        <f>IF('COMEXT Exports'!DP19&gt;0, 'COMEXT Exports'!DP19, "")</f>
        <v/>
      </c>
      <c r="DP18" s="58" t="str">
        <f>IF('COMEXT Exports'!DQ19&gt;0, 'COMEXT Exports'!DQ19, "")</f>
        <v/>
      </c>
      <c r="DQ18" s="58" t="str">
        <f>IF('COMEXT Exports'!DR19&gt;0, 'COMEXT Exports'!DR19, "")</f>
        <v/>
      </c>
      <c r="DR18" s="58" t="str">
        <f>IF('COMEXT Exports'!DS19&gt;0, 'COMEXT Exports'!DS19, "")</f>
        <v/>
      </c>
      <c r="DS18" s="58" t="str">
        <f>IF('COMEXT Exports'!DT19&gt;0, 'COMEXT Exports'!DT19, "")</f>
        <v/>
      </c>
    </row>
    <row r="19" spans="2:123" x14ac:dyDescent="0.3">
      <c r="B19" s="39" t="s">
        <v>136</v>
      </c>
      <c r="C19" s="37" t="s">
        <v>137</v>
      </c>
      <c r="D19" s="58">
        <f>IF('COMEXT Exports'!E20&gt;0, 'COMEXT Exports'!E20, "")</f>
        <v>271.41368554695259</v>
      </c>
      <c r="E19" s="58">
        <f>IF('COMEXT Exports'!F20&gt;0, 'COMEXT Exports'!F20, "")</f>
        <v>241.67390836915826</v>
      </c>
      <c r="F19" s="58">
        <f>IF('COMEXT Exports'!G20&gt;0, 'COMEXT Exports'!G20, "")</f>
        <v>513.08759391610977</v>
      </c>
      <c r="G19" s="58">
        <f>IF('COMEXT Exports'!H20&gt;0, 'COMEXT Exports'!H20, "")</f>
        <v>274.5639192293383</v>
      </c>
      <c r="H19" s="58">
        <f>IF('COMEXT Exports'!I20&gt;0, 'COMEXT Exports'!I20, "")</f>
        <v>241.02849081564824</v>
      </c>
      <c r="I19" s="58">
        <f>IF('COMEXT Exports'!J20&gt;0, 'COMEXT Exports'!J20, "")</f>
        <v>515.5924100449871</v>
      </c>
      <c r="J19" s="58">
        <f>IF('COMEXT Exports'!K20&gt;0, 'COMEXT Exports'!K20, "")</f>
        <v>283.22043225305242</v>
      </c>
      <c r="K19" s="58">
        <f>IF('COMEXT Exports'!L20&gt;0, 'COMEXT Exports'!L20, "")</f>
        <v>218.46530826148819</v>
      </c>
      <c r="L19" s="58">
        <f>IF('COMEXT Exports'!M20&gt;0, 'COMEXT Exports'!M20, "")</f>
        <v>501.68574051454158</v>
      </c>
      <c r="M19" s="58">
        <f>IF('COMEXT Exports'!N20&gt;0, 'COMEXT Exports'!N20, "")</f>
        <v>275.54272926420367</v>
      </c>
      <c r="N19" s="58">
        <f>IF('COMEXT Exports'!O20&gt;0, 'COMEXT Exports'!O20, "")</f>
        <v>227.49353550532493</v>
      </c>
      <c r="O19" s="58">
        <f>IF('COMEXT Exports'!P20&gt;0, 'COMEXT Exports'!P20, "")</f>
        <v>503.03626476952854</v>
      </c>
      <c r="P19" s="58">
        <f>IF('COMEXT Exports'!Q20&gt;0, 'COMEXT Exports'!Q20, "")</f>
        <v>270.33070752570785</v>
      </c>
      <c r="Q19" s="58">
        <f>IF('COMEXT Exports'!R20&gt;0, 'COMEXT Exports'!R20, "")</f>
        <v>220.43266130913435</v>
      </c>
      <c r="R19" s="58">
        <f>IF('COMEXT Exports'!S20&gt;0, 'COMEXT Exports'!S20, "")</f>
        <v>490.76336883484197</v>
      </c>
      <c r="S19" s="58">
        <f>IF('COMEXT Exports'!T20&gt;0, 'COMEXT Exports'!T20, "")</f>
        <v>301.62000536465609</v>
      </c>
      <c r="T19" s="58">
        <f>IF('COMEXT Exports'!U20&gt;0, 'COMEXT Exports'!U20, "")</f>
        <v>228.66743424982354</v>
      </c>
      <c r="U19" s="58">
        <f>IF('COMEXT Exports'!V20&gt;0, 'COMEXT Exports'!V20, "")</f>
        <v>530.28743961448038</v>
      </c>
      <c r="V19" s="58">
        <f>IF('COMEXT Exports'!W20&gt;0, 'COMEXT Exports'!W20, "")</f>
        <v>299.44677799634474</v>
      </c>
      <c r="W19" s="58">
        <f>IF('COMEXT Exports'!X20&gt;0, 'COMEXT Exports'!X20, "")</f>
        <v>235.49140860277353</v>
      </c>
      <c r="X19" s="58">
        <f>IF('COMEXT Exports'!Y20&gt;0, 'COMEXT Exports'!Y20, "")</f>
        <v>534.93818659911619</v>
      </c>
      <c r="Y19" s="58">
        <f>IF('COMEXT Exports'!Z20&gt;0, 'COMEXT Exports'!Z20, "")</f>
        <v>218.07534095668444</v>
      </c>
      <c r="Z19" s="58">
        <f>IF('COMEXT Exports'!AA20&gt;0, 'COMEXT Exports'!AA20, "")</f>
        <v>171.5782052262428</v>
      </c>
      <c r="AA19" s="58">
        <f>IF('COMEXT Exports'!AB20&gt;0, 'COMEXT Exports'!AB20, "")</f>
        <v>389.65354618292798</v>
      </c>
      <c r="AB19" s="58" t="str">
        <f>IF('COMEXT Exports'!AC20&gt;0, 'COMEXT Exports'!AC20, "")</f>
        <v/>
      </c>
      <c r="AC19" s="58" t="str">
        <f>IF('COMEXT Exports'!AD20&gt;0, 'COMEXT Exports'!AD20, "")</f>
        <v/>
      </c>
      <c r="AD19" s="58" t="str">
        <f>IF('COMEXT Exports'!AE20&gt;0, 'COMEXT Exports'!AE20, "")</f>
        <v/>
      </c>
      <c r="AE19" s="58" t="str">
        <f>IF('COMEXT Exports'!AF20&gt;0, 'COMEXT Exports'!AF20, "")</f>
        <v/>
      </c>
      <c r="AF19" s="58" t="str">
        <f>IF('COMEXT Exports'!AG20&gt;0, 'COMEXT Exports'!AG20, "")</f>
        <v/>
      </c>
      <c r="AG19" s="58" t="str">
        <f>IF('COMEXT Exports'!AH20&gt;0, 'COMEXT Exports'!AH20, "")</f>
        <v/>
      </c>
      <c r="AH19" s="58" t="str">
        <f>IF('COMEXT Exports'!AI20&gt;0, 'COMEXT Exports'!AI20, "")</f>
        <v/>
      </c>
      <c r="AI19" s="58" t="str">
        <f>IF('COMEXT Exports'!AJ20&gt;0, 'COMEXT Exports'!AJ20, "")</f>
        <v/>
      </c>
      <c r="AJ19" s="58" t="str">
        <f>IF('COMEXT Exports'!AK20&gt;0, 'COMEXT Exports'!AK20, "")</f>
        <v/>
      </c>
      <c r="AK19" s="58" t="str">
        <f>IF('COMEXT Exports'!AL20&gt;0, 'COMEXT Exports'!AL20, "")</f>
        <v/>
      </c>
      <c r="AL19" s="58" t="str">
        <f>IF('COMEXT Exports'!AM20&gt;0, 'COMEXT Exports'!AM20, "")</f>
        <v/>
      </c>
      <c r="AM19" s="58" t="str">
        <f>IF('COMEXT Exports'!AN20&gt;0, 'COMEXT Exports'!AN20, "")</f>
        <v/>
      </c>
      <c r="AN19" s="58" t="str">
        <f>IF('COMEXT Exports'!AO20&gt;0, 'COMEXT Exports'!AO20, "")</f>
        <v/>
      </c>
      <c r="AO19" s="58" t="str">
        <f>IF('COMEXT Exports'!AP20&gt;0, 'COMEXT Exports'!AP20, "")</f>
        <v/>
      </c>
      <c r="AP19" s="58" t="str">
        <f>IF('COMEXT Exports'!AQ20&gt;0, 'COMEXT Exports'!AQ20, "")</f>
        <v/>
      </c>
      <c r="AQ19" s="58" t="str">
        <f>IF('COMEXT Exports'!AR20&gt;0, 'COMEXT Exports'!AR20, "")</f>
        <v/>
      </c>
      <c r="AR19" s="58" t="str">
        <f>IF('COMEXT Exports'!AS20&gt;0, 'COMEXT Exports'!AS20, "")</f>
        <v/>
      </c>
      <c r="AS19" s="58" t="str">
        <f>IF('COMEXT Exports'!AT20&gt;0, 'COMEXT Exports'!AT20, "")</f>
        <v/>
      </c>
      <c r="AT19" s="58" t="str">
        <f>IF('COMEXT Exports'!AU20&gt;0, 'COMEXT Exports'!AU20, "")</f>
        <v/>
      </c>
      <c r="AU19" s="58" t="str">
        <f>IF('COMEXT Exports'!AV20&gt;0, 'COMEXT Exports'!AV20, "")</f>
        <v/>
      </c>
      <c r="AV19" s="58" t="str">
        <f>IF('COMEXT Exports'!AW20&gt;0, 'COMEXT Exports'!AW20, "")</f>
        <v/>
      </c>
      <c r="AW19" s="58" t="str">
        <f>IF('COMEXT Exports'!AX20&gt;0, 'COMEXT Exports'!AX20, "")</f>
        <v/>
      </c>
      <c r="AX19" s="58" t="str">
        <f>IF('COMEXT Exports'!AY20&gt;0, 'COMEXT Exports'!AY20, "")</f>
        <v/>
      </c>
      <c r="AY19" s="58" t="str">
        <f>IF('COMEXT Exports'!AZ20&gt;0, 'COMEXT Exports'!AZ20, "")</f>
        <v/>
      </c>
      <c r="AZ19" s="58" t="str">
        <f>IF('COMEXT Exports'!BA20&gt;0, 'COMEXT Exports'!BA20, "")</f>
        <v/>
      </c>
      <c r="BA19" s="58" t="str">
        <f>IF('COMEXT Exports'!BB20&gt;0, 'COMEXT Exports'!BB20, "")</f>
        <v/>
      </c>
      <c r="BB19" s="58" t="str">
        <f>IF('COMEXT Exports'!BC20&gt;0, 'COMEXT Exports'!BC20, "")</f>
        <v/>
      </c>
      <c r="BC19" s="58" t="str">
        <f>IF('COMEXT Exports'!BD20&gt;0, 'COMEXT Exports'!BD20, "")</f>
        <v/>
      </c>
      <c r="BD19" s="58" t="str">
        <f>IF('COMEXT Exports'!BE20&gt;0, 'COMEXT Exports'!BE20, "")</f>
        <v/>
      </c>
      <c r="BE19" s="58" t="str">
        <f>IF('COMEXT Exports'!BF20&gt;0, 'COMEXT Exports'!BF20, "")</f>
        <v/>
      </c>
      <c r="BF19" s="58" t="str">
        <f>IF('COMEXT Exports'!BG20&gt;0, 'COMEXT Exports'!BG20, "")</f>
        <v/>
      </c>
      <c r="BG19" s="58" t="str">
        <f>IF('COMEXT Exports'!BH20&gt;0, 'COMEXT Exports'!BH20, "")</f>
        <v/>
      </c>
      <c r="BH19" s="58" t="str">
        <f>IF('COMEXT Exports'!BI20&gt;0, 'COMEXT Exports'!BI20, "")</f>
        <v/>
      </c>
      <c r="BI19" s="58" t="str">
        <f>IF('COMEXT Exports'!BJ20&gt;0, 'COMEXT Exports'!BJ20, "")</f>
        <v/>
      </c>
      <c r="BJ19" s="58" t="str">
        <f>IF('COMEXT Exports'!BK20&gt;0, 'COMEXT Exports'!BK20, "")</f>
        <v/>
      </c>
      <c r="BK19" s="58" t="str">
        <f>IF('COMEXT Exports'!BL20&gt;0, 'COMEXT Exports'!BL20, "")</f>
        <v/>
      </c>
      <c r="BL19" s="58" t="str">
        <f>IF('COMEXT Exports'!BM20&gt;0, 'COMEXT Exports'!BM20, "")</f>
        <v/>
      </c>
      <c r="BM19" s="58" t="str">
        <f>IF('COMEXT Exports'!BN20&gt;0, 'COMEXT Exports'!BN20, "")</f>
        <v/>
      </c>
      <c r="BN19" s="58" t="str">
        <f>IF('COMEXT Exports'!BO20&gt;0, 'COMEXT Exports'!BO20, "")</f>
        <v/>
      </c>
      <c r="BO19" s="58" t="str">
        <f>IF('COMEXT Exports'!BP20&gt;0, 'COMEXT Exports'!BP20, "")</f>
        <v/>
      </c>
      <c r="BP19" s="58" t="str">
        <f>IF('COMEXT Exports'!BQ20&gt;0, 'COMEXT Exports'!BQ20, "")</f>
        <v/>
      </c>
      <c r="BQ19" s="58" t="str">
        <f>IF('COMEXT Exports'!BR20&gt;0, 'COMEXT Exports'!BR20, "")</f>
        <v/>
      </c>
      <c r="BR19" s="58" t="str">
        <f>IF('COMEXT Exports'!BS20&gt;0, 'COMEXT Exports'!BS20, "")</f>
        <v/>
      </c>
      <c r="BS19" s="58" t="str">
        <f>IF('COMEXT Exports'!BT20&gt;0, 'COMEXT Exports'!BT20, "")</f>
        <v/>
      </c>
      <c r="BT19" s="58" t="str">
        <f>IF('COMEXT Exports'!BU20&gt;0, 'COMEXT Exports'!BU20, "")</f>
        <v/>
      </c>
      <c r="BU19" s="58" t="str">
        <f>IF('COMEXT Exports'!BV20&gt;0, 'COMEXT Exports'!BV20, "")</f>
        <v/>
      </c>
      <c r="BV19" s="58" t="str">
        <f>IF('COMEXT Exports'!BW20&gt;0, 'COMEXT Exports'!BW20, "")</f>
        <v/>
      </c>
      <c r="BW19" s="58" t="str">
        <f>IF('COMEXT Exports'!BX20&gt;0, 'COMEXT Exports'!BX20, "")</f>
        <v/>
      </c>
      <c r="BX19" s="58" t="str">
        <f>IF('COMEXT Exports'!BY20&gt;0, 'COMEXT Exports'!BY20, "")</f>
        <v/>
      </c>
      <c r="BY19" s="58" t="str">
        <f>IF('COMEXT Exports'!BZ20&gt;0, 'COMEXT Exports'!BZ20, "")</f>
        <v/>
      </c>
      <c r="BZ19" s="58" t="str">
        <f>IF('COMEXT Exports'!CA20&gt;0, 'COMEXT Exports'!CA20, "")</f>
        <v/>
      </c>
      <c r="CA19" s="58" t="str">
        <f>IF('COMEXT Exports'!CB20&gt;0, 'COMEXT Exports'!CB20, "")</f>
        <v/>
      </c>
      <c r="CB19" s="58" t="str">
        <f>IF('COMEXT Exports'!CC20&gt;0, 'COMEXT Exports'!CC20, "")</f>
        <v/>
      </c>
      <c r="CC19" s="58" t="str">
        <f>IF('COMEXT Exports'!CD20&gt;0, 'COMEXT Exports'!CD20, "")</f>
        <v/>
      </c>
      <c r="CD19" s="58" t="str">
        <f>IF('COMEXT Exports'!CE20&gt;0, 'COMEXT Exports'!CE20, "")</f>
        <v/>
      </c>
      <c r="CE19" s="58" t="str">
        <f>IF('COMEXT Exports'!CF20&gt;0, 'COMEXT Exports'!CF20, "")</f>
        <v/>
      </c>
      <c r="CF19" s="58" t="str">
        <f>IF('COMEXT Exports'!CG20&gt;0, 'COMEXT Exports'!CG20, "")</f>
        <v/>
      </c>
      <c r="CG19" s="58" t="str">
        <f>IF('COMEXT Exports'!CH20&gt;0, 'COMEXT Exports'!CH20, "")</f>
        <v/>
      </c>
      <c r="CH19" s="58" t="str">
        <f>IF('COMEXT Exports'!CI20&gt;0, 'COMEXT Exports'!CI20, "")</f>
        <v/>
      </c>
      <c r="CI19" s="58" t="str">
        <f>IF('COMEXT Exports'!CJ20&gt;0, 'COMEXT Exports'!CJ20, "")</f>
        <v/>
      </c>
      <c r="CJ19" s="58" t="str">
        <f>IF('COMEXT Exports'!CK20&gt;0, 'COMEXT Exports'!CK20, "")</f>
        <v/>
      </c>
      <c r="CK19" s="58" t="str">
        <f>IF('COMEXT Exports'!CL20&gt;0, 'COMEXT Exports'!CL20, "")</f>
        <v/>
      </c>
      <c r="CL19" s="58" t="str">
        <f>IF('COMEXT Exports'!CM20&gt;0, 'COMEXT Exports'!CM20, "")</f>
        <v/>
      </c>
      <c r="CM19" s="58" t="str">
        <f>IF('COMEXT Exports'!CN20&gt;0, 'COMEXT Exports'!CN20, "")</f>
        <v/>
      </c>
      <c r="CN19" s="58" t="str">
        <f>IF('COMEXT Exports'!CO20&gt;0, 'COMEXT Exports'!CO20, "")</f>
        <v/>
      </c>
      <c r="CO19" s="58" t="str">
        <f>IF('COMEXT Exports'!CP20&gt;0, 'COMEXT Exports'!CP20, "")</f>
        <v/>
      </c>
      <c r="CP19" s="58" t="str">
        <f>IF('COMEXT Exports'!CQ20&gt;0, 'COMEXT Exports'!CQ20, "")</f>
        <v/>
      </c>
      <c r="CQ19" s="58" t="str">
        <f>IF('COMEXT Exports'!CR20&gt;0, 'COMEXT Exports'!CR20, "")</f>
        <v/>
      </c>
      <c r="CR19" s="58" t="str">
        <f>IF('COMEXT Exports'!CS20&gt;0, 'COMEXT Exports'!CS20, "")</f>
        <v/>
      </c>
      <c r="CS19" s="58" t="str">
        <f>IF('COMEXT Exports'!CT20&gt;0, 'COMEXT Exports'!CT20, "")</f>
        <v/>
      </c>
      <c r="CT19" s="58" t="str">
        <f>IF('COMEXT Exports'!CU20&gt;0, 'COMEXT Exports'!CU20, "")</f>
        <v/>
      </c>
      <c r="CU19" s="58" t="str">
        <f>IF('COMEXT Exports'!CV20&gt;0, 'COMEXT Exports'!CV20, "")</f>
        <v/>
      </c>
      <c r="CV19" s="58" t="str">
        <f>IF('COMEXT Exports'!CW20&gt;0, 'COMEXT Exports'!CW20, "")</f>
        <v/>
      </c>
      <c r="CW19" s="58" t="str">
        <f>IF('COMEXT Exports'!CX20&gt;0, 'COMEXT Exports'!CX20, "")</f>
        <v/>
      </c>
      <c r="CX19" s="58" t="str">
        <f>IF('COMEXT Exports'!CY20&gt;0, 'COMEXT Exports'!CY20, "")</f>
        <v/>
      </c>
      <c r="CY19" s="58" t="str">
        <f>IF('COMEXT Exports'!CZ20&gt;0, 'COMEXT Exports'!CZ20, "")</f>
        <v/>
      </c>
      <c r="CZ19" s="58" t="str">
        <f>IF('COMEXT Exports'!DA20&gt;0, 'COMEXT Exports'!DA20, "")</f>
        <v/>
      </c>
      <c r="DA19" s="58" t="str">
        <f>IF('COMEXT Exports'!DB20&gt;0, 'COMEXT Exports'!DB20, "")</f>
        <v/>
      </c>
      <c r="DB19" s="58" t="str">
        <f>IF('COMEXT Exports'!DC20&gt;0, 'COMEXT Exports'!DC20, "")</f>
        <v/>
      </c>
      <c r="DC19" s="58" t="str">
        <f>IF('COMEXT Exports'!DD20&gt;0, 'COMEXT Exports'!DD20, "")</f>
        <v/>
      </c>
      <c r="DD19" s="58" t="str">
        <f>IF('COMEXT Exports'!DE20&gt;0, 'COMEXT Exports'!DE20, "")</f>
        <v/>
      </c>
      <c r="DE19" s="58" t="str">
        <f>IF('COMEXT Exports'!DF20&gt;0, 'COMEXT Exports'!DF20, "")</f>
        <v/>
      </c>
      <c r="DF19" s="58" t="str">
        <f>IF('COMEXT Exports'!DG20&gt;0, 'COMEXT Exports'!DG20, "")</f>
        <v/>
      </c>
      <c r="DG19" s="58" t="str">
        <f>IF('COMEXT Exports'!DH20&gt;0, 'COMEXT Exports'!DH20, "")</f>
        <v/>
      </c>
      <c r="DH19" s="58" t="str">
        <f>IF('COMEXT Exports'!DI20&gt;0, 'COMEXT Exports'!DI20, "")</f>
        <v/>
      </c>
      <c r="DI19" s="58" t="str">
        <f>IF('COMEXT Exports'!DJ20&gt;0, 'COMEXT Exports'!DJ20, "")</f>
        <v/>
      </c>
      <c r="DJ19" s="58" t="str">
        <f>IF('COMEXT Exports'!DK20&gt;0, 'COMEXT Exports'!DK20, "")</f>
        <v/>
      </c>
      <c r="DK19" s="58" t="str">
        <f>IF('COMEXT Exports'!DL20&gt;0, 'COMEXT Exports'!DL20, "")</f>
        <v/>
      </c>
      <c r="DL19" s="58" t="str">
        <f>IF('COMEXT Exports'!DM20&gt;0, 'COMEXT Exports'!DM20, "")</f>
        <v/>
      </c>
      <c r="DM19" s="58" t="str">
        <f>IF('COMEXT Exports'!DN20&gt;0, 'COMEXT Exports'!DN20, "")</f>
        <v/>
      </c>
      <c r="DN19" s="58" t="str">
        <f>IF('COMEXT Exports'!DO20&gt;0, 'COMEXT Exports'!DO20, "")</f>
        <v/>
      </c>
      <c r="DO19" s="58" t="str">
        <f>IF('COMEXT Exports'!DP20&gt;0, 'COMEXT Exports'!DP20, "")</f>
        <v/>
      </c>
      <c r="DP19" s="58" t="str">
        <f>IF('COMEXT Exports'!DQ20&gt;0, 'COMEXT Exports'!DQ20, "")</f>
        <v/>
      </c>
      <c r="DQ19" s="58" t="str">
        <f>IF('COMEXT Exports'!DR20&gt;0, 'COMEXT Exports'!DR20, "")</f>
        <v/>
      </c>
      <c r="DR19" s="58" t="str">
        <f>IF('COMEXT Exports'!DS20&gt;0, 'COMEXT Exports'!DS20, "")</f>
        <v/>
      </c>
      <c r="DS19" s="58" t="str">
        <f>IF('COMEXT Exports'!DT20&gt;0, 'COMEXT Exports'!DT20, "")</f>
        <v/>
      </c>
    </row>
    <row r="20" spans="2:123" x14ac:dyDescent="0.3">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
      <c r="B21" s="33" t="s">
        <v>138</v>
      </c>
      <c r="C21" s="33" t="s">
        <v>139</v>
      </c>
      <c r="D21" s="36">
        <f>IF(SUM(D22:D31) &gt; 0, SUM(D22:D31), "")</f>
        <v>5130.9711994967374</v>
      </c>
      <c r="E21" s="36">
        <f t="shared" ref="E21:AA21" si="8">IF(SUM(E22:E31) &gt; 0, SUM(E22:E31), "")</f>
        <v>1449.8692603810275</v>
      </c>
      <c r="F21" s="36">
        <f t="shared" si="8"/>
        <v>6580.8404598777643</v>
      </c>
      <c r="G21" s="36">
        <f t="shared" si="8"/>
        <v>4593.768398419229</v>
      </c>
      <c r="H21" s="36">
        <f t="shared" si="8"/>
        <v>1441.7256888664067</v>
      </c>
      <c r="I21" s="36">
        <f t="shared" si="8"/>
        <v>6035.4940872856369</v>
      </c>
      <c r="J21" s="36">
        <f t="shared" si="8"/>
        <v>4548.1800255050757</v>
      </c>
      <c r="K21" s="36">
        <f t="shared" si="8"/>
        <v>1711.8109028809934</v>
      </c>
      <c r="L21" s="36">
        <f t="shared" si="8"/>
        <v>6259.9909283860688</v>
      </c>
      <c r="M21" s="36">
        <f t="shared" si="8"/>
        <v>4612.609619208748</v>
      </c>
      <c r="N21" s="36">
        <f t="shared" si="8"/>
        <v>2223.3607028722945</v>
      </c>
      <c r="O21" s="36">
        <f t="shared" si="8"/>
        <v>6835.9703220810425</v>
      </c>
      <c r="P21" s="36">
        <f t="shared" si="8"/>
        <v>3781.7162682540729</v>
      </c>
      <c r="Q21" s="36">
        <f t="shared" si="8"/>
        <v>2320.7590470798355</v>
      </c>
      <c r="R21" s="36">
        <f t="shared" si="8"/>
        <v>6102.4753153339079</v>
      </c>
      <c r="S21" s="36">
        <f t="shared" si="8"/>
        <v>3681.7917931820512</v>
      </c>
      <c r="T21" s="36">
        <f t="shared" si="8"/>
        <v>2355.3137886174318</v>
      </c>
      <c r="U21" s="36">
        <f t="shared" si="8"/>
        <v>6037.1055817994848</v>
      </c>
      <c r="V21" s="36">
        <f t="shared" si="8"/>
        <v>4076.848299951067</v>
      </c>
      <c r="W21" s="36">
        <f t="shared" si="8"/>
        <v>2573.5305705390779</v>
      </c>
      <c r="X21" s="36">
        <f t="shared" si="8"/>
        <v>6650.3788704901444</v>
      </c>
      <c r="Y21" s="36">
        <f t="shared" si="8"/>
        <v>3912.4054213981531</v>
      </c>
      <c r="Z21" s="36">
        <f t="shared" si="8"/>
        <v>2531.6232364696302</v>
      </c>
      <c r="AA21" s="36">
        <f t="shared" si="8"/>
        <v>6444.0286578677824</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8.8" x14ac:dyDescent="0.3">
      <c r="B22" s="39" t="s">
        <v>140</v>
      </c>
      <c r="C22" s="37" t="s">
        <v>141</v>
      </c>
      <c r="D22" s="58">
        <f>IF('COMEXT Exports'!E22&gt;0, 'COMEXT Exports'!E22, "")</f>
        <v>4891.3003691361118</v>
      </c>
      <c r="E22" s="58">
        <f>IF('COMEXT Exports'!F22&gt;0, 'COMEXT Exports'!F22, "")</f>
        <v>1168.6386308638801</v>
      </c>
      <c r="F22" s="58">
        <f>IF('COMEXT Exports'!G22&gt;0, 'COMEXT Exports'!G22, "")</f>
        <v>6059.9389999999921</v>
      </c>
      <c r="G22" s="58">
        <f>IF('COMEXT Exports'!H22&gt;0, 'COMEXT Exports'!H22, "")</f>
        <v>4353.5648594344202</v>
      </c>
      <c r="H22" s="58">
        <f>IF('COMEXT Exports'!I22&gt;0, 'COMEXT Exports'!I22, "")</f>
        <v>1187.59014056558</v>
      </c>
      <c r="I22" s="58">
        <f>IF('COMEXT Exports'!J22&gt;0, 'COMEXT Exports'!J22, "")</f>
        <v>5541.1550000000007</v>
      </c>
      <c r="J22" s="58">
        <f>IF('COMEXT Exports'!K22&gt;0, 'COMEXT Exports'!K22, "")</f>
        <v>4299.3693414399795</v>
      </c>
      <c r="K22" s="58">
        <f>IF('COMEXT Exports'!L22&gt;0, 'COMEXT Exports'!L22, "")</f>
        <v>1446.62065856002</v>
      </c>
      <c r="L22" s="58">
        <f>IF('COMEXT Exports'!M22&gt;0, 'COMEXT Exports'!M22, "")</f>
        <v>5745.99</v>
      </c>
      <c r="M22" s="58">
        <f>IF('COMEXT Exports'!N22&gt;0, 'COMEXT Exports'!N22, "")</f>
        <v>4370.8423244305877</v>
      </c>
      <c r="N22" s="58">
        <f>IF('COMEXT Exports'!O22&gt;0, 'COMEXT Exports'!O22, "")</f>
        <v>1976.5476755694101</v>
      </c>
      <c r="O22" s="58">
        <f>IF('COMEXT Exports'!P22&gt;0, 'COMEXT Exports'!P22, "")</f>
        <v>6347.3899999999976</v>
      </c>
      <c r="P22" s="58">
        <f>IF('COMEXT Exports'!Q22&gt;0, 'COMEXT Exports'!Q22, "")</f>
        <v>3545.1911771794807</v>
      </c>
      <c r="Q22" s="58">
        <f>IF('COMEXT Exports'!R22&gt;0, 'COMEXT Exports'!R22, "")</f>
        <v>2052.1698228205137</v>
      </c>
      <c r="R22" s="58">
        <f>IF('COMEXT Exports'!S22&gt;0, 'COMEXT Exports'!S22, "")</f>
        <v>5597.3609999999944</v>
      </c>
      <c r="S22" s="58">
        <f>IF('COMEXT Exports'!T22&gt;0, 'COMEXT Exports'!T22, "")</f>
        <v>3415.692212731441</v>
      </c>
      <c r="T22" s="58">
        <f>IF('COMEXT Exports'!U22&gt;0, 'COMEXT Exports'!U22, "")</f>
        <v>2071.0687872685589</v>
      </c>
      <c r="U22" s="58">
        <f>IF('COMEXT Exports'!V22&gt;0, 'COMEXT Exports'!V22, "")</f>
        <v>5486.7610000000004</v>
      </c>
      <c r="V22" s="58">
        <f>IF('COMEXT Exports'!W22&gt;0, 'COMEXT Exports'!W22, "")</f>
        <v>3849.2530000000002</v>
      </c>
      <c r="W22" s="58">
        <f>IF('COMEXT Exports'!X22&gt;0, 'COMEXT Exports'!X22, "")</f>
        <v>2288.8200000000002</v>
      </c>
      <c r="X22" s="58">
        <f>IF('COMEXT Exports'!Y22&gt;0, 'COMEXT Exports'!Y22, "")</f>
        <v>6138.0730000000003</v>
      </c>
      <c r="Y22" s="58">
        <f>IF('COMEXT Exports'!Z22&gt;0, 'COMEXT Exports'!Z22, "")</f>
        <v>3667.2162301065009</v>
      </c>
      <c r="Z22" s="58">
        <f>IF('COMEXT Exports'!AA22&gt;0, 'COMEXT Exports'!AA22, "")</f>
        <v>2275.360769893487</v>
      </c>
      <c r="AA22" s="58">
        <f>IF('COMEXT Exports'!AB22&gt;0, 'COMEXT Exports'!AB22, "")</f>
        <v>5942.5769999999884</v>
      </c>
      <c r="AB22" s="58" t="str">
        <f>IF('COMEXT Exports'!AC22&gt;0, 'COMEXT Exports'!AC22, "")</f>
        <v/>
      </c>
      <c r="AC22" s="58" t="str">
        <f>IF('COMEXT Exports'!AD22&gt;0, 'COMEXT Exports'!AD22, "")</f>
        <v/>
      </c>
      <c r="AD22" s="58" t="str">
        <f>IF('COMEXT Exports'!AE22&gt;0, 'COMEXT Exports'!AE22, "")</f>
        <v/>
      </c>
      <c r="AE22" s="58" t="str">
        <f>IF('COMEXT Exports'!AF22&gt;0, 'COMEXT Exports'!AF22, "")</f>
        <v/>
      </c>
      <c r="AF22" s="58" t="str">
        <f>IF('COMEXT Exports'!AG22&gt;0, 'COMEXT Exports'!AG22, "")</f>
        <v/>
      </c>
      <c r="AG22" s="58" t="str">
        <f>IF('COMEXT Exports'!AH22&gt;0, 'COMEXT Exports'!AH22, "")</f>
        <v/>
      </c>
      <c r="AH22" s="58" t="str">
        <f>IF('COMEXT Exports'!AI22&gt;0, 'COMEXT Exports'!AI22, "")</f>
        <v/>
      </c>
      <c r="AI22" s="58" t="str">
        <f>IF('COMEXT Exports'!AJ22&gt;0, 'COMEXT Exports'!AJ22, "")</f>
        <v/>
      </c>
      <c r="AJ22" s="58" t="str">
        <f>IF('COMEXT Exports'!AK22&gt;0, 'COMEXT Exports'!AK22, "")</f>
        <v/>
      </c>
      <c r="AK22" s="58" t="str">
        <f>IF('COMEXT Exports'!AL22&gt;0, 'COMEXT Exports'!AL22, "")</f>
        <v/>
      </c>
      <c r="AL22" s="58" t="str">
        <f>IF('COMEXT Exports'!AM22&gt;0, 'COMEXT Exports'!AM22, "")</f>
        <v/>
      </c>
      <c r="AM22" s="58" t="str">
        <f>IF('COMEXT Exports'!AN22&gt;0, 'COMEXT Exports'!AN22, "")</f>
        <v/>
      </c>
      <c r="AN22" s="58" t="str">
        <f>IF('COMEXT Exports'!AO22&gt;0, 'COMEXT Exports'!AO22, "")</f>
        <v/>
      </c>
      <c r="AO22" s="58" t="str">
        <f>IF('COMEXT Exports'!AP22&gt;0, 'COMEXT Exports'!AP22, "")</f>
        <v/>
      </c>
      <c r="AP22" s="58" t="str">
        <f>IF('COMEXT Exports'!AQ22&gt;0, 'COMEXT Exports'!AQ22, "")</f>
        <v/>
      </c>
      <c r="AQ22" s="58" t="str">
        <f>IF('COMEXT Exports'!AR22&gt;0, 'COMEXT Exports'!AR22, "")</f>
        <v/>
      </c>
      <c r="AR22" s="58" t="str">
        <f>IF('COMEXT Exports'!AS22&gt;0, 'COMEXT Exports'!AS22, "")</f>
        <v/>
      </c>
      <c r="AS22" s="58" t="str">
        <f>IF('COMEXT Exports'!AT22&gt;0, 'COMEXT Exports'!AT22, "")</f>
        <v/>
      </c>
      <c r="AT22" s="58" t="str">
        <f>IF('COMEXT Exports'!AU22&gt;0, 'COMEXT Exports'!AU22, "")</f>
        <v/>
      </c>
      <c r="AU22" s="58" t="str">
        <f>IF('COMEXT Exports'!AV22&gt;0, 'COMEXT Exports'!AV22, "")</f>
        <v/>
      </c>
      <c r="AV22" s="58" t="str">
        <f>IF('COMEXT Exports'!AW22&gt;0, 'COMEXT Exports'!AW22, "")</f>
        <v/>
      </c>
      <c r="AW22" s="58" t="str">
        <f>IF('COMEXT Exports'!AX22&gt;0, 'COMEXT Exports'!AX22, "")</f>
        <v/>
      </c>
      <c r="AX22" s="58" t="str">
        <f>IF('COMEXT Exports'!AY22&gt;0, 'COMEXT Exports'!AY22, "")</f>
        <v/>
      </c>
      <c r="AY22" s="58" t="str">
        <f>IF('COMEXT Exports'!AZ22&gt;0, 'COMEXT Exports'!AZ22, "")</f>
        <v/>
      </c>
      <c r="AZ22" s="58" t="str">
        <f>IF('COMEXT Exports'!BA22&gt;0, 'COMEXT Exports'!BA22, "")</f>
        <v/>
      </c>
      <c r="BA22" s="58" t="str">
        <f>IF('COMEXT Exports'!BB22&gt;0, 'COMEXT Exports'!BB22, "")</f>
        <v/>
      </c>
      <c r="BB22" s="58" t="str">
        <f>IF('COMEXT Exports'!BC22&gt;0, 'COMEXT Exports'!BC22, "")</f>
        <v/>
      </c>
      <c r="BC22" s="58" t="str">
        <f>IF('COMEXT Exports'!BD22&gt;0, 'COMEXT Exports'!BD22, "")</f>
        <v/>
      </c>
      <c r="BD22" s="58" t="str">
        <f>IF('COMEXT Exports'!BE22&gt;0, 'COMEXT Exports'!BE22, "")</f>
        <v/>
      </c>
      <c r="BE22" s="58" t="str">
        <f>IF('COMEXT Exports'!BF22&gt;0, 'COMEXT Exports'!BF22, "")</f>
        <v/>
      </c>
      <c r="BF22" s="58" t="str">
        <f>IF('COMEXT Exports'!BG22&gt;0, 'COMEXT Exports'!BG22, "")</f>
        <v/>
      </c>
      <c r="BG22" s="58" t="str">
        <f>IF('COMEXT Exports'!BH22&gt;0, 'COMEXT Exports'!BH22, "")</f>
        <v/>
      </c>
      <c r="BH22" s="58" t="str">
        <f>IF('COMEXT Exports'!BI22&gt;0, 'COMEXT Exports'!BI22, "")</f>
        <v/>
      </c>
      <c r="BI22" s="58" t="str">
        <f>IF('COMEXT Exports'!BJ22&gt;0, 'COMEXT Exports'!BJ22, "")</f>
        <v/>
      </c>
      <c r="BJ22" s="58" t="str">
        <f>IF('COMEXT Exports'!BK22&gt;0, 'COMEXT Exports'!BK22, "")</f>
        <v/>
      </c>
      <c r="BK22" s="58" t="str">
        <f>IF('COMEXT Exports'!BL22&gt;0, 'COMEXT Exports'!BL22, "")</f>
        <v/>
      </c>
      <c r="BL22" s="58" t="str">
        <f>IF('COMEXT Exports'!BM22&gt;0, 'COMEXT Exports'!BM22, "")</f>
        <v/>
      </c>
      <c r="BM22" s="58" t="str">
        <f>IF('COMEXT Exports'!BN22&gt;0, 'COMEXT Exports'!BN22, "")</f>
        <v/>
      </c>
      <c r="BN22" s="58" t="str">
        <f>IF('COMEXT Exports'!BO22&gt;0, 'COMEXT Exports'!BO22, "")</f>
        <v/>
      </c>
      <c r="BO22" s="58" t="str">
        <f>IF('COMEXT Exports'!BP22&gt;0, 'COMEXT Exports'!BP22, "")</f>
        <v/>
      </c>
      <c r="BP22" s="58" t="str">
        <f>IF('COMEXT Exports'!BQ22&gt;0, 'COMEXT Exports'!BQ22, "")</f>
        <v/>
      </c>
      <c r="BQ22" s="58" t="str">
        <f>IF('COMEXT Exports'!BR22&gt;0, 'COMEXT Exports'!BR22, "")</f>
        <v/>
      </c>
      <c r="BR22" s="58" t="str">
        <f>IF('COMEXT Exports'!BS22&gt;0, 'COMEXT Exports'!BS22, "")</f>
        <v/>
      </c>
      <c r="BS22" s="58" t="str">
        <f>IF('COMEXT Exports'!BT22&gt;0, 'COMEXT Exports'!BT22, "")</f>
        <v/>
      </c>
      <c r="BT22" s="58" t="str">
        <f>IF('COMEXT Exports'!BU22&gt;0, 'COMEXT Exports'!BU22, "")</f>
        <v/>
      </c>
      <c r="BU22" s="58" t="str">
        <f>IF('COMEXT Exports'!BV22&gt;0, 'COMEXT Exports'!BV22, "")</f>
        <v/>
      </c>
      <c r="BV22" s="58" t="str">
        <f>IF('COMEXT Exports'!BW22&gt;0, 'COMEXT Exports'!BW22, "")</f>
        <v/>
      </c>
      <c r="BW22" s="58" t="str">
        <f>IF('COMEXT Exports'!BX22&gt;0, 'COMEXT Exports'!BX22, "")</f>
        <v/>
      </c>
      <c r="BX22" s="58" t="str">
        <f>IF('COMEXT Exports'!BY22&gt;0, 'COMEXT Exports'!BY22, "")</f>
        <v/>
      </c>
      <c r="BY22" s="58" t="str">
        <f>IF('COMEXT Exports'!BZ22&gt;0, 'COMEXT Exports'!BZ22, "")</f>
        <v/>
      </c>
      <c r="BZ22" s="58" t="str">
        <f>IF('COMEXT Exports'!CA22&gt;0, 'COMEXT Exports'!CA22, "")</f>
        <v/>
      </c>
      <c r="CA22" s="58" t="str">
        <f>IF('COMEXT Exports'!CB22&gt;0, 'COMEXT Exports'!CB22, "")</f>
        <v/>
      </c>
      <c r="CB22" s="58" t="str">
        <f>IF('COMEXT Exports'!CC22&gt;0, 'COMEXT Exports'!CC22, "")</f>
        <v/>
      </c>
      <c r="CC22" s="58" t="str">
        <f>IF('COMEXT Exports'!CD22&gt;0, 'COMEXT Exports'!CD22, "")</f>
        <v/>
      </c>
      <c r="CD22" s="58" t="str">
        <f>IF('COMEXT Exports'!CE22&gt;0, 'COMEXT Exports'!CE22, "")</f>
        <v/>
      </c>
      <c r="CE22" s="58" t="str">
        <f>IF('COMEXT Exports'!CF22&gt;0, 'COMEXT Exports'!CF22, "")</f>
        <v/>
      </c>
      <c r="CF22" s="58" t="str">
        <f>IF('COMEXT Exports'!CG22&gt;0, 'COMEXT Exports'!CG22, "")</f>
        <v/>
      </c>
      <c r="CG22" s="58" t="str">
        <f>IF('COMEXT Exports'!CH22&gt;0, 'COMEXT Exports'!CH22, "")</f>
        <v/>
      </c>
      <c r="CH22" s="58" t="str">
        <f>IF('COMEXT Exports'!CI22&gt;0, 'COMEXT Exports'!CI22, "")</f>
        <v/>
      </c>
      <c r="CI22" s="58" t="str">
        <f>IF('COMEXT Exports'!CJ22&gt;0, 'COMEXT Exports'!CJ22, "")</f>
        <v/>
      </c>
      <c r="CJ22" s="58" t="str">
        <f>IF('COMEXT Exports'!CK22&gt;0, 'COMEXT Exports'!CK22, "")</f>
        <v/>
      </c>
      <c r="CK22" s="58" t="str">
        <f>IF('COMEXT Exports'!CL22&gt;0, 'COMEXT Exports'!CL22, "")</f>
        <v/>
      </c>
      <c r="CL22" s="58" t="str">
        <f>IF('COMEXT Exports'!CM22&gt;0, 'COMEXT Exports'!CM22, "")</f>
        <v/>
      </c>
      <c r="CM22" s="58" t="str">
        <f>IF('COMEXT Exports'!CN22&gt;0, 'COMEXT Exports'!CN22, "")</f>
        <v/>
      </c>
      <c r="CN22" s="58" t="str">
        <f>IF('COMEXT Exports'!CO22&gt;0, 'COMEXT Exports'!CO22, "")</f>
        <v/>
      </c>
      <c r="CO22" s="58" t="str">
        <f>IF('COMEXT Exports'!CP22&gt;0, 'COMEXT Exports'!CP22, "")</f>
        <v/>
      </c>
      <c r="CP22" s="58" t="str">
        <f>IF('COMEXT Exports'!CQ22&gt;0, 'COMEXT Exports'!CQ22, "")</f>
        <v/>
      </c>
      <c r="CQ22" s="58" t="str">
        <f>IF('COMEXT Exports'!CR22&gt;0, 'COMEXT Exports'!CR22, "")</f>
        <v/>
      </c>
      <c r="CR22" s="58" t="str">
        <f>IF('COMEXT Exports'!CS22&gt;0, 'COMEXT Exports'!CS22, "")</f>
        <v/>
      </c>
      <c r="CS22" s="58" t="str">
        <f>IF('COMEXT Exports'!CT22&gt;0, 'COMEXT Exports'!CT22, "")</f>
        <v/>
      </c>
      <c r="CT22" s="58" t="str">
        <f>IF('COMEXT Exports'!CU22&gt;0, 'COMEXT Exports'!CU22, "")</f>
        <v/>
      </c>
      <c r="CU22" s="58" t="str">
        <f>IF('COMEXT Exports'!CV22&gt;0, 'COMEXT Exports'!CV22, "")</f>
        <v/>
      </c>
      <c r="CV22" s="58" t="str">
        <f>IF('COMEXT Exports'!CW22&gt;0, 'COMEXT Exports'!CW22, "")</f>
        <v/>
      </c>
      <c r="CW22" s="58" t="str">
        <f>IF('COMEXT Exports'!CX22&gt;0, 'COMEXT Exports'!CX22, "")</f>
        <v/>
      </c>
      <c r="CX22" s="58" t="str">
        <f>IF('COMEXT Exports'!CY22&gt;0, 'COMEXT Exports'!CY22, "")</f>
        <v/>
      </c>
      <c r="CY22" s="58" t="str">
        <f>IF('COMEXT Exports'!CZ22&gt;0, 'COMEXT Exports'!CZ22, "")</f>
        <v/>
      </c>
      <c r="CZ22" s="58" t="str">
        <f>IF('COMEXT Exports'!DA22&gt;0, 'COMEXT Exports'!DA22, "")</f>
        <v/>
      </c>
      <c r="DA22" s="58" t="str">
        <f>IF('COMEXT Exports'!DB22&gt;0, 'COMEXT Exports'!DB22, "")</f>
        <v/>
      </c>
      <c r="DB22" s="58" t="str">
        <f>IF('COMEXT Exports'!DC22&gt;0, 'COMEXT Exports'!DC22, "")</f>
        <v/>
      </c>
      <c r="DC22" s="58" t="str">
        <f>IF('COMEXT Exports'!DD22&gt;0, 'COMEXT Exports'!DD22, "")</f>
        <v/>
      </c>
      <c r="DD22" s="58" t="str">
        <f>IF('COMEXT Exports'!DE22&gt;0, 'COMEXT Exports'!DE22, "")</f>
        <v/>
      </c>
      <c r="DE22" s="58" t="str">
        <f>IF('COMEXT Exports'!DF22&gt;0, 'COMEXT Exports'!DF22, "")</f>
        <v/>
      </c>
      <c r="DF22" s="58" t="str">
        <f>IF('COMEXT Exports'!DG22&gt;0, 'COMEXT Exports'!DG22, "")</f>
        <v/>
      </c>
      <c r="DG22" s="58" t="str">
        <f>IF('COMEXT Exports'!DH22&gt;0, 'COMEXT Exports'!DH22, "")</f>
        <v/>
      </c>
      <c r="DH22" s="58" t="str">
        <f>IF('COMEXT Exports'!DI22&gt;0, 'COMEXT Exports'!DI22, "")</f>
        <v/>
      </c>
      <c r="DI22" s="58" t="str">
        <f>IF('COMEXT Exports'!DJ22&gt;0, 'COMEXT Exports'!DJ22, "")</f>
        <v/>
      </c>
      <c r="DJ22" s="58" t="str">
        <f>IF('COMEXT Exports'!DK22&gt;0, 'COMEXT Exports'!DK22, "")</f>
        <v/>
      </c>
      <c r="DK22" s="58" t="str">
        <f>IF('COMEXT Exports'!DL22&gt;0, 'COMEXT Exports'!DL22, "")</f>
        <v/>
      </c>
      <c r="DL22" s="58" t="str">
        <f>IF('COMEXT Exports'!DM22&gt;0, 'COMEXT Exports'!DM22, "")</f>
        <v/>
      </c>
      <c r="DM22" s="58" t="str">
        <f>IF('COMEXT Exports'!DN22&gt;0, 'COMEXT Exports'!DN22, "")</f>
        <v/>
      </c>
      <c r="DN22" s="58" t="str">
        <f>IF('COMEXT Exports'!DO22&gt;0, 'COMEXT Exports'!DO22, "")</f>
        <v/>
      </c>
      <c r="DO22" s="58" t="str">
        <f>IF('COMEXT Exports'!DP22&gt;0, 'COMEXT Exports'!DP22, "")</f>
        <v/>
      </c>
      <c r="DP22" s="58" t="str">
        <f>IF('COMEXT Exports'!DQ22&gt;0, 'COMEXT Exports'!DQ22, "")</f>
        <v/>
      </c>
      <c r="DQ22" s="58" t="str">
        <f>IF('COMEXT Exports'!DR22&gt;0, 'COMEXT Exports'!DR22, "")</f>
        <v/>
      </c>
      <c r="DR22" s="58" t="str">
        <f>IF('COMEXT Exports'!DS22&gt;0, 'COMEXT Exports'!DS22, "")</f>
        <v/>
      </c>
      <c r="DS22" s="58" t="str">
        <f>IF('COMEXT Exports'!DT22&gt;0, 'COMEXT Exports'!DT22, "")</f>
        <v/>
      </c>
    </row>
    <row r="23" spans="2:123" x14ac:dyDescent="0.3">
      <c r="B23" s="39" t="s">
        <v>142</v>
      </c>
      <c r="C23" s="37" t="s">
        <v>143</v>
      </c>
      <c r="D23" s="58">
        <f>IF('COMEXT Exports'!E23&gt;0, 'COMEXT Exports'!E23, "")</f>
        <v>0.12622920221008613</v>
      </c>
      <c r="E23" s="58">
        <f>IF('COMEXT Exports'!F23&gt;0, 'COMEXT Exports'!F23, "")</f>
        <v>0.13699603876680588</v>
      </c>
      <c r="F23" s="58">
        <f>IF('COMEXT Exports'!G23&gt;0, 'COMEXT Exports'!G23, "")</f>
        <v>0.26322524097689204</v>
      </c>
      <c r="G23" s="58">
        <f>IF('COMEXT Exports'!H23&gt;0, 'COMEXT Exports'!H23, "")</f>
        <v>8.1825115295224085E-2</v>
      </c>
      <c r="H23" s="58">
        <f>IF('COMEXT Exports'!I23&gt;0, 'COMEXT Exports'!I23, "")</f>
        <v>5.8748691564659145E-2</v>
      </c>
      <c r="I23" s="58">
        <f>IF('COMEXT Exports'!J23&gt;0, 'COMEXT Exports'!J23, "")</f>
        <v>0.14057380685988324</v>
      </c>
      <c r="J23" s="58">
        <f>IF('COMEXT Exports'!K23&gt;0, 'COMEXT Exports'!K23, "")</f>
        <v>0.15986011285376894</v>
      </c>
      <c r="K23" s="58">
        <f>IF('COMEXT Exports'!L23&gt;0, 'COMEXT Exports'!L23, "")</f>
        <v>7.8657433675706226E-2</v>
      </c>
      <c r="L23" s="58">
        <f>IF('COMEXT Exports'!M23&gt;0, 'COMEXT Exports'!M23, "")</f>
        <v>0.23851754652947521</v>
      </c>
      <c r="M23" s="58">
        <f>IF('COMEXT Exports'!N23&gt;0, 'COMEXT Exports'!N23, "")</f>
        <v>0.45552543009216567</v>
      </c>
      <c r="N23" s="58">
        <f>IF('COMEXT Exports'!O23&gt;0, 'COMEXT Exports'!O23, "")</f>
        <v>0.38476383059311331</v>
      </c>
      <c r="O23" s="58">
        <f>IF('COMEXT Exports'!P23&gt;0, 'COMEXT Exports'!P23, "")</f>
        <v>0.84028926068527909</v>
      </c>
      <c r="P23" s="58">
        <f>IF('COMEXT Exports'!Q23&gt;0, 'COMEXT Exports'!Q23, "")</f>
        <v>0.47309108119686899</v>
      </c>
      <c r="Q23" s="58">
        <f>IF('COMEXT Exports'!R23&gt;0, 'COMEXT Exports'!R23, "")</f>
        <v>0.47439727762420342</v>
      </c>
      <c r="R23" s="58">
        <f>IF('COMEXT Exports'!S23&gt;0, 'COMEXT Exports'!S23, "")</f>
        <v>0.9474883588210723</v>
      </c>
      <c r="S23" s="58">
        <f>IF('COMEXT Exports'!T23&gt;0, 'COMEXT Exports'!T23, "")</f>
        <v>0.4702168892543872</v>
      </c>
      <c r="T23" s="58">
        <f>IF('COMEXT Exports'!U23&gt;0, 'COMEXT Exports'!U23, "")</f>
        <v>0.46574828571209254</v>
      </c>
      <c r="U23" s="58">
        <f>IF('COMEXT Exports'!V23&gt;0, 'COMEXT Exports'!V23, "")</f>
        <v>0.9359651749664798</v>
      </c>
      <c r="V23" s="58">
        <f>IF('COMEXT Exports'!W23&gt;0, 'COMEXT Exports'!W23, "")</f>
        <v>0.13130683494595624</v>
      </c>
      <c r="W23" s="58">
        <f>IF('COMEXT Exports'!X23&gt;0, 'COMEXT Exports'!X23, "")</f>
        <v>0.16496776587094342</v>
      </c>
      <c r="X23" s="58">
        <f>IF('COMEXT Exports'!Y23&gt;0, 'COMEXT Exports'!Y23, "")</f>
        <v>0.29627460081689966</v>
      </c>
      <c r="Y23" s="58">
        <f>IF('COMEXT Exports'!Z23&gt;0, 'COMEXT Exports'!Z23, "")</f>
        <v>0.29117635414534626</v>
      </c>
      <c r="Z23" s="58">
        <f>IF('COMEXT Exports'!AA23&gt;0, 'COMEXT Exports'!AA23, "")</f>
        <v>0.2972406340994751</v>
      </c>
      <c r="AA23" s="58">
        <f>IF('COMEXT Exports'!AB23&gt;0, 'COMEXT Exports'!AB23, "")</f>
        <v>0.58841698824482136</v>
      </c>
      <c r="AB23" s="58" t="str">
        <f>IF('COMEXT Exports'!AC23&gt;0, 'COMEXT Exports'!AC23, "")</f>
        <v/>
      </c>
      <c r="AC23" s="58" t="str">
        <f>IF('COMEXT Exports'!AD23&gt;0, 'COMEXT Exports'!AD23, "")</f>
        <v/>
      </c>
      <c r="AD23" s="58" t="str">
        <f>IF('COMEXT Exports'!AE23&gt;0, 'COMEXT Exports'!AE23, "")</f>
        <v/>
      </c>
      <c r="AE23" s="58" t="str">
        <f>IF('COMEXT Exports'!AF23&gt;0, 'COMEXT Exports'!AF23, "")</f>
        <v/>
      </c>
      <c r="AF23" s="58" t="str">
        <f>IF('COMEXT Exports'!AG23&gt;0, 'COMEXT Exports'!AG23, "")</f>
        <v/>
      </c>
      <c r="AG23" s="58" t="str">
        <f>IF('COMEXT Exports'!AH23&gt;0, 'COMEXT Exports'!AH23, "")</f>
        <v/>
      </c>
      <c r="AH23" s="58" t="str">
        <f>IF('COMEXT Exports'!AI23&gt;0, 'COMEXT Exports'!AI23, "")</f>
        <v/>
      </c>
      <c r="AI23" s="58" t="str">
        <f>IF('COMEXT Exports'!AJ23&gt;0, 'COMEXT Exports'!AJ23, "")</f>
        <v/>
      </c>
      <c r="AJ23" s="58" t="str">
        <f>IF('COMEXT Exports'!AK23&gt;0, 'COMEXT Exports'!AK23, "")</f>
        <v/>
      </c>
      <c r="AK23" s="58" t="str">
        <f>IF('COMEXT Exports'!AL23&gt;0, 'COMEXT Exports'!AL23, "")</f>
        <v/>
      </c>
      <c r="AL23" s="58" t="str">
        <f>IF('COMEXT Exports'!AM23&gt;0, 'COMEXT Exports'!AM23, "")</f>
        <v/>
      </c>
      <c r="AM23" s="58" t="str">
        <f>IF('COMEXT Exports'!AN23&gt;0, 'COMEXT Exports'!AN23, "")</f>
        <v/>
      </c>
      <c r="AN23" s="58" t="str">
        <f>IF('COMEXT Exports'!AO23&gt;0, 'COMEXT Exports'!AO23, "")</f>
        <v/>
      </c>
      <c r="AO23" s="58" t="str">
        <f>IF('COMEXT Exports'!AP23&gt;0, 'COMEXT Exports'!AP23, "")</f>
        <v/>
      </c>
      <c r="AP23" s="58" t="str">
        <f>IF('COMEXT Exports'!AQ23&gt;0, 'COMEXT Exports'!AQ23, "")</f>
        <v/>
      </c>
      <c r="AQ23" s="58" t="str">
        <f>IF('COMEXT Exports'!AR23&gt;0, 'COMEXT Exports'!AR23, "")</f>
        <v/>
      </c>
      <c r="AR23" s="58" t="str">
        <f>IF('COMEXT Exports'!AS23&gt;0, 'COMEXT Exports'!AS23, "")</f>
        <v/>
      </c>
      <c r="AS23" s="58" t="str">
        <f>IF('COMEXT Exports'!AT23&gt;0, 'COMEXT Exports'!AT23, "")</f>
        <v/>
      </c>
      <c r="AT23" s="58" t="str">
        <f>IF('COMEXT Exports'!AU23&gt;0, 'COMEXT Exports'!AU23, "")</f>
        <v/>
      </c>
      <c r="AU23" s="58" t="str">
        <f>IF('COMEXT Exports'!AV23&gt;0, 'COMEXT Exports'!AV23, "")</f>
        <v/>
      </c>
      <c r="AV23" s="58" t="str">
        <f>IF('COMEXT Exports'!AW23&gt;0, 'COMEXT Exports'!AW23, "")</f>
        <v/>
      </c>
      <c r="AW23" s="58" t="str">
        <f>IF('COMEXT Exports'!AX23&gt;0, 'COMEXT Exports'!AX23, "")</f>
        <v/>
      </c>
      <c r="AX23" s="58" t="str">
        <f>IF('COMEXT Exports'!AY23&gt;0, 'COMEXT Exports'!AY23, "")</f>
        <v/>
      </c>
      <c r="AY23" s="58" t="str">
        <f>IF('COMEXT Exports'!AZ23&gt;0, 'COMEXT Exports'!AZ23, "")</f>
        <v/>
      </c>
      <c r="AZ23" s="58" t="str">
        <f>IF('COMEXT Exports'!BA23&gt;0, 'COMEXT Exports'!BA23, "")</f>
        <v/>
      </c>
      <c r="BA23" s="58" t="str">
        <f>IF('COMEXT Exports'!BB23&gt;0, 'COMEXT Exports'!BB23, "")</f>
        <v/>
      </c>
      <c r="BB23" s="58" t="str">
        <f>IF('COMEXT Exports'!BC23&gt;0, 'COMEXT Exports'!BC23, "")</f>
        <v/>
      </c>
      <c r="BC23" s="58" t="str">
        <f>IF('COMEXT Exports'!BD23&gt;0, 'COMEXT Exports'!BD23, "")</f>
        <v/>
      </c>
      <c r="BD23" s="58" t="str">
        <f>IF('COMEXT Exports'!BE23&gt;0, 'COMEXT Exports'!BE23, "")</f>
        <v/>
      </c>
      <c r="BE23" s="58" t="str">
        <f>IF('COMEXT Exports'!BF23&gt;0, 'COMEXT Exports'!BF23, "")</f>
        <v/>
      </c>
      <c r="BF23" s="58" t="str">
        <f>IF('COMEXT Exports'!BG23&gt;0, 'COMEXT Exports'!BG23, "")</f>
        <v/>
      </c>
      <c r="BG23" s="58" t="str">
        <f>IF('COMEXT Exports'!BH23&gt;0, 'COMEXT Exports'!BH23, "")</f>
        <v/>
      </c>
      <c r="BH23" s="58" t="str">
        <f>IF('COMEXT Exports'!BI23&gt;0, 'COMEXT Exports'!BI23, "")</f>
        <v/>
      </c>
      <c r="BI23" s="58" t="str">
        <f>IF('COMEXT Exports'!BJ23&gt;0, 'COMEXT Exports'!BJ23, "")</f>
        <v/>
      </c>
      <c r="BJ23" s="58" t="str">
        <f>IF('COMEXT Exports'!BK23&gt;0, 'COMEXT Exports'!BK23, "")</f>
        <v/>
      </c>
      <c r="BK23" s="58" t="str">
        <f>IF('COMEXT Exports'!BL23&gt;0, 'COMEXT Exports'!BL23, "")</f>
        <v/>
      </c>
      <c r="BL23" s="58" t="str">
        <f>IF('COMEXT Exports'!BM23&gt;0, 'COMEXT Exports'!BM23, "")</f>
        <v/>
      </c>
      <c r="BM23" s="58" t="str">
        <f>IF('COMEXT Exports'!BN23&gt;0, 'COMEXT Exports'!BN23, "")</f>
        <v/>
      </c>
      <c r="BN23" s="58" t="str">
        <f>IF('COMEXT Exports'!BO23&gt;0, 'COMEXT Exports'!BO23, "")</f>
        <v/>
      </c>
      <c r="BO23" s="58" t="str">
        <f>IF('COMEXT Exports'!BP23&gt;0, 'COMEXT Exports'!BP23, "")</f>
        <v/>
      </c>
      <c r="BP23" s="58" t="str">
        <f>IF('COMEXT Exports'!BQ23&gt;0, 'COMEXT Exports'!BQ23, "")</f>
        <v/>
      </c>
      <c r="BQ23" s="58" t="str">
        <f>IF('COMEXT Exports'!BR23&gt;0, 'COMEXT Exports'!BR23, "")</f>
        <v/>
      </c>
      <c r="BR23" s="58" t="str">
        <f>IF('COMEXT Exports'!BS23&gt;0, 'COMEXT Exports'!BS23, "")</f>
        <v/>
      </c>
      <c r="BS23" s="58" t="str">
        <f>IF('COMEXT Exports'!BT23&gt;0, 'COMEXT Exports'!BT23, "")</f>
        <v/>
      </c>
      <c r="BT23" s="58" t="str">
        <f>IF('COMEXT Exports'!BU23&gt;0, 'COMEXT Exports'!BU23, "")</f>
        <v/>
      </c>
      <c r="BU23" s="58" t="str">
        <f>IF('COMEXT Exports'!BV23&gt;0, 'COMEXT Exports'!BV23, "")</f>
        <v/>
      </c>
      <c r="BV23" s="58" t="str">
        <f>IF('COMEXT Exports'!BW23&gt;0, 'COMEXT Exports'!BW23, "")</f>
        <v/>
      </c>
      <c r="BW23" s="58" t="str">
        <f>IF('COMEXT Exports'!BX23&gt;0, 'COMEXT Exports'!BX23, "")</f>
        <v/>
      </c>
      <c r="BX23" s="58" t="str">
        <f>IF('COMEXT Exports'!BY23&gt;0, 'COMEXT Exports'!BY23, "")</f>
        <v/>
      </c>
      <c r="BY23" s="58" t="str">
        <f>IF('COMEXT Exports'!BZ23&gt;0, 'COMEXT Exports'!BZ23, "")</f>
        <v/>
      </c>
      <c r="BZ23" s="58" t="str">
        <f>IF('COMEXT Exports'!CA23&gt;0, 'COMEXT Exports'!CA23, "")</f>
        <v/>
      </c>
      <c r="CA23" s="58" t="str">
        <f>IF('COMEXT Exports'!CB23&gt;0, 'COMEXT Exports'!CB23, "")</f>
        <v/>
      </c>
      <c r="CB23" s="58" t="str">
        <f>IF('COMEXT Exports'!CC23&gt;0, 'COMEXT Exports'!CC23, "")</f>
        <v/>
      </c>
      <c r="CC23" s="58" t="str">
        <f>IF('COMEXT Exports'!CD23&gt;0, 'COMEXT Exports'!CD23, "")</f>
        <v/>
      </c>
      <c r="CD23" s="58" t="str">
        <f>IF('COMEXT Exports'!CE23&gt;0, 'COMEXT Exports'!CE23, "")</f>
        <v/>
      </c>
      <c r="CE23" s="58" t="str">
        <f>IF('COMEXT Exports'!CF23&gt;0, 'COMEXT Exports'!CF23, "")</f>
        <v/>
      </c>
      <c r="CF23" s="58" t="str">
        <f>IF('COMEXT Exports'!CG23&gt;0, 'COMEXT Exports'!CG23, "")</f>
        <v/>
      </c>
      <c r="CG23" s="58" t="str">
        <f>IF('COMEXT Exports'!CH23&gt;0, 'COMEXT Exports'!CH23, "")</f>
        <v/>
      </c>
      <c r="CH23" s="58" t="str">
        <f>IF('COMEXT Exports'!CI23&gt;0, 'COMEXT Exports'!CI23, "")</f>
        <v/>
      </c>
      <c r="CI23" s="58" t="str">
        <f>IF('COMEXT Exports'!CJ23&gt;0, 'COMEXT Exports'!CJ23, "")</f>
        <v/>
      </c>
      <c r="CJ23" s="58" t="str">
        <f>IF('COMEXT Exports'!CK23&gt;0, 'COMEXT Exports'!CK23, "")</f>
        <v/>
      </c>
      <c r="CK23" s="58" t="str">
        <f>IF('COMEXT Exports'!CL23&gt;0, 'COMEXT Exports'!CL23, "")</f>
        <v/>
      </c>
      <c r="CL23" s="58" t="str">
        <f>IF('COMEXT Exports'!CM23&gt;0, 'COMEXT Exports'!CM23, "")</f>
        <v/>
      </c>
      <c r="CM23" s="58" t="str">
        <f>IF('COMEXT Exports'!CN23&gt;0, 'COMEXT Exports'!CN23, "")</f>
        <v/>
      </c>
      <c r="CN23" s="58" t="str">
        <f>IF('COMEXT Exports'!CO23&gt;0, 'COMEXT Exports'!CO23, "")</f>
        <v/>
      </c>
      <c r="CO23" s="58" t="str">
        <f>IF('COMEXT Exports'!CP23&gt;0, 'COMEXT Exports'!CP23, "")</f>
        <v/>
      </c>
      <c r="CP23" s="58" t="str">
        <f>IF('COMEXT Exports'!CQ23&gt;0, 'COMEXT Exports'!CQ23, "")</f>
        <v/>
      </c>
      <c r="CQ23" s="58" t="str">
        <f>IF('COMEXT Exports'!CR23&gt;0, 'COMEXT Exports'!CR23, "")</f>
        <v/>
      </c>
      <c r="CR23" s="58" t="str">
        <f>IF('COMEXT Exports'!CS23&gt;0, 'COMEXT Exports'!CS23, "")</f>
        <v/>
      </c>
      <c r="CS23" s="58" t="str">
        <f>IF('COMEXT Exports'!CT23&gt;0, 'COMEXT Exports'!CT23, "")</f>
        <v/>
      </c>
      <c r="CT23" s="58" t="str">
        <f>IF('COMEXT Exports'!CU23&gt;0, 'COMEXT Exports'!CU23, "")</f>
        <v/>
      </c>
      <c r="CU23" s="58" t="str">
        <f>IF('COMEXT Exports'!CV23&gt;0, 'COMEXT Exports'!CV23, "")</f>
        <v/>
      </c>
      <c r="CV23" s="58" t="str">
        <f>IF('COMEXT Exports'!CW23&gt;0, 'COMEXT Exports'!CW23, "")</f>
        <v/>
      </c>
      <c r="CW23" s="58" t="str">
        <f>IF('COMEXT Exports'!CX23&gt;0, 'COMEXT Exports'!CX23, "")</f>
        <v/>
      </c>
      <c r="CX23" s="58" t="str">
        <f>IF('COMEXT Exports'!CY23&gt;0, 'COMEXT Exports'!CY23, "")</f>
        <v/>
      </c>
      <c r="CY23" s="58" t="str">
        <f>IF('COMEXT Exports'!CZ23&gt;0, 'COMEXT Exports'!CZ23, "")</f>
        <v/>
      </c>
      <c r="CZ23" s="58" t="str">
        <f>IF('COMEXT Exports'!DA23&gt;0, 'COMEXT Exports'!DA23, "")</f>
        <v/>
      </c>
      <c r="DA23" s="58" t="str">
        <f>IF('COMEXT Exports'!DB23&gt;0, 'COMEXT Exports'!DB23, "")</f>
        <v/>
      </c>
      <c r="DB23" s="58" t="str">
        <f>IF('COMEXT Exports'!DC23&gt;0, 'COMEXT Exports'!DC23, "")</f>
        <v/>
      </c>
      <c r="DC23" s="58" t="str">
        <f>IF('COMEXT Exports'!DD23&gt;0, 'COMEXT Exports'!DD23, "")</f>
        <v/>
      </c>
      <c r="DD23" s="58" t="str">
        <f>IF('COMEXT Exports'!DE23&gt;0, 'COMEXT Exports'!DE23, "")</f>
        <v/>
      </c>
      <c r="DE23" s="58" t="str">
        <f>IF('COMEXT Exports'!DF23&gt;0, 'COMEXT Exports'!DF23, "")</f>
        <v/>
      </c>
      <c r="DF23" s="58" t="str">
        <f>IF('COMEXT Exports'!DG23&gt;0, 'COMEXT Exports'!DG23, "")</f>
        <v/>
      </c>
      <c r="DG23" s="58" t="str">
        <f>IF('COMEXT Exports'!DH23&gt;0, 'COMEXT Exports'!DH23, "")</f>
        <v/>
      </c>
      <c r="DH23" s="58" t="str">
        <f>IF('COMEXT Exports'!DI23&gt;0, 'COMEXT Exports'!DI23, "")</f>
        <v/>
      </c>
      <c r="DI23" s="58" t="str">
        <f>IF('COMEXT Exports'!DJ23&gt;0, 'COMEXT Exports'!DJ23, "")</f>
        <v/>
      </c>
      <c r="DJ23" s="58" t="str">
        <f>IF('COMEXT Exports'!DK23&gt;0, 'COMEXT Exports'!DK23, "")</f>
        <v/>
      </c>
      <c r="DK23" s="58" t="str">
        <f>IF('COMEXT Exports'!DL23&gt;0, 'COMEXT Exports'!DL23, "")</f>
        <v/>
      </c>
      <c r="DL23" s="58" t="str">
        <f>IF('COMEXT Exports'!DM23&gt;0, 'COMEXT Exports'!DM23, "")</f>
        <v/>
      </c>
      <c r="DM23" s="58" t="str">
        <f>IF('COMEXT Exports'!DN23&gt;0, 'COMEXT Exports'!DN23, "")</f>
        <v/>
      </c>
      <c r="DN23" s="58" t="str">
        <f>IF('COMEXT Exports'!DO23&gt;0, 'COMEXT Exports'!DO23, "")</f>
        <v/>
      </c>
      <c r="DO23" s="58" t="str">
        <f>IF('COMEXT Exports'!DP23&gt;0, 'COMEXT Exports'!DP23, "")</f>
        <v/>
      </c>
      <c r="DP23" s="58" t="str">
        <f>IF('COMEXT Exports'!DQ23&gt;0, 'COMEXT Exports'!DQ23, "")</f>
        <v/>
      </c>
      <c r="DQ23" s="58" t="str">
        <f>IF('COMEXT Exports'!DR23&gt;0, 'COMEXT Exports'!DR23, "")</f>
        <v/>
      </c>
      <c r="DR23" s="58" t="str">
        <f>IF('COMEXT Exports'!DS23&gt;0, 'COMEXT Exports'!DS23, "")</f>
        <v/>
      </c>
      <c r="DS23" s="58" t="str">
        <f>IF('COMEXT Exports'!DT23&gt;0, 'COMEXT Exports'!DT23, "")</f>
        <v/>
      </c>
    </row>
    <row r="24" spans="2:123" x14ac:dyDescent="0.3">
      <c r="B24" s="39" t="s">
        <v>144</v>
      </c>
      <c r="C24" s="37" t="s">
        <v>145</v>
      </c>
      <c r="D24" s="58">
        <f>IF('COMEXT Exports'!E24&gt;0, 'COMEXT Exports'!E24, "")</f>
        <v>0.18262689134090934</v>
      </c>
      <c r="E24" s="58">
        <f>IF('COMEXT Exports'!F24&gt;0, 'COMEXT Exports'!F24, "")</f>
        <v>0.19960550805986138</v>
      </c>
      <c r="F24" s="58">
        <f>IF('COMEXT Exports'!G24&gt;0, 'COMEXT Exports'!G24, "")</f>
        <v>0.38223239940077075</v>
      </c>
      <c r="G24" s="58">
        <f>IF('COMEXT Exports'!H24&gt;0, 'COMEXT Exports'!H24, "")</f>
        <v>0.39007716836289952</v>
      </c>
      <c r="H24" s="58">
        <f>IF('COMEXT Exports'!I24&gt;0, 'COMEXT Exports'!I24, "")</f>
        <v>0.23104938632794514</v>
      </c>
      <c r="I24" s="58">
        <f>IF('COMEXT Exports'!J24&gt;0, 'COMEXT Exports'!J24, "")</f>
        <v>0.62112655469084466</v>
      </c>
      <c r="J24" s="58">
        <f>IF('COMEXT Exports'!K24&gt;0, 'COMEXT Exports'!K24, "")</f>
        <v>9.0395971697143251E-2</v>
      </c>
      <c r="K24" s="58">
        <f>IF('COMEXT Exports'!L24&gt;0, 'COMEXT Exports'!L24, "")</f>
        <v>3.0983566112019838E-2</v>
      </c>
      <c r="L24" s="58">
        <f>IF('COMEXT Exports'!M24&gt;0, 'COMEXT Exports'!M24, "")</f>
        <v>0.12137953780916309</v>
      </c>
      <c r="M24" s="58">
        <f>IF('COMEXT Exports'!N24&gt;0, 'COMEXT Exports'!N24, "")</f>
        <v>0.16868822948827825</v>
      </c>
      <c r="N24" s="58">
        <f>IF('COMEXT Exports'!O24&gt;0, 'COMEXT Exports'!O24, "")</f>
        <v>0.12395966253972736</v>
      </c>
      <c r="O24" s="58">
        <f>IF('COMEXT Exports'!P24&gt;0, 'COMEXT Exports'!P24, "")</f>
        <v>0.29264789202800556</v>
      </c>
      <c r="P24" s="58">
        <f>IF('COMEXT Exports'!Q24&gt;0, 'COMEXT Exports'!Q24, "")</f>
        <v>0.29051512505959542</v>
      </c>
      <c r="Q24" s="58">
        <f>IF('COMEXT Exports'!R24&gt;0, 'COMEXT Exports'!R24, "")</f>
        <v>0.27851845799707931</v>
      </c>
      <c r="R24" s="58">
        <f>IF('COMEXT Exports'!S24&gt;0, 'COMEXT Exports'!S24, "")</f>
        <v>0.56903358305667484</v>
      </c>
      <c r="S24" s="58">
        <f>IF('COMEXT Exports'!T24&gt;0, 'COMEXT Exports'!T24, "")</f>
        <v>0.21878885035606696</v>
      </c>
      <c r="T24" s="58">
        <f>IF('COMEXT Exports'!U24&gt;0, 'COMEXT Exports'!U24, "")</f>
        <v>0.21213127798135675</v>
      </c>
      <c r="U24" s="58">
        <f>IF('COMEXT Exports'!V24&gt;0, 'COMEXT Exports'!V24, "")</f>
        <v>0.43092012833742371</v>
      </c>
      <c r="V24" s="58">
        <f>IF('COMEXT Exports'!W24&gt;0, 'COMEXT Exports'!W24, "")</f>
        <v>0.19220239799241298</v>
      </c>
      <c r="W24" s="58">
        <f>IF('COMEXT Exports'!X24&gt;0, 'COMEXT Exports'!X24, "")</f>
        <v>0.25603058221523478</v>
      </c>
      <c r="X24" s="58">
        <f>IF('COMEXT Exports'!Y24&gt;0, 'COMEXT Exports'!Y24, "")</f>
        <v>0.44823298020764779</v>
      </c>
      <c r="Y24" s="58">
        <f>IF('COMEXT Exports'!Z24&gt;0, 'COMEXT Exports'!Z24, "")</f>
        <v>0.31660670255901324</v>
      </c>
      <c r="Z24" s="58">
        <f>IF('COMEXT Exports'!AA24&gt;0, 'COMEXT Exports'!AA24, "")</f>
        <v>0.27287449821010845</v>
      </c>
      <c r="AA24" s="58">
        <f>IF('COMEXT Exports'!AB24&gt;0, 'COMEXT Exports'!AB24, "")</f>
        <v>0.58948120076912169</v>
      </c>
      <c r="AB24" s="58" t="str">
        <f>IF('COMEXT Exports'!AC24&gt;0, 'COMEXT Exports'!AC24, "")</f>
        <v/>
      </c>
      <c r="AC24" s="58" t="str">
        <f>IF('COMEXT Exports'!AD24&gt;0, 'COMEXT Exports'!AD24, "")</f>
        <v/>
      </c>
      <c r="AD24" s="58" t="str">
        <f>IF('COMEXT Exports'!AE24&gt;0, 'COMEXT Exports'!AE24, "")</f>
        <v/>
      </c>
      <c r="AE24" s="58" t="str">
        <f>IF('COMEXT Exports'!AF24&gt;0, 'COMEXT Exports'!AF24, "")</f>
        <v/>
      </c>
      <c r="AF24" s="58" t="str">
        <f>IF('COMEXT Exports'!AG24&gt;0, 'COMEXT Exports'!AG24, "")</f>
        <v/>
      </c>
      <c r="AG24" s="58" t="str">
        <f>IF('COMEXT Exports'!AH24&gt;0, 'COMEXT Exports'!AH24, "")</f>
        <v/>
      </c>
      <c r="AH24" s="58" t="str">
        <f>IF('COMEXT Exports'!AI24&gt;0, 'COMEXT Exports'!AI24, "")</f>
        <v/>
      </c>
      <c r="AI24" s="58" t="str">
        <f>IF('COMEXT Exports'!AJ24&gt;0, 'COMEXT Exports'!AJ24, "")</f>
        <v/>
      </c>
      <c r="AJ24" s="58" t="str">
        <f>IF('COMEXT Exports'!AK24&gt;0, 'COMEXT Exports'!AK24, "")</f>
        <v/>
      </c>
      <c r="AK24" s="58" t="str">
        <f>IF('COMEXT Exports'!AL24&gt;0, 'COMEXT Exports'!AL24, "")</f>
        <v/>
      </c>
      <c r="AL24" s="58" t="str">
        <f>IF('COMEXT Exports'!AM24&gt;0, 'COMEXT Exports'!AM24, "")</f>
        <v/>
      </c>
      <c r="AM24" s="58" t="str">
        <f>IF('COMEXT Exports'!AN24&gt;0, 'COMEXT Exports'!AN24, "")</f>
        <v/>
      </c>
      <c r="AN24" s="58" t="str">
        <f>IF('COMEXT Exports'!AO24&gt;0, 'COMEXT Exports'!AO24, "")</f>
        <v/>
      </c>
      <c r="AO24" s="58" t="str">
        <f>IF('COMEXT Exports'!AP24&gt;0, 'COMEXT Exports'!AP24, "")</f>
        <v/>
      </c>
      <c r="AP24" s="58" t="str">
        <f>IF('COMEXT Exports'!AQ24&gt;0, 'COMEXT Exports'!AQ24, "")</f>
        <v/>
      </c>
      <c r="AQ24" s="58" t="str">
        <f>IF('COMEXT Exports'!AR24&gt;0, 'COMEXT Exports'!AR24, "")</f>
        <v/>
      </c>
      <c r="AR24" s="58" t="str">
        <f>IF('COMEXT Exports'!AS24&gt;0, 'COMEXT Exports'!AS24, "")</f>
        <v/>
      </c>
      <c r="AS24" s="58" t="str">
        <f>IF('COMEXT Exports'!AT24&gt;0, 'COMEXT Exports'!AT24, "")</f>
        <v/>
      </c>
      <c r="AT24" s="58" t="str">
        <f>IF('COMEXT Exports'!AU24&gt;0, 'COMEXT Exports'!AU24, "")</f>
        <v/>
      </c>
      <c r="AU24" s="58" t="str">
        <f>IF('COMEXT Exports'!AV24&gt;0, 'COMEXT Exports'!AV24, "")</f>
        <v/>
      </c>
      <c r="AV24" s="58" t="str">
        <f>IF('COMEXT Exports'!AW24&gt;0, 'COMEXT Exports'!AW24, "")</f>
        <v/>
      </c>
      <c r="AW24" s="58" t="str">
        <f>IF('COMEXT Exports'!AX24&gt;0, 'COMEXT Exports'!AX24, "")</f>
        <v/>
      </c>
      <c r="AX24" s="58" t="str">
        <f>IF('COMEXT Exports'!AY24&gt;0, 'COMEXT Exports'!AY24, "")</f>
        <v/>
      </c>
      <c r="AY24" s="58" t="str">
        <f>IF('COMEXT Exports'!AZ24&gt;0, 'COMEXT Exports'!AZ24, "")</f>
        <v/>
      </c>
      <c r="AZ24" s="58" t="str">
        <f>IF('COMEXT Exports'!BA24&gt;0, 'COMEXT Exports'!BA24, "")</f>
        <v/>
      </c>
      <c r="BA24" s="58" t="str">
        <f>IF('COMEXT Exports'!BB24&gt;0, 'COMEXT Exports'!BB24, "")</f>
        <v/>
      </c>
      <c r="BB24" s="58" t="str">
        <f>IF('COMEXT Exports'!BC24&gt;0, 'COMEXT Exports'!BC24, "")</f>
        <v/>
      </c>
      <c r="BC24" s="58" t="str">
        <f>IF('COMEXT Exports'!BD24&gt;0, 'COMEXT Exports'!BD24, "")</f>
        <v/>
      </c>
      <c r="BD24" s="58" t="str">
        <f>IF('COMEXT Exports'!BE24&gt;0, 'COMEXT Exports'!BE24, "")</f>
        <v/>
      </c>
      <c r="BE24" s="58" t="str">
        <f>IF('COMEXT Exports'!BF24&gt;0, 'COMEXT Exports'!BF24, "")</f>
        <v/>
      </c>
      <c r="BF24" s="58" t="str">
        <f>IF('COMEXT Exports'!BG24&gt;0, 'COMEXT Exports'!BG24, "")</f>
        <v/>
      </c>
      <c r="BG24" s="58" t="str">
        <f>IF('COMEXT Exports'!BH24&gt;0, 'COMEXT Exports'!BH24, "")</f>
        <v/>
      </c>
      <c r="BH24" s="58" t="str">
        <f>IF('COMEXT Exports'!BI24&gt;0, 'COMEXT Exports'!BI24, "")</f>
        <v/>
      </c>
      <c r="BI24" s="58" t="str">
        <f>IF('COMEXT Exports'!BJ24&gt;0, 'COMEXT Exports'!BJ24, "")</f>
        <v/>
      </c>
      <c r="BJ24" s="58" t="str">
        <f>IF('COMEXT Exports'!BK24&gt;0, 'COMEXT Exports'!BK24, "")</f>
        <v/>
      </c>
      <c r="BK24" s="58" t="str">
        <f>IF('COMEXT Exports'!BL24&gt;0, 'COMEXT Exports'!BL24, "")</f>
        <v/>
      </c>
      <c r="BL24" s="58" t="str">
        <f>IF('COMEXT Exports'!BM24&gt;0, 'COMEXT Exports'!BM24, "")</f>
        <v/>
      </c>
      <c r="BM24" s="58" t="str">
        <f>IF('COMEXT Exports'!BN24&gt;0, 'COMEXT Exports'!BN24, "")</f>
        <v/>
      </c>
      <c r="BN24" s="58" t="str">
        <f>IF('COMEXT Exports'!BO24&gt;0, 'COMEXT Exports'!BO24, "")</f>
        <v/>
      </c>
      <c r="BO24" s="58" t="str">
        <f>IF('COMEXT Exports'!BP24&gt;0, 'COMEXT Exports'!BP24, "")</f>
        <v/>
      </c>
      <c r="BP24" s="58" t="str">
        <f>IF('COMEXT Exports'!BQ24&gt;0, 'COMEXT Exports'!BQ24, "")</f>
        <v/>
      </c>
      <c r="BQ24" s="58" t="str">
        <f>IF('COMEXT Exports'!BR24&gt;0, 'COMEXT Exports'!BR24, "")</f>
        <v/>
      </c>
      <c r="BR24" s="58" t="str">
        <f>IF('COMEXT Exports'!BS24&gt;0, 'COMEXT Exports'!BS24, "")</f>
        <v/>
      </c>
      <c r="BS24" s="58" t="str">
        <f>IF('COMEXT Exports'!BT24&gt;0, 'COMEXT Exports'!BT24, "")</f>
        <v/>
      </c>
      <c r="BT24" s="58" t="str">
        <f>IF('COMEXT Exports'!BU24&gt;0, 'COMEXT Exports'!BU24, "")</f>
        <v/>
      </c>
      <c r="BU24" s="58" t="str">
        <f>IF('COMEXT Exports'!BV24&gt;0, 'COMEXT Exports'!BV24, "")</f>
        <v/>
      </c>
      <c r="BV24" s="58" t="str">
        <f>IF('COMEXT Exports'!BW24&gt;0, 'COMEXT Exports'!BW24, "")</f>
        <v/>
      </c>
      <c r="BW24" s="58" t="str">
        <f>IF('COMEXT Exports'!BX24&gt;0, 'COMEXT Exports'!BX24, "")</f>
        <v/>
      </c>
      <c r="BX24" s="58" t="str">
        <f>IF('COMEXT Exports'!BY24&gt;0, 'COMEXT Exports'!BY24, "")</f>
        <v/>
      </c>
      <c r="BY24" s="58" t="str">
        <f>IF('COMEXT Exports'!BZ24&gt;0, 'COMEXT Exports'!BZ24, "")</f>
        <v/>
      </c>
      <c r="BZ24" s="58" t="str">
        <f>IF('COMEXT Exports'!CA24&gt;0, 'COMEXT Exports'!CA24, "")</f>
        <v/>
      </c>
      <c r="CA24" s="58" t="str">
        <f>IF('COMEXT Exports'!CB24&gt;0, 'COMEXT Exports'!CB24, "")</f>
        <v/>
      </c>
      <c r="CB24" s="58" t="str">
        <f>IF('COMEXT Exports'!CC24&gt;0, 'COMEXT Exports'!CC24, "")</f>
        <v/>
      </c>
      <c r="CC24" s="58" t="str">
        <f>IF('COMEXT Exports'!CD24&gt;0, 'COMEXT Exports'!CD24, "")</f>
        <v/>
      </c>
      <c r="CD24" s="58" t="str">
        <f>IF('COMEXT Exports'!CE24&gt;0, 'COMEXT Exports'!CE24, "")</f>
        <v/>
      </c>
      <c r="CE24" s="58" t="str">
        <f>IF('COMEXT Exports'!CF24&gt;0, 'COMEXT Exports'!CF24, "")</f>
        <v/>
      </c>
      <c r="CF24" s="58" t="str">
        <f>IF('COMEXT Exports'!CG24&gt;0, 'COMEXT Exports'!CG24, "")</f>
        <v/>
      </c>
      <c r="CG24" s="58" t="str">
        <f>IF('COMEXT Exports'!CH24&gt;0, 'COMEXT Exports'!CH24, "")</f>
        <v/>
      </c>
      <c r="CH24" s="58" t="str">
        <f>IF('COMEXT Exports'!CI24&gt;0, 'COMEXT Exports'!CI24, "")</f>
        <v/>
      </c>
      <c r="CI24" s="58" t="str">
        <f>IF('COMEXT Exports'!CJ24&gt;0, 'COMEXT Exports'!CJ24, "")</f>
        <v/>
      </c>
      <c r="CJ24" s="58" t="str">
        <f>IF('COMEXT Exports'!CK24&gt;0, 'COMEXT Exports'!CK24, "")</f>
        <v/>
      </c>
      <c r="CK24" s="58" t="str">
        <f>IF('COMEXT Exports'!CL24&gt;0, 'COMEXT Exports'!CL24, "")</f>
        <v/>
      </c>
      <c r="CL24" s="58" t="str">
        <f>IF('COMEXT Exports'!CM24&gt;0, 'COMEXT Exports'!CM24, "")</f>
        <v/>
      </c>
      <c r="CM24" s="58" t="str">
        <f>IF('COMEXT Exports'!CN24&gt;0, 'COMEXT Exports'!CN24, "")</f>
        <v/>
      </c>
      <c r="CN24" s="58" t="str">
        <f>IF('COMEXT Exports'!CO24&gt;0, 'COMEXT Exports'!CO24, "")</f>
        <v/>
      </c>
      <c r="CO24" s="58" t="str">
        <f>IF('COMEXT Exports'!CP24&gt;0, 'COMEXT Exports'!CP24, "")</f>
        <v/>
      </c>
      <c r="CP24" s="58" t="str">
        <f>IF('COMEXT Exports'!CQ24&gt;0, 'COMEXT Exports'!CQ24, "")</f>
        <v/>
      </c>
      <c r="CQ24" s="58" t="str">
        <f>IF('COMEXT Exports'!CR24&gt;0, 'COMEXT Exports'!CR24, "")</f>
        <v/>
      </c>
      <c r="CR24" s="58" t="str">
        <f>IF('COMEXT Exports'!CS24&gt;0, 'COMEXT Exports'!CS24, "")</f>
        <v/>
      </c>
      <c r="CS24" s="58" t="str">
        <f>IF('COMEXT Exports'!CT24&gt;0, 'COMEXT Exports'!CT24, "")</f>
        <v/>
      </c>
      <c r="CT24" s="58" t="str">
        <f>IF('COMEXT Exports'!CU24&gt;0, 'COMEXT Exports'!CU24, "")</f>
        <v/>
      </c>
      <c r="CU24" s="58" t="str">
        <f>IF('COMEXT Exports'!CV24&gt;0, 'COMEXT Exports'!CV24, "")</f>
        <v/>
      </c>
      <c r="CV24" s="58" t="str">
        <f>IF('COMEXT Exports'!CW24&gt;0, 'COMEXT Exports'!CW24, "")</f>
        <v/>
      </c>
      <c r="CW24" s="58" t="str">
        <f>IF('COMEXT Exports'!CX24&gt;0, 'COMEXT Exports'!CX24, "")</f>
        <v/>
      </c>
      <c r="CX24" s="58" t="str">
        <f>IF('COMEXT Exports'!CY24&gt;0, 'COMEXT Exports'!CY24, "")</f>
        <v/>
      </c>
      <c r="CY24" s="58" t="str">
        <f>IF('COMEXT Exports'!CZ24&gt;0, 'COMEXT Exports'!CZ24, "")</f>
        <v/>
      </c>
      <c r="CZ24" s="58" t="str">
        <f>IF('COMEXT Exports'!DA24&gt;0, 'COMEXT Exports'!DA24, "")</f>
        <v/>
      </c>
      <c r="DA24" s="58" t="str">
        <f>IF('COMEXT Exports'!DB24&gt;0, 'COMEXT Exports'!DB24, "")</f>
        <v/>
      </c>
      <c r="DB24" s="58" t="str">
        <f>IF('COMEXT Exports'!DC24&gt;0, 'COMEXT Exports'!DC24, "")</f>
        <v/>
      </c>
      <c r="DC24" s="58" t="str">
        <f>IF('COMEXT Exports'!DD24&gt;0, 'COMEXT Exports'!DD24, "")</f>
        <v/>
      </c>
      <c r="DD24" s="58" t="str">
        <f>IF('COMEXT Exports'!DE24&gt;0, 'COMEXT Exports'!DE24, "")</f>
        <v/>
      </c>
      <c r="DE24" s="58" t="str">
        <f>IF('COMEXT Exports'!DF24&gt;0, 'COMEXT Exports'!DF24, "")</f>
        <v/>
      </c>
      <c r="DF24" s="58" t="str">
        <f>IF('COMEXT Exports'!DG24&gt;0, 'COMEXT Exports'!DG24, "")</f>
        <v/>
      </c>
      <c r="DG24" s="58" t="str">
        <f>IF('COMEXT Exports'!DH24&gt;0, 'COMEXT Exports'!DH24, "")</f>
        <v/>
      </c>
      <c r="DH24" s="58" t="str">
        <f>IF('COMEXT Exports'!DI24&gt;0, 'COMEXT Exports'!DI24, "")</f>
        <v/>
      </c>
      <c r="DI24" s="58" t="str">
        <f>IF('COMEXT Exports'!DJ24&gt;0, 'COMEXT Exports'!DJ24, "")</f>
        <v/>
      </c>
      <c r="DJ24" s="58" t="str">
        <f>IF('COMEXT Exports'!DK24&gt;0, 'COMEXT Exports'!DK24, "")</f>
        <v/>
      </c>
      <c r="DK24" s="58" t="str">
        <f>IF('COMEXT Exports'!DL24&gt;0, 'COMEXT Exports'!DL24, "")</f>
        <v/>
      </c>
      <c r="DL24" s="58" t="str">
        <f>IF('COMEXT Exports'!DM24&gt;0, 'COMEXT Exports'!DM24, "")</f>
        <v/>
      </c>
      <c r="DM24" s="58" t="str">
        <f>IF('COMEXT Exports'!DN24&gt;0, 'COMEXT Exports'!DN24, "")</f>
        <v/>
      </c>
      <c r="DN24" s="58" t="str">
        <f>IF('COMEXT Exports'!DO24&gt;0, 'COMEXT Exports'!DO24, "")</f>
        <v/>
      </c>
      <c r="DO24" s="58" t="str">
        <f>IF('COMEXT Exports'!DP24&gt;0, 'COMEXT Exports'!DP24, "")</f>
        <v/>
      </c>
      <c r="DP24" s="58" t="str">
        <f>IF('COMEXT Exports'!DQ24&gt;0, 'COMEXT Exports'!DQ24, "")</f>
        <v/>
      </c>
      <c r="DQ24" s="58" t="str">
        <f>IF('COMEXT Exports'!DR24&gt;0, 'COMEXT Exports'!DR24, "")</f>
        <v/>
      </c>
      <c r="DR24" s="58" t="str">
        <f>IF('COMEXT Exports'!DS24&gt;0, 'COMEXT Exports'!DS24, "")</f>
        <v/>
      </c>
      <c r="DS24" s="58" t="str">
        <f>IF('COMEXT Exports'!DT24&gt;0, 'COMEXT Exports'!DT24, "")</f>
        <v/>
      </c>
    </row>
    <row r="25" spans="2:123" x14ac:dyDescent="0.3">
      <c r="B25" s="39" t="s">
        <v>146</v>
      </c>
      <c r="C25" s="37" t="s">
        <v>147</v>
      </c>
      <c r="D25" s="58">
        <f>IF('COMEXT Exports'!E25&gt;0, 'COMEXT Exports'!E25, "")</f>
        <v>6.8128209729739897</v>
      </c>
      <c r="E25" s="58">
        <f>IF('COMEXT Exports'!F25&gt;0, 'COMEXT Exports'!F25, "")</f>
        <v>3.814733495785664</v>
      </c>
      <c r="F25" s="58">
        <f>IF('COMEXT Exports'!G25&gt;0, 'COMEXT Exports'!G25, "")</f>
        <v>10.627554468759653</v>
      </c>
      <c r="G25" s="58">
        <f>IF('COMEXT Exports'!H25&gt;0, 'COMEXT Exports'!H25, "")</f>
        <v>8.0195896522811143</v>
      </c>
      <c r="H25" s="58">
        <f>IF('COMEXT Exports'!I25&gt;0, 'COMEXT Exports'!I25, "")</f>
        <v>4.397475375500032</v>
      </c>
      <c r="I25" s="58">
        <f>IF('COMEXT Exports'!J25&gt;0, 'COMEXT Exports'!J25, "")</f>
        <v>12.417065027781149</v>
      </c>
      <c r="J25" s="58">
        <f>IF('COMEXT Exports'!K25&gt;0, 'COMEXT Exports'!K25, "")</f>
        <v>11.156562368099175</v>
      </c>
      <c r="K25" s="58">
        <f>IF('COMEXT Exports'!L25&gt;0, 'COMEXT Exports'!L25, "")</f>
        <v>8.2418004915036747</v>
      </c>
      <c r="L25" s="58">
        <f>IF('COMEXT Exports'!M25&gt;0, 'COMEXT Exports'!M25, "")</f>
        <v>19.398362859602848</v>
      </c>
      <c r="M25" s="58">
        <f>IF('COMEXT Exports'!N25&gt;0, 'COMEXT Exports'!N25, "")</f>
        <v>13.692488821148748</v>
      </c>
      <c r="N25" s="58">
        <f>IF('COMEXT Exports'!O25&gt;0, 'COMEXT Exports'!O25, "")</f>
        <v>9.1634351753391758</v>
      </c>
      <c r="O25" s="58">
        <f>IF('COMEXT Exports'!P25&gt;0, 'COMEXT Exports'!P25, "")</f>
        <v>22.855923996487924</v>
      </c>
      <c r="P25" s="58">
        <f>IF('COMEXT Exports'!Q25&gt;0, 'COMEXT Exports'!Q25, "")</f>
        <v>19.118353727444457</v>
      </c>
      <c r="Q25" s="58">
        <f>IF('COMEXT Exports'!R25&gt;0, 'COMEXT Exports'!R25, "")</f>
        <v>11.928923374579172</v>
      </c>
      <c r="R25" s="58">
        <f>IF('COMEXT Exports'!S25&gt;0, 'COMEXT Exports'!S25, "")</f>
        <v>31.047277102023624</v>
      </c>
      <c r="S25" s="58">
        <f>IF('COMEXT Exports'!T25&gt;0, 'COMEXT Exports'!T25, "")</f>
        <v>22.939991940787348</v>
      </c>
      <c r="T25" s="58">
        <f>IF('COMEXT Exports'!U25&gt;0, 'COMEXT Exports'!U25, "")</f>
        <v>12.472730661529782</v>
      </c>
      <c r="U25" s="58">
        <f>IF('COMEXT Exports'!V25&gt;0, 'COMEXT Exports'!V25, "")</f>
        <v>35.412722602317125</v>
      </c>
      <c r="V25" s="58">
        <f>IF('COMEXT Exports'!W25&gt;0, 'COMEXT Exports'!W25, "")</f>
        <v>23.41523664129074</v>
      </c>
      <c r="W25" s="58">
        <f>IF('COMEXT Exports'!X25&gt;0, 'COMEXT Exports'!X25, "")</f>
        <v>18.28526357083274</v>
      </c>
      <c r="X25" s="58">
        <f>IF('COMEXT Exports'!Y25&gt;0, 'COMEXT Exports'!Y25, "")</f>
        <v>41.700500212123487</v>
      </c>
      <c r="Y25" s="58">
        <f>IF('COMEXT Exports'!Z25&gt;0, 'COMEXT Exports'!Z25, "")</f>
        <v>31.901326321653301</v>
      </c>
      <c r="Z25" s="58">
        <f>IF('COMEXT Exports'!AA25&gt;0, 'COMEXT Exports'!AA25, "")</f>
        <v>14.216091584769019</v>
      </c>
      <c r="AA25" s="58">
        <f>IF('COMEXT Exports'!AB25&gt;0, 'COMEXT Exports'!AB25, "")</f>
        <v>46.117417906422311</v>
      </c>
      <c r="AB25" s="58" t="str">
        <f>IF('COMEXT Exports'!AC25&gt;0, 'COMEXT Exports'!AC25, "")</f>
        <v/>
      </c>
      <c r="AC25" s="58" t="str">
        <f>IF('COMEXT Exports'!AD25&gt;0, 'COMEXT Exports'!AD25, "")</f>
        <v/>
      </c>
      <c r="AD25" s="58" t="str">
        <f>IF('COMEXT Exports'!AE25&gt;0, 'COMEXT Exports'!AE25, "")</f>
        <v/>
      </c>
      <c r="AE25" s="58" t="str">
        <f>IF('COMEXT Exports'!AF25&gt;0, 'COMEXT Exports'!AF25, "")</f>
        <v/>
      </c>
      <c r="AF25" s="58" t="str">
        <f>IF('COMEXT Exports'!AG25&gt;0, 'COMEXT Exports'!AG25, "")</f>
        <v/>
      </c>
      <c r="AG25" s="58" t="str">
        <f>IF('COMEXT Exports'!AH25&gt;0, 'COMEXT Exports'!AH25, "")</f>
        <v/>
      </c>
      <c r="AH25" s="58" t="str">
        <f>IF('COMEXT Exports'!AI25&gt;0, 'COMEXT Exports'!AI25, "")</f>
        <v/>
      </c>
      <c r="AI25" s="58" t="str">
        <f>IF('COMEXT Exports'!AJ25&gt;0, 'COMEXT Exports'!AJ25, "")</f>
        <v/>
      </c>
      <c r="AJ25" s="58" t="str">
        <f>IF('COMEXT Exports'!AK25&gt;0, 'COMEXT Exports'!AK25, "")</f>
        <v/>
      </c>
      <c r="AK25" s="58" t="str">
        <f>IF('COMEXT Exports'!AL25&gt;0, 'COMEXT Exports'!AL25, "")</f>
        <v/>
      </c>
      <c r="AL25" s="58" t="str">
        <f>IF('COMEXT Exports'!AM25&gt;0, 'COMEXT Exports'!AM25, "")</f>
        <v/>
      </c>
      <c r="AM25" s="58" t="str">
        <f>IF('COMEXT Exports'!AN25&gt;0, 'COMEXT Exports'!AN25, "")</f>
        <v/>
      </c>
      <c r="AN25" s="58" t="str">
        <f>IF('COMEXT Exports'!AO25&gt;0, 'COMEXT Exports'!AO25, "")</f>
        <v/>
      </c>
      <c r="AO25" s="58" t="str">
        <f>IF('COMEXT Exports'!AP25&gt;0, 'COMEXT Exports'!AP25, "")</f>
        <v/>
      </c>
      <c r="AP25" s="58" t="str">
        <f>IF('COMEXT Exports'!AQ25&gt;0, 'COMEXT Exports'!AQ25, "")</f>
        <v/>
      </c>
      <c r="AQ25" s="58" t="str">
        <f>IF('COMEXT Exports'!AR25&gt;0, 'COMEXT Exports'!AR25, "")</f>
        <v/>
      </c>
      <c r="AR25" s="58" t="str">
        <f>IF('COMEXT Exports'!AS25&gt;0, 'COMEXT Exports'!AS25, "")</f>
        <v/>
      </c>
      <c r="AS25" s="58" t="str">
        <f>IF('COMEXT Exports'!AT25&gt;0, 'COMEXT Exports'!AT25, "")</f>
        <v/>
      </c>
      <c r="AT25" s="58" t="str">
        <f>IF('COMEXT Exports'!AU25&gt;0, 'COMEXT Exports'!AU25, "")</f>
        <v/>
      </c>
      <c r="AU25" s="58" t="str">
        <f>IF('COMEXT Exports'!AV25&gt;0, 'COMEXT Exports'!AV25, "")</f>
        <v/>
      </c>
      <c r="AV25" s="58" t="str">
        <f>IF('COMEXT Exports'!AW25&gt;0, 'COMEXT Exports'!AW25, "")</f>
        <v/>
      </c>
      <c r="AW25" s="58" t="str">
        <f>IF('COMEXT Exports'!AX25&gt;0, 'COMEXT Exports'!AX25, "")</f>
        <v/>
      </c>
      <c r="AX25" s="58" t="str">
        <f>IF('COMEXT Exports'!AY25&gt;0, 'COMEXT Exports'!AY25, "")</f>
        <v/>
      </c>
      <c r="AY25" s="58" t="str">
        <f>IF('COMEXT Exports'!AZ25&gt;0, 'COMEXT Exports'!AZ25, "")</f>
        <v/>
      </c>
      <c r="AZ25" s="58" t="str">
        <f>IF('COMEXT Exports'!BA25&gt;0, 'COMEXT Exports'!BA25, "")</f>
        <v/>
      </c>
      <c r="BA25" s="58" t="str">
        <f>IF('COMEXT Exports'!BB25&gt;0, 'COMEXT Exports'!BB25, "")</f>
        <v/>
      </c>
      <c r="BB25" s="58" t="str">
        <f>IF('COMEXT Exports'!BC25&gt;0, 'COMEXT Exports'!BC25, "")</f>
        <v/>
      </c>
      <c r="BC25" s="58" t="str">
        <f>IF('COMEXT Exports'!BD25&gt;0, 'COMEXT Exports'!BD25, "")</f>
        <v/>
      </c>
      <c r="BD25" s="58" t="str">
        <f>IF('COMEXT Exports'!BE25&gt;0, 'COMEXT Exports'!BE25, "")</f>
        <v/>
      </c>
      <c r="BE25" s="58" t="str">
        <f>IF('COMEXT Exports'!BF25&gt;0, 'COMEXT Exports'!BF25, "")</f>
        <v/>
      </c>
      <c r="BF25" s="58" t="str">
        <f>IF('COMEXT Exports'!BG25&gt;0, 'COMEXT Exports'!BG25, "")</f>
        <v/>
      </c>
      <c r="BG25" s="58" t="str">
        <f>IF('COMEXT Exports'!BH25&gt;0, 'COMEXT Exports'!BH25, "")</f>
        <v/>
      </c>
      <c r="BH25" s="58" t="str">
        <f>IF('COMEXT Exports'!BI25&gt;0, 'COMEXT Exports'!BI25, "")</f>
        <v/>
      </c>
      <c r="BI25" s="58" t="str">
        <f>IF('COMEXT Exports'!BJ25&gt;0, 'COMEXT Exports'!BJ25, "")</f>
        <v/>
      </c>
      <c r="BJ25" s="58" t="str">
        <f>IF('COMEXT Exports'!BK25&gt;0, 'COMEXT Exports'!BK25, "")</f>
        <v/>
      </c>
      <c r="BK25" s="58" t="str">
        <f>IF('COMEXT Exports'!BL25&gt;0, 'COMEXT Exports'!BL25, "")</f>
        <v/>
      </c>
      <c r="BL25" s="58" t="str">
        <f>IF('COMEXT Exports'!BM25&gt;0, 'COMEXT Exports'!BM25, "")</f>
        <v/>
      </c>
      <c r="BM25" s="58" t="str">
        <f>IF('COMEXT Exports'!BN25&gt;0, 'COMEXT Exports'!BN25, "")</f>
        <v/>
      </c>
      <c r="BN25" s="58" t="str">
        <f>IF('COMEXT Exports'!BO25&gt;0, 'COMEXT Exports'!BO25, "")</f>
        <v/>
      </c>
      <c r="BO25" s="58" t="str">
        <f>IF('COMEXT Exports'!BP25&gt;0, 'COMEXT Exports'!BP25, "")</f>
        <v/>
      </c>
      <c r="BP25" s="58" t="str">
        <f>IF('COMEXT Exports'!BQ25&gt;0, 'COMEXT Exports'!BQ25, "")</f>
        <v/>
      </c>
      <c r="BQ25" s="58" t="str">
        <f>IF('COMEXT Exports'!BR25&gt;0, 'COMEXT Exports'!BR25, "")</f>
        <v/>
      </c>
      <c r="BR25" s="58" t="str">
        <f>IF('COMEXT Exports'!BS25&gt;0, 'COMEXT Exports'!BS25, "")</f>
        <v/>
      </c>
      <c r="BS25" s="58" t="str">
        <f>IF('COMEXT Exports'!BT25&gt;0, 'COMEXT Exports'!BT25, "")</f>
        <v/>
      </c>
      <c r="BT25" s="58" t="str">
        <f>IF('COMEXT Exports'!BU25&gt;0, 'COMEXT Exports'!BU25, "")</f>
        <v/>
      </c>
      <c r="BU25" s="58" t="str">
        <f>IF('COMEXT Exports'!BV25&gt;0, 'COMEXT Exports'!BV25, "")</f>
        <v/>
      </c>
      <c r="BV25" s="58" t="str">
        <f>IF('COMEXT Exports'!BW25&gt;0, 'COMEXT Exports'!BW25, "")</f>
        <v/>
      </c>
      <c r="BW25" s="58" t="str">
        <f>IF('COMEXT Exports'!BX25&gt;0, 'COMEXT Exports'!BX25, "")</f>
        <v/>
      </c>
      <c r="BX25" s="58" t="str">
        <f>IF('COMEXT Exports'!BY25&gt;0, 'COMEXT Exports'!BY25, "")</f>
        <v/>
      </c>
      <c r="BY25" s="58" t="str">
        <f>IF('COMEXT Exports'!BZ25&gt;0, 'COMEXT Exports'!BZ25, "")</f>
        <v/>
      </c>
      <c r="BZ25" s="58" t="str">
        <f>IF('COMEXT Exports'!CA25&gt;0, 'COMEXT Exports'!CA25, "")</f>
        <v/>
      </c>
      <c r="CA25" s="58" t="str">
        <f>IF('COMEXT Exports'!CB25&gt;0, 'COMEXT Exports'!CB25, "")</f>
        <v/>
      </c>
      <c r="CB25" s="58" t="str">
        <f>IF('COMEXT Exports'!CC25&gt;0, 'COMEXT Exports'!CC25, "")</f>
        <v/>
      </c>
      <c r="CC25" s="58" t="str">
        <f>IF('COMEXT Exports'!CD25&gt;0, 'COMEXT Exports'!CD25, "")</f>
        <v/>
      </c>
      <c r="CD25" s="58" t="str">
        <f>IF('COMEXT Exports'!CE25&gt;0, 'COMEXT Exports'!CE25, "")</f>
        <v/>
      </c>
      <c r="CE25" s="58" t="str">
        <f>IF('COMEXT Exports'!CF25&gt;0, 'COMEXT Exports'!CF25, "")</f>
        <v/>
      </c>
      <c r="CF25" s="58" t="str">
        <f>IF('COMEXT Exports'!CG25&gt;0, 'COMEXT Exports'!CG25, "")</f>
        <v/>
      </c>
      <c r="CG25" s="58" t="str">
        <f>IF('COMEXT Exports'!CH25&gt;0, 'COMEXT Exports'!CH25, "")</f>
        <v/>
      </c>
      <c r="CH25" s="58" t="str">
        <f>IF('COMEXT Exports'!CI25&gt;0, 'COMEXT Exports'!CI25, "")</f>
        <v/>
      </c>
      <c r="CI25" s="58" t="str">
        <f>IF('COMEXT Exports'!CJ25&gt;0, 'COMEXT Exports'!CJ25, "")</f>
        <v/>
      </c>
      <c r="CJ25" s="58" t="str">
        <f>IF('COMEXT Exports'!CK25&gt;0, 'COMEXT Exports'!CK25, "")</f>
        <v/>
      </c>
      <c r="CK25" s="58" t="str">
        <f>IF('COMEXT Exports'!CL25&gt;0, 'COMEXT Exports'!CL25, "")</f>
        <v/>
      </c>
      <c r="CL25" s="58" t="str">
        <f>IF('COMEXT Exports'!CM25&gt;0, 'COMEXT Exports'!CM25, "")</f>
        <v/>
      </c>
      <c r="CM25" s="58" t="str">
        <f>IF('COMEXT Exports'!CN25&gt;0, 'COMEXT Exports'!CN25, "")</f>
        <v/>
      </c>
      <c r="CN25" s="58" t="str">
        <f>IF('COMEXT Exports'!CO25&gt;0, 'COMEXT Exports'!CO25, "")</f>
        <v/>
      </c>
      <c r="CO25" s="58" t="str">
        <f>IF('COMEXT Exports'!CP25&gt;0, 'COMEXT Exports'!CP25, "")</f>
        <v/>
      </c>
      <c r="CP25" s="58" t="str">
        <f>IF('COMEXT Exports'!CQ25&gt;0, 'COMEXT Exports'!CQ25, "")</f>
        <v/>
      </c>
      <c r="CQ25" s="58" t="str">
        <f>IF('COMEXT Exports'!CR25&gt;0, 'COMEXT Exports'!CR25, "")</f>
        <v/>
      </c>
      <c r="CR25" s="58" t="str">
        <f>IF('COMEXT Exports'!CS25&gt;0, 'COMEXT Exports'!CS25, "")</f>
        <v/>
      </c>
      <c r="CS25" s="58" t="str">
        <f>IF('COMEXT Exports'!CT25&gt;0, 'COMEXT Exports'!CT25, "")</f>
        <v/>
      </c>
      <c r="CT25" s="58" t="str">
        <f>IF('COMEXT Exports'!CU25&gt;0, 'COMEXT Exports'!CU25, "")</f>
        <v/>
      </c>
      <c r="CU25" s="58" t="str">
        <f>IF('COMEXT Exports'!CV25&gt;0, 'COMEXT Exports'!CV25, "")</f>
        <v/>
      </c>
      <c r="CV25" s="58" t="str">
        <f>IF('COMEXT Exports'!CW25&gt;0, 'COMEXT Exports'!CW25, "")</f>
        <v/>
      </c>
      <c r="CW25" s="58" t="str">
        <f>IF('COMEXT Exports'!CX25&gt;0, 'COMEXT Exports'!CX25, "")</f>
        <v/>
      </c>
      <c r="CX25" s="58" t="str">
        <f>IF('COMEXT Exports'!CY25&gt;0, 'COMEXT Exports'!CY25, "")</f>
        <v/>
      </c>
      <c r="CY25" s="58" t="str">
        <f>IF('COMEXT Exports'!CZ25&gt;0, 'COMEXT Exports'!CZ25, "")</f>
        <v/>
      </c>
      <c r="CZ25" s="58" t="str">
        <f>IF('COMEXT Exports'!DA25&gt;0, 'COMEXT Exports'!DA25, "")</f>
        <v/>
      </c>
      <c r="DA25" s="58" t="str">
        <f>IF('COMEXT Exports'!DB25&gt;0, 'COMEXT Exports'!DB25, "")</f>
        <v/>
      </c>
      <c r="DB25" s="58" t="str">
        <f>IF('COMEXT Exports'!DC25&gt;0, 'COMEXT Exports'!DC25, "")</f>
        <v/>
      </c>
      <c r="DC25" s="58" t="str">
        <f>IF('COMEXT Exports'!DD25&gt;0, 'COMEXT Exports'!DD25, "")</f>
        <v/>
      </c>
      <c r="DD25" s="58" t="str">
        <f>IF('COMEXT Exports'!DE25&gt;0, 'COMEXT Exports'!DE25, "")</f>
        <v/>
      </c>
      <c r="DE25" s="58" t="str">
        <f>IF('COMEXT Exports'!DF25&gt;0, 'COMEXT Exports'!DF25, "")</f>
        <v/>
      </c>
      <c r="DF25" s="58" t="str">
        <f>IF('COMEXT Exports'!DG25&gt;0, 'COMEXT Exports'!DG25, "")</f>
        <v/>
      </c>
      <c r="DG25" s="58" t="str">
        <f>IF('COMEXT Exports'!DH25&gt;0, 'COMEXT Exports'!DH25, "")</f>
        <v/>
      </c>
      <c r="DH25" s="58" t="str">
        <f>IF('COMEXT Exports'!DI25&gt;0, 'COMEXT Exports'!DI25, "")</f>
        <v/>
      </c>
      <c r="DI25" s="58" t="str">
        <f>IF('COMEXT Exports'!DJ25&gt;0, 'COMEXT Exports'!DJ25, "")</f>
        <v/>
      </c>
      <c r="DJ25" s="58" t="str">
        <f>IF('COMEXT Exports'!DK25&gt;0, 'COMEXT Exports'!DK25, "")</f>
        <v/>
      </c>
      <c r="DK25" s="58" t="str">
        <f>IF('COMEXT Exports'!DL25&gt;0, 'COMEXT Exports'!DL25, "")</f>
        <v/>
      </c>
      <c r="DL25" s="58" t="str">
        <f>IF('COMEXT Exports'!DM25&gt;0, 'COMEXT Exports'!DM25, "")</f>
        <v/>
      </c>
      <c r="DM25" s="58" t="str">
        <f>IF('COMEXT Exports'!DN25&gt;0, 'COMEXT Exports'!DN25, "")</f>
        <v/>
      </c>
      <c r="DN25" s="58" t="str">
        <f>IF('COMEXT Exports'!DO25&gt;0, 'COMEXT Exports'!DO25, "")</f>
        <v/>
      </c>
      <c r="DO25" s="58" t="str">
        <f>IF('COMEXT Exports'!DP25&gt;0, 'COMEXT Exports'!DP25, "")</f>
        <v/>
      </c>
      <c r="DP25" s="58" t="str">
        <f>IF('COMEXT Exports'!DQ25&gt;0, 'COMEXT Exports'!DQ25, "")</f>
        <v/>
      </c>
      <c r="DQ25" s="58" t="str">
        <f>IF('COMEXT Exports'!DR25&gt;0, 'COMEXT Exports'!DR25, "")</f>
        <v/>
      </c>
      <c r="DR25" s="58" t="str">
        <f>IF('COMEXT Exports'!DS25&gt;0, 'COMEXT Exports'!DS25, "")</f>
        <v/>
      </c>
      <c r="DS25" s="58" t="str">
        <f>IF('COMEXT Exports'!DT25&gt;0, 'COMEXT Exports'!DT25, "")</f>
        <v/>
      </c>
    </row>
    <row r="26" spans="2:123" x14ac:dyDescent="0.3">
      <c r="B26" s="39" t="s">
        <v>148</v>
      </c>
      <c r="C26" s="37" t="s">
        <v>149</v>
      </c>
      <c r="D26" s="58">
        <f>IF('COMEXT Exports'!E26&gt;0, 'COMEXT Exports'!E26, "")</f>
        <v>11.642540196476665</v>
      </c>
      <c r="E26" s="58">
        <f>IF('COMEXT Exports'!F26&gt;0, 'COMEXT Exports'!F26, "")</f>
        <v>44.252135765417663</v>
      </c>
      <c r="F26" s="58">
        <f>IF('COMEXT Exports'!G26&gt;0, 'COMEXT Exports'!G26, "")</f>
        <v>55.894675961894322</v>
      </c>
      <c r="G26" s="58">
        <f>IF('COMEXT Exports'!H26&gt;0, 'COMEXT Exports'!H26, "")</f>
        <v>11.114786946354037</v>
      </c>
      <c r="H26" s="58">
        <f>IF('COMEXT Exports'!I26&gt;0, 'COMEXT Exports'!I26, "")</f>
        <v>44.15616808324674</v>
      </c>
      <c r="I26" s="58">
        <f>IF('COMEXT Exports'!J26&gt;0, 'COMEXT Exports'!J26, "")</f>
        <v>55.270955029600778</v>
      </c>
      <c r="J26" s="58">
        <f>IF('COMEXT Exports'!K26&gt;0, 'COMEXT Exports'!K26, "")</f>
        <v>12.331569238906063</v>
      </c>
      <c r="K26" s="58">
        <f>IF('COMEXT Exports'!L26&gt;0, 'COMEXT Exports'!L26, "")</f>
        <v>47.313272193548919</v>
      </c>
      <c r="L26" s="58">
        <f>IF('COMEXT Exports'!M26&gt;0, 'COMEXT Exports'!M26, "")</f>
        <v>59.644841432454996</v>
      </c>
      <c r="M26" s="58">
        <f>IF('COMEXT Exports'!N26&gt;0, 'COMEXT Exports'!N26, "")</f>
        <v>10.695231059706966</v>
      </c>
      <c r="N26" s="58">
        <f>IF('COMEXT Exports'!O26&gt;0, 'COMEXT Exports'!O26, "")</f>
        <v>38.148853351562629</v>
      </c>
      <c r="O26" s="58">
        <f>IF('COMEXT Exports'!P26&gt;0, 'COMEXT Exports'!P26, "")</f>
        <v>48.844084411269584</v>
      </c>
      <c r="P26" s="58">
        <f>IF('COMEXT Exports'!Q26&gt;0, 'COMEXT Exports'!Q26, "")</f>
        <v>12.042141674168738</v>
      </c>
      <c r="Q26" s="58">
        <f>IF('COMEXT Exports'!R26&gt;0, 'COMEXT Exports'!R26, "")</f>
        <v>37.63010014738974</v>
      </c>
      <c r="R26" s="58">
        <f>IF('COMEXT Exports'!S26&gt;0, 'COMEXT Exports'!S26, "")</f>
        <v>49.67224182155848</v>
      </c>
      <c r="S26" s="58">
        <f>IF('COMEXT Exports'!T26&gt;0, 'COMEXT Exports'!T26, "")</f>
        <v>9.4821465546712034</v>
      </c>
      <c r="T26" s="58">
        <f>IF('COMEXT Exports'!U26&gt;0, 'COMEXT Exports'!U26, "")</f>
        <v>31.885946749311742</v>
      </c>
      <c r="U26" s="58">
        <f>IF('COMEXT Exports'!V26&gt;0, 'COMEXT Exports'!V26, "")</f>
        <v>41.368093303982945</v>
      </c>
      <c r="V26" s="58">
        <f>IF('COMEXT Exports'!W26&gt;0, 'COMEXT Exports'!W26, "")</f>
        <v>9.7884117693541199</v>
      </c>
      <c r="W26" s="58">
        <f>IF('COMEXT Exports'!X26&gt;0, 'COMEXT Exports'!X26, "")</f>
        <v>27.677761781270114</v>
      </c>
      <c r="X26" s="58">
        <f>IF('COMEXT Exports'!Y26&gt;0, 'COMEXT Exports'!Y26, "")</f>
        <v>37.466173550624241</v>
      </c>
      <c r="Y26" s="58">
        <f>IF('COMEXT Exports'!Z26&gt;0, 'COMEXT Exports'!Z26, "")</f>
        <v>12.850807955907294</v>
      </c>
      <c r="Z26" s="58">
        <f>IF('COMEXT Exports'!AA26&gt;0, 'COMEXT Exports'!AA26, "")</f>
        <v>35.124992618976897</v>
      </c>
      <c r="AA26" s="58">
        <f>IF('COMEXT Exports'!AB26&gt;0, 'COMEXT Exports'!AB26, "")</f>
        <v>47.97580057488419</v>
      </c>
      <c r="AB26" s="58" t="str">
        <f>IF('COMEXT Exports'!AC26&gt;0, 'COMEXT Exports'!AC26, "")</f>
        <v/>
      </c>
      <c r="AC26" s="58" t="str">
        <f>IF('COMEXT Exports'!AD26&gt;0, 'COMEXT Exports'!AD26, "")</f>
        <v/>
      </c>
      <c r="AD26" s="58" t="str">
        <f>IF('COMEXT Exports'!AE26&gt;0, 'COMEXT Exports'!AE26, "")</f>
        <v/>
      </c>
      <c r="AE26" s="58" t="str">
        <f>IF('COMEXT Exports'!AF26&gt;0, 'COMEXT Exports'!AF26, "")</f>
        <v/>
      </c>
      <c r="AF26" s="58" t="str">
        <f>IF('COMEXT Exports'!AG26&gt;0, 'COMEXT Exports'!AG26, "")</f>
        <v/>
      </c>
      <c r="AG26" s="58" t="str">
        <f>IF('COMEXT Exports'!AH26&gt;0, 'COMEXT Exports'!AH26, "")</f>
        <v/>
      </c>
      <c r="AH26" s="58" t="str">
        <f>IF('COMEXT Exports'!AI26&gt;0, 'COMEXT Exports'!AI26, "")</f>
        <v/>
      </c>
      <c r="AI26" s="58" t="str">
        <f>IF('COMEXT Exports'!AJ26&gt;0, 'COMEXT Exports'!AJ26, "")</f>
        <v/>
      </c>
      <c r="AJ26" s="58" t="str">
        <f>IF('COMEXT Exports'!AK26&gt;0, 'COMEXT Exports'!AK26, "")</f>
        <v/>
      </c>
      <c r="AK26" s="58" t="str">
        <f>IF('COMEXT Exports'!AL26&gt;0, 'COMEXT Exports'!AL26, "")</f>
        <v/>
      </c>
      <c r="AL26" s="58" t="str">
        <f>IF('COMEXT Exports'!AM26&gt;0, 'COMEXT Exports'!AM26, "")</f>
        <v/>
      </c>
      <c r="AM26" s="58" t="str">
        <f>IF('COMEXT Exports'!AN26&gt;0, 'COMEXT Exports'!AN26, "")</f>
        <v/>
      </c>
      <c r="AN26" s="58" t="str">
        <f>IF('COMEXT Exports'!AO26&gt;0, 'COMEXT Exports'!AO26, "")</f>
        <v/>
      </c>
      <c r="AO26" s="58" t="str">
        <f>IF('COMEXT Exports'!AP26&gt;0, 'COMEXT Exports'!AP26, "")</f>
        <v/>
      </c>
      <c r="AP26" s="58" t="str">
        <f>IF('COMEXT Exports'!AQ26&gt;0, 'COMEXT Exports'!AQ26, "")</f>
        <v/>
      </c>
      <c r="AQ26" s="58" t="str">
        <f>IF('COMEXT Exports'!AR26&gt;0, 'COMEXT Exports'!AR26, "")</f>
        <v/>
      </c>
      <c r="AR26" s="58" t="str">
        <f>IF('COMEXT Exports'!AS26&gt;0, 'COMEXT Exports'!AS26, "")</f>
        <v/>
      </c>
      <c r="AS26" s="58" t="str">
        <f>IF('COMEXT Exports'!AT26&gt;0, 'COMEXT Exports'!AT26, "")</f>
        <v/>
      </c>
      <c r="AT26" s="58" t="str">
        <f>IF('COMEXT Exports'!AU26&gt;0, 'COMEXT Exports'!AU26, "")</f>
        <v/>
      </c>
      <c r="AU26" s="58" t="str">
        <f>IF('COMEXT Exports'!AV26&gt;0, 'COMEXT Exports'!AV26, "")</f>
        <v/>
      </c>
      <c r="AV26" s="58" t="str">
        <f>IF('COMEXT Exports'!AW26&gt;0, 'COMEXT Exports'!AW26, "")</f>
        <v/>
      </c>
      <c r="AW26" s="58" t="str">
        <f>IF('COMEXT Exports'!AX26&gt;0, 'COMEXT Exports'!AX26, "")</f>
        <v/>
      </c>
      <c r="AX26" s="58" t="str">
        <f>IF('COMEXT Exports'!AY26&gt;0, 'COMEXT Exports'!AY26, "")</f>
        <v/>
      </c>
      <c r="AY26" s="58" t="str">
        <f>IF('COMEXT Exports'!AZ26&gt;0, 'COMEXT Exports'!AZ26, "")</f>
        <v/>
      </c>
      <c r="AZ26" s="58" t="str">
        <f>IF('COMEXT Exports'!BA26&gt;0, 'COMEXT Exports'!BA26, "")</f>
        <v/>
      </c>
      <c r="BA26" s="58" t="str">
        <f>IF('COMEXT Exports'!BB26&gt;0, 'COMEXT Exports'!BB26, "")</f>
        <v/>
      </c>
      <c r="BB26" s="58" t="str">
        <f>IF('COMEXT Exports'!BC26&gt;0, 'COMEXT Exports'!BC26, "")</f>
        <v/>
      </c>
      <c r="BC26" s="58" t="str">
        <f>IF('COMEXT Exports'!BD26&gt;0, 'COMEXT Exports'!BD26, "")</f>
        <v/>
      </c>
      <c r="BD26" s="58" t="str">
        <f>IF('COMEXT Exports'!BE26&gt;0, 'COMEXT Exports'!BE26, "")</f>
        <v/>
      </c>
      <c r="BE26" s="58" t="str">
        <f>IF('COMEXT Exports'!BF26&gt;0, 'COMEXT Exports'!BF26, "")</f>
        <v/>
      </c>
      <c r="BF26" s="58" t="str">
        <f>IF('COMEXT Exports'!BG26&gt;0, 'COMEXT Exports'!BG26, "")</f>
        <v/>
      </c>
      <c r="BG26" s="58" t="str">
        <f>IF('COMEXT Exports'!BH26&gt;0, 'COMEXT Exports'!BH26, "")</f>
        <v/>
      </c>
      <c r="BH26" s="58" t="str">
        <f>IF('COMEXT Exports'!BI26&gt;0, 'COMEXT Exports'!BI26, "")</f>
        <v/>
      </c>
      <c r="BI26" s="58" t="str">
        <f>IF('COMEXT Exports'!BJ26&gt;0, 'COMEXT Exports'!BJ26, "")</f>
        <v/>
      </c>
      <c r="BJ26" s="58" t="str">
        <f>IF('COMEXT Exports'!BK26&gt;0, 'COMEXT Exports'!BK26, "")</f>
        <v/>
      </c>
      <c r="BK26" s="58" t="str">
        <f>IF('COMEXT Exports'!BL26&gt;0, 'COMEXT Exports'!BL26, "")</f>
        <v/>
      </c>
      <c r="BL26" s="58" t="str">
        <f>IF('COMEXT Exports'!BM26&gt;0, 'COMEXT Exports'!BM26, "")</f>
        <v/>
      </c>
      <c r="BM26" s="58" t="str">
        <f>IF('COMEXT Exports'!BN26&gt;0, 'COMEXT Exports'!BN26, "")</f>
        <v/>
      </c>
      <c r="BN26" s="58" t="str">
        <f>IF('COMEXT Exports'!BO26&gt;0, 'COMEXT Exports'!BO26, "")</f>
        <v/>
      </c>
      <c r="BO26" s="58" t="str">
        <f>IF('COMEXT Exports'!BP26&gt;0, 'COMEXT Exports'!BP26, "")</f>
        <v/>
      </c>
      <c r="BP26" s="58" t="str">
        <f>IF('COMEXT Exports'!BQ26&gt;0, 'COMEXT Exports'!BQ26, "")</f>
        <v/>
      </c>
      <c r="BQ26" s="58" t="str">
        <f>IF('COMEXT Exports'!BR26&gt;0, 'COMEXT Exports'!BR26, "")</f>
        <v/>
      </c>
      <c r="BR26" s="58" t="str">
        <f>IF('COMEXT Exports'!BS26&gt;0, 'COMEXT Exports'!BS26, "")</f>
        <v/>
      </c>
      <c r="BS26" s="58" t="str">
        <f>IF('COMEXT Exports'!BT26&gt;0, 'COMEXT Exports'!BT26, "")</f>
        <v/>
      </c>
      <c r="BT26" s="58" t="str">
        <f>IF('COMEXT Exports'!BU26&gt;0, 'COMEXT Exports'!BU26, "")</f>
        <v/>
      </c>
      <c r="BU26" s="58" t="str">
        <f>IF('COMEXT Exports'!BV26&gt;0, 'COMEXT Exports'!BV26, "")</f>
        <v/>
      </c>
      <c r="BV26" s="58" t="str">
        <f>IF('COMEXT Exports'!BW26&gt;0, 'COMEXT Exports'!BW26, "")</f>
        <v/>
      </c>
      <c r="BW26" s="58" t="str">
        <f>IF('COMEXT Exports'!BX26&gt;0, 'COMEXT Exports'!BX26, "")</f>
        <v/>
      </c>
      <c r="BX26" s="58" t="str">
        <f>IF('COMEXT Exports'!BY26&gt;0, 'COMEXT Exports'!BY26, "")</f>
        <v/>
      </c>
      <c r="BY26" s="58" t="str">
        <f>IF('COMEXT Exports'!BZ26&gt;0, 'COMEXT Exports'!BZ26, "")</f>
        <v/>
      </c>
      <c r="BZ26" s="58" t="str">
        <f>IF('COMEXT Exports'!CA26&gt;0, 'COMEXT Exports'!CA26, "")</f>
        <v/>
      </c>
      <c r="CA26" s="58" t="str">
        <f>IF('COMEXT Exports'!CB26&gt;0, 'COMEXT Exports'!CB26, "")</f>
        <v/>
      </c>
      <c r="CB26" s="58" t="str">
        <f>IF('COMEXT Exports'!CC26&gt;0, 'COMEXT Exports'!CC26, "")</f>
        <v/>
      </c>
      <c r="CC26" s="58" t="str">
        <f>IF('COMEXT Exports'!CD26&gt;0, 'COMEXT Exports'!CD26, "")</f>
        <v/>
      </c>
      <c r="CD26" s="58" t="str">
        <f>IF('COMEXT Exports'!CE26&gt;0, 'COMEXT Exports'!CE26, "")</f>
        <v/>
      </c>
      <c r="CE26" s="58" t="str">
        <f>IF('COMEXT Exports'!CF26&gt;0, 'COMEXT Exports'!CF26, "")</f>
        <v/>
      </c>
      <c r="CF26" s="58" t="str">
        <f>IF('COMEXT Exports'!CG26&gt;0, 'COMEXT Exports'!CG26, "")</f>
        <v/>
      </c>
      <c r="CG26" s="58" t="str">
        <f>IF('COMEXT Exports'!CH26&gt;0, 'COMEXT Exports'!CH26, "")</f>
        <v/>
      </c>
      <c r="CH26" s="58" t="str">
        <f>IF('COMEXT Exports'!CI26&gt;0, 'COMEXT Exports'!CI26, "")</f>
        <v/>
      </c>
      <c r="CI26" s="58" t="str">
        <f>IF('COMEXT Exports'!CJ26&gt;0, 'COMEXT Exports'!CJ26, "")</f>
        <v/>
      </c>
      <c r="CJ26" s="58" t="str">
        <f>IF('COMEXT Exports'!CK26&gt;0, 'COMEXT Exports'!CK26, "")</f>
        <v/>
      </c>
      <c r="CK26" s="58" t="str">
        <f>IF('COMEXT Exports'!CL26&gt;0, 'COMEXT Exports'!CL26, "")</f>
        <v/>
      </c>
      <c r="CL26" s="58" t="str">
        <f>IF('COMEXT Exports'!CM26&gt;0, 'COMEXT Exports'!CM26, "")</f>
        <v/>
      </c>
      <c r="CM26" s="58" t="str">
        <f>IF('COMEXT Exports'!CN26&gt;0, 'COMEXT Exports'!CN26, "")</f>
        <v/>
      </c>
      <c r="CN26" s="58" t="str">
        <f>IF('COMEXT Exports'!CO26&gt;0, 'COMEXT Exports'!CO26, "")</f>
        <v/>
      </c>
      <c r="CO26" s="58" t="str">
        <f>IF('COMEXT Exports'!CP26&gt;0, 'COMEXT Exports'!CP26, "")</f>
        <v/>
      </c>
      <c r="CP26" s="58" t="str">
        <f>IF('COMEXT Exports'!CQ26&gt;0, 'COMEXT Exports'!CQ26, "")</f>
        <v/>
      </c>
      <c r="CQ26" s="58" t="str">
        <f>IF('COMEXT Exports'!CR26&gt;0, 'COMEXT Exports'!CR26, "")</f>
        <v/>
      </c>
      <c r="CR26" s="58" t="str">
        <f>IF('COMEXT Exports'!CS26&gt;0, 'COMEXT Exports'!CS26, "")</f>
        <v/>
      </c>
      <c r="CS26" s="58" t="str">
        <f>IF('COMEXT Exports'!CT26&gt;0, 'COMEXT Exports'!CT26, "")</f>
        <v/>
      </c>
      <c r="CT26" s="58" t="str">
        <f>IF('COMEXT Exports'!CU26&gt;0, 'COMEXT Exports'!CU26, "")</f>
        <v/>
      </c>
      <c r="CU26" s="58" t="str">
        <f>IF('COMEXT Exports'!CV26&gt;0, 'COMEXT Exports'!CV26, "")</f>
        <v/>
      </c>
      <c r="CV26" s="58" t="str">
        <f>IF('COMEXT Exports'!CW26&gt;0, 'COMEXT Exports'!CW26, "")</f>
        <v/>
      </c>
      <c r="CW26" s="58" t="str">
        <f>IF('COMEXT Exports'!CX26&gt;0, 'COMEXT Exports'!CX26, "")</f>
        <v/>
      </c>
      <c r="CX26" s="58" t="str">
        <f>IF('COMEXT Exports'!CY26&gt;0, 'COMEXT Exports'!CY26, "")</f>
        <v/>
      </c>
      <c r="CY26" s="58" t="str">
        <f>IF('COMEXT Exports'!CZ26&gt;0, 'COMEXT Exports'!CZ26, "")</f>
        <v/>
      </c>
      <c r="CZ26" s="58" t="str">
        <f>IF('COMEXT Exports'!DA26&gt;0, 'COMEXT Exports'!DA26, "")</f>
        <v/>
      </c>
      <c r="DA26" s="58" t="str">
        <f>IF('COMEXT Exports'!DB26&gt;0, 'COMEXT Exports'!DB26, "")</f>
        <v/>
      </c>
      <c r="DB26" s="58" t="str">
        <f>IF('COMEXT Exports'!DC26&gt;0, 'COMEXT Exports'!DC26, "")</f>
        <v/>
      </c>
      <c r="DC26" s="58" t="str">
        <f>IF('COMEXT Exports'!DD26&gt;0, 'COMEXT Exports'!DD26, "")</f>
        <v/>
      </c>
      <c r="DD26" s="58" t="str">
        <f>IF('COMEXT Exports'!DE26&gt;0, 'COMEXT Exports'!DE26, "")</f>
        <v/>
      </c>
      <c r="DE26" s="58" t="str">
        <f>IF('COMEXT Exports'!DF26&gt;0, 'COMEXT Exports'!DF26, "")</f>
        <v/>
      </c>
      <c r="DF26" s="58" t="str">
        <f>IF('COMEXT Exports'!DG26&gt;0, 'COMEXT Exports'!DG26, "")</f>
        <v/>
      </c>
      <c r="DG26" s="58" t="str">
        <f>IF('COMEXT Exports'!DH26&gt;0, 'COMEXT Exports'!DH26, "")</f>
        <v/>
      </c>
      <c r="DH26" s="58" t="str">
        <f>IF('COMEXT Exports'!DI26&gt;0, 'COMEXT Exports'!DI26, "")</f>
        <v/>
      </c>
      <c r="DI26" s="58" t="str">
        <f>IF('COMEXT Exports'!DJ26&gt;0, 'COMEXT Exports'!DJ26, "")</f>
        <v/>
      </c>
      <c r="DJ26" s="58" t="str">
        <f>IF('COMEXT Exports'!DK26&gt;0, 'COMEXT Exports'!DK26, "")</f>
        <v/>
      </c>
      <c r="DK26" s="58" t="str">
        <f>IF('COMEXT Exports'!DL26&gt;0, 'COMEXT Exports'!DL26, "")</f>
        <v/>
      </c>
      <c r="DL26" s="58" t="str">
        <f>IF('COMEXT Exports'!DM26&gt;0, 'COMEXT Exports'!DM26, "")</f>
        <v/>
      </c>
      <c r="DM26" s="58" t="str">
        <f>IF('COMEXT Exports'!DN26&gt;0, 'COMEXT Exports'!DN26, "")</f>
        <v/>
      </c>
      <c r="DN26" s="58" t="str">
        <f>IF('COMEXT Exports'!DO26&gt;0, 'COMEXT Exports'!DO26, "")</f>
        <v/>
      </c>
      <c r="DO26" s="58" t="str">
        <f>IF('COMEXT Exports'!DP26&gt;0, 'COMEXT Exports'!DP26, "")</f>
        <v/>
      </c>
      <c r="DP26" s="58" t="str">
        <f>IF('COMEXT Exports'!DQ26&gt;0, 'COMEXT Exports'!DQ26, "")</f>
        <v/>
      </c>
      <c r="DQ26" s="58" t="str">
        <f>IF('COMEXT Exports'!DR26&gt;0, 'COMEXT Exports'!DR26, "")</f>
        <v/>
      </c>
      <c r="DR26" s="58" t="str">
        <f>IF('COMEXT Exports'!DS26&gt;0, 'COMEXT Exports'!DS26, "")</f>
        <v/>
      </c>
      <c r="DS26" s="58" t="str">
        <f>IF('COMEXT Exports'!DT26&gt;0, 'COMEXT Exports'!DT26, "")</f>
        <v/>
      </c>
    </row>
    <row r="27" spans="2:123" x14ac:dyDescent="0.3">
      <c r="B27" s="39" t="s">
        <v>150</v>
      </c>
      <c r="C27" s="37" t="s">
        <v>151</v>
      </c>
      <c r="D27" s="58">
        <f>IF('COMEXT Exports'!E27&gt;0, 'COMEXT Exports'!E27, "")</f>
        <v>2.7658385697780243</v>
      </c>
      <c r="E27" s="58">
        <f>IF('COMEXT Exports'!F27&gt;0, 'COMEXT Exports'!F27, "")</f>
        <v>2.9921947578196688</v>
      </c>
      <c r="F27" s="58">
        <f>IF('COMEXT Exports'!G27&gt;0, 'COMEXT Exports'!G27, "")</f>
        <v>5.758033327597694</v>
      </c>
      <c r="G27" s="58">
        <f>IF('COMEXT Exports'!H27&gt;0, 'COMEXT Exports'!H27, "")</f>
        <v>2.4773116947768523</v>
      </c>
      <c r="H27" s="58">
        <f>IF('COMEXT Exports'!I27&gt;0, 'COMEXT Exports'!I27, "")</f>
        <v>2.2486854785494161</v>
      </c>
      <c r="I27" s="58">
        <f>IF('COMEXT Exports'!J27&gt;0, 'COMEXT Exports'!J27, "")</f>
        <v>4.7259971733262693</v>
      </c>
      <c r="J27" s="58">
        <f>IF('COMEXT Exports'!K27&gt;0, 'COMEXT Exports'!K27, "")</f>
        <v>2.7032160998760606</v>
      </c>
      <c r="K27" s="58">
        <f>IF('COMEXT Exports'!L27&gt;0, 'COMEXT Exports'!L27, "")</f>
        <v>2.1477530270561465</v>
      </c>
      <c r="L27" s="58">
        <f>IF('COMEXT Exports'!M27&gt;0, 'COMEXT Exports'!M27, "")</f>
        <v>4.8509691269322062</v>
      </c>
      <c r="M27" s="58">
        <f>IF('COMEXT Exports'!N27&gt;0, 'COMEXT Exports'!N27, "")</f>
        <v>2.7096902015075539</v>
      </c>
      <c r="N27" s="58">
        <f>IF('COMEXT Exports'!O27&gt;0, 'COMEXT Exports'!O27, "")</f>
        <v>2.348850211113009</v>
      </c>
      <c r="O27" s="58">
        <f>IF('COMEXT Exports'!P27&gt;0, 'COMEXT Exports'!P27, "")</f>
        <v>5.0585404126205624</v>
      </c>
      <c r="P27" s="58">
        <f>IF('COMEXT Exports'!Q27&gt;0, 'COMEXT Exports'!Q27, "")</f>
        <v>3.0870450426724392</v>
      </c>
      <c r="Q27" s="58">
        <f>IF('COMEXT Exports'!R27&gt;0, 'COMEXT Exports'!R27, "")</f>
        <v>3.2015124875721725</v>
      </c>
      <c r="R27" s="58">
        <f>IF('COMEXT Exports'!S27&gt;0, 'COMEXT Exports'!S27, "")</f>
        <v>6.2885575302446126</v>
      </c>
      <c r="S27" s="58">
        <f>IF('COMEXT Exports'!T27&gt;0, 'COMEXT Exports'!T27, "")</f>
        <v>3.2041163745937165</v>
      </c>
      <c r="T27" s="58">
        <f>IF('COMEXT Exports'!U27&gt;0, 'COMEXT Exports'!U27, "")</f>
        <v>3.1941949018055533</v>
      </c>
      <c r="U27" s="58">
        <f>IF('COMEXT Exports'!V27&gt;0, 'COMEXT Exports'!V27, "")</f>
        <v>6.3983112763992702</v>
      </c>
      <c r="V27" s="58">
        <f>IF('COMEXT Exports'!W27&gt;0, 'COMEXT Exports'!W27, "")</f>
        <v>2.6283786435351626</v>
      </c>
      <c r="W27" s="58">
        <f>IF('COMEXT Exports'!X27&gt;0, 'COMEXT Exports'!X27, "")</f>
        <v>3.1663809451624241</v>
      </c>
      <c r="X27" s="58">
        <f>IF('COMEXT Exports'!Y27&gt;0, 'COMEXT Exports'!Y27, "")</f>
        <v>5.7947595886975876</v>
      </c>
      <c r="Y27" s="58">
        <f>IF('COMEXT Exports'!Z27&gt;0, 'COMEXT Exports'!Z27, "")</f>
        <v>3.0334184098283905</v>
      </c>
      <c r="Z27" s="58">
        <f>IF('COMEXT Exports'!AA27&gt;0, 'COMEXT Exports'!AA27, "")</f>
        <v>3.1408526901117373</v>
      </c>
      <c r="AA27" s="58">
        <f>IF('COMEXT Exports'!AB27&gt;0, 'COMEXT Exports'!AB27, "")</f>
        <v>6.1742710999401282</v>
      </c>
      <c r="AB27" s="58" t="str">
        <f>IF('COMEXT Exports'!AC27&gt;0, 'COMEXT Exports'!AC27, "")</f>
        <v/>
      </c>
      <c r="AC27" s="58" t="str">
        <f>IF('COMEXT Exports'!AD27&gt;0, 'COMEXT Exports'!AD27, "")</f>
        <v/>
      </c>
      <c r="AD27" s="58" t="str">
        <f>IF('COMEXT Exports'!AE27&gt;0, 'COMEXT Exports'!AE27, "")</f>
        <v/>
      </c>
      <c r="AE27" s="58" t="str">
        <f>IF('COMEXT Exports'!AF27&gt;0, 'COMEXT Exports'!AF27, "")</f>
        <v/>
      </c>
      <c r="AF27" s="58" t="str">
        <f>IF('COMEXT Exports'!AG27&gt;0, 'COMEXT Exports'!AG27, "")</f>
        <v/>
      </c>
      <c r="AG27" s="58" t="str">
        <f>IF('COMEXT Exports'!AH27&gt;0, 'COMEXT Exports'!AH27, "")</f>
        <v/>
      </c>
      <c r="AH27" s="58" t="str">
        <f>IF('COMEXT Exports'!AI27&gt;0, 'COMEXT Exports'!AI27, "")</f>
        <v/>
      </c>
      <c r="AI27" s="58" t="str">
        <f>IF('COMEXT Exports'!AJ27&gt;0, 'COMEXT Exports'!AJ27, "")</f>
        <v/>
      </c>
      <c r="AJ27" s="58" t="str">
        <f>IF('COMEXT Exports'!AK27&gt;0, 'COMEXT Exports'!AK27, "")</f>
        <v/>
      </c>
      <c r="AK27" s="58" t="str">
        <f>IF('COMEXT Exports'!AL27&gt;0, 'COMEXT Exports'!AL27, "")</f>
        <v/>
      </c>
      <c r="AL27" s="58" t="str">
        <f>IF('COMEXT Exports'!AM27&gt;0, 'COMEXT Exports'!AM27, "")</f>
        <v/>
      </c>
      <c r="AM27" s="58" t="str">
        <f>IF('COMEXT Exports'!AN27&gt;0, 'COMEXT Exports'!AN27, "")</f>
        <v/>
      </c>
      <c r="AN27" s="58" t="str">
        <f>IF('COMEXT Exports'!AO27&gt;0, 'COMEXT Exports'!AO27, "")</f>
        <v/>
      </c>
      <c r="AO27" s="58" t="str">
        <f>IF('COMEXT Exports'!AP27&gt;0, 'COMEXT Exports'!AP27, "")</f>
        <v/>
      </c>
      <c r="AP27" s="58" t="str">
        <f>IF('COMEXT Exports'!AQ27&gt;0, 'COMEXT Exports'!AQ27, "")</f>
        <v/>
      </c>
      <c r="AQ27" s="58" t="str">
        <f>IF('COMEXT Exports'!AR27&gt;0, 'COMEXT Exports'!AR27, "")</f>
        <v/>
      </c>
      <c r="AR27" s="58" t="str">
        <f>IF('COMEXT Exports'!AS27&gt;0, 'COMEXT Exports'!AS27, "")</f>
        <v/>
      </c>
      <c r="AS27" s="58" t="str">
        <f>IF('COMEXT Exports'!AT27&gt;0, 'COMEXT Exports'!AT27, "")</f>
        <v/>
      </c>
      <c r="AT27" s="58" t="str">
        <f>IF('COMEXT Exports'!AU27&gt;0, 'COMEXT Exports'!AU27, "")</f>
        <v/>
      </c>
      <c r="AU27" s="58" t="str">
        <f>IF('COMEXT Exports'!AV27&gt;0, 'COMEXT Exports'!AV27, "")</f>
        <v/>
      </c>
      <c r="AV27" s="58" t="str">
        <f>IF('COMEXT Exports'!AW27&gt;0, 'COMEXT Exports'!AW27, "")</f>
        <v/>
      </c>
      <c r="AW27" s="58" t="str">
        <f>IF('COMEXT Exports'!AX27&gt;0, 'COMEXT Exports'!AX27, "")</f>
        <v/>
      </c>
      <c r="AX27" s="58" t="str">
        <f>IF('COMEXT Exports'!AY27&gt;0, 'COMEXT Exports'!AY27, "")</f>
        <v/>
      </c>
      <c r="AY27" s="58" t="str">
        <f>IF('COMEXT Exports'!AZ27&gt;0, 'COMEXT Exports'!AZ27, "")</f>
        <v/>
      </c>
      <c r="AZ27" s="58" t="str">
        <f>IF('COMEXT Exports'!BA27&gt;0, 'COMEXT Exports'!BA27, "")</f>
        <v/>
      </c>
      <c r="BA27" s="58" t="str">
        <f>IF('COMEXT Exports'!BB27&gt;0, 'COMEXT Exports'!BB27, "")</f>
        <v/>
      </c>
      <c r="BB27" s="58" t="str">
        <f>IF('COMEXT Exports'!BC27&gt;0, 'COMEXT Exports'!BC27, "")</f>
        <v/>
      </c>
      <c r="BC27" s="58" t="str">
        <f>IF('COMEXT Exports'!BD27&gt;0, 'COMEXT Exports'!BD27, "")</f>
        <v/>
      </c>
      <c r="BD27" s="58" t="str">
        <f>IF('COMEXT Exports'!BE27&gt;0, 'COMEXT Exports'!BE27, "")</f>
        <v/>
      </c>
      <c r="BE27" s="58" t="str">
        <f>IF('COMEXT Exports'!BF27&gt;0, 'COMEXT Exports'!BF27, "")</f>
        <v/>
      </c>
      <c r="BF27" s="58" t="str">
        <f>IF('COMEXT Exports'!BG27&gt;0, 'COMEXT Exports'!BG27, "")</f>
        <v/>
      </c>
      <c r="BG27" s="58" t="str">
        <f>IF('COMEXT Exports'!BH27&gt;0, 'COMEXT Exports'!BH27, "")</f>
        <v/>
      </c>
      <c r="BH27" s="58" t="str">
        <f>IF('COMEXT Exports'!BI27&gt;0, 'COMEXT Exports'!BI27, "")</f>
        <v/>
      </c>
      <c r="BI27" s="58" t="str">
        <f>IF('COMEXT Exports'!BJ27&gt;0, 'COMEXT Exports'!BJ27, "")</f>
        <v/>
      </c>
      <c r="BJ27" s="58" t="str">
        <f>IF('COMEXT Exports'!BK27&gt;0, 'COMEXT Exports'!BK27, "")</f>
        <v/>
      </c>
      <c r="BK27" s="58" t="str">
        <f>IF('COMEXT Exports'!BL27&gt;0, 'COMEXT Exports'!BL27, "")</f>
        <v/>
      </c>
      <c r="BL27" s="58" t="str">
        <f>IF('COMEXT Exports'!BM27&gt;0, 'COMEXT Exports'!BM27, "")</f>
        <v/>
      </c>
      <c r="BM27" s="58" t="str">
        <f>IF('COMEXT Exports'!BN27&gt;0, 'COMEXT Exports'!BN27, "")</f>
        <v/>
      </c>
      <c r="BN27" s="58" t="str">
        <f>IF('COMEXT Exports'!BO27&gt;0, 'COMEXT Exports'!BO27, "")</f>
        <v/>
      </c>
      <c r="BO27" s="58" t="str">
        <f>IF('COMEXT Exports'!BP27&gt;0, 'COMEXT Exports'!BP27, "")</f>
        <v/>
      </c>
      <c r="BP27" s="58" t="str">
        <f>IF('COMEXT Exports'!BQ27&gt;0, 'COMEXT Exports'!BQ27, "")</f>
        <v/>
      </c>
      <c r="BQ27" s="58" t="str">
        <f>IF('COMEXT Exports'!BR27&gt;0, 'COMEXT Exports'!BR27, "")</f>
        <v/>
      </c>
      <c r="BR27" s="58" t="str">
        <f>IF('COMEXT Exports'!BS27&gt;0, 'COMEXT Exports'!BS27, "")</f>
        <v/>
      </c>
      <c r="BS27" s="58" t="str">
        <f>IF('COMEXT Exports'!BT27&gt;0, 'COMEXT Exports'!BT27, "")</f>
        <v/>
      </c>
      <c r="BT27" s="58" t="str">
        <f>IF('COMEXT Exports'!BU27&gt;0, 'COMEXT Exports'!BU27, "")</f>
        <v/>
      </c>
      <c r="BU27" s="58" t="str">
        <f>IF('COMEXT Exports'!BV27&gt;0, 'COMEXT Exports'!BV27, "")</f>
        <v/>
      </c>
      <c r="BV27" s="58" t="str">
        <f>IF('COMEXT Exports'!BW27&gt;0, 'COMEXT Exports'!BW27, "")</f>
        <v/>
      </c>
      <c r="BW27" s="58" t="str">
        <f>IF('COMEXT Exports'!BX27&gt;0, 'COMEXT Exports'!BX27, "")</f>
        <v/>
      </c>
      <c r="BX27" s="58" t="str">
        <f>IF('COMEXT Exports'!BY27&gt;0, 'COMEXT Exports'!BY27, "")</f>
        <v/>
      </c>
      <c r="BY27" s="58" t="str">
        <f>IF('COMEXT Exports'!BZ27&gt;0, 'COMEXT Exports'!BZ27, "")</f>
        <v/>
      </c>
      <c r="BZ27" s="58" t="str">
        <f>IF('COMEXT Exports'!CA27&gt;0, 'COMEXT Exports'!CA27, "")</f>
        <v/>
      </c>
      <c r="CA27" s="58" t="str">
        <f>IF('COMEXT Exports'!CB27&gt;0, 'COMEXT Exports'!CB27, "")</f>
        <v/>
      </c>
      <c r="CB27" s="58" t="str">
        <f>IF('COMEXT Exports'!CC27&gt;0, 'COMEXT Exports'!CC27, "")</f>
        <v/>
      </c>
      <c r="CC27" s="58" t="str">
        <f>IF('COMEXT Exports'!CD27&gt;0, 'COMEXT Exports'!CD27, "")</f>
        <v/>
      </c>
      <c r="CD27" s="58" t="str">
        <f>IF('COMEXT Exports'!CE27&gt;0, 'COMEXT Exports'!CE27, "")</f>
        <v/>
      </c>
      <c r="CE27" s="58" t="str">
        <f>IF('COMEXT Exports'!CF27&gt;0, 'COMEXT Exports'!CF27, "")</f>
        <v/>
      </c>
      <c r="CF27" s="58" t="str">
        <f>IF('COMEXT Exports'!CG27&gt;0, 'COMEXT Exports'!CG27, "")</f>
        <v/>
      </c>
      <c r="CG27" s="58" t="str">
        <f>IF('COMEXT Exports'!CH27&gt;0, 'COMEXT Exports'!CH27, "")</f>
        <v/>
      </c>
      <c r="CH27" s="58" t="str">
        <f>IF('COMEXT Exports'!CI27&gt;0, 'COMEXT Exports'!CI27, "")</f>
        <v/>
      </c>
      <c r="CI27" s="58" t="str">
        <f>IF('COMEXT Exports'!CJ27&gt;0, 'COMEXT Exports'!CJ27, "")</f>
        <v/>
      </c>
      <c r="CJ27" s="58" t="str">
        <f>IF('COMEXT Exports'!CK27&gt;0, 'COMEXT Exports'!CK27, "")</f>
        <v/>
      </c>
      <c r="CK27" s="58" t="str">
        <f>IF('COMEXT Exports'!CL27&gt;0, 'COMEXT Exports'!CL27, "")</f>
        <v/>
      </c>
      <c r="CL27" s="58" t="str">
        <f>IF('COMEXT Exports'!CM27&gt;0, 'COMEXT Exports'!CM27, "")</f>
        <v/>
      </c>
      <c r="CM27" s="58" t="str">
        <f>IF('COMEXT Exports'!CN27&gt;0, 'COMEXT Exports'!CN27, "")</f>
        <v/>
      </c>
      <c r="CN27" s="58" t="str">
        <f>IF('COMEXT Exports'!CO27&gt;0, 'COMEXT Exports'!CO27, "")</f>
        <v/>
      </c>
      <c r="CO27" s="58" t="str">
        <f>IF('COMEXT Exports'!CP27&gt;0, 'COMEXT Exports'!CP27, "")</f>
        <v/>
      </c>
      <c r="CP27" s="58" t="str">
        <f>IF('COMEXT Exports'!CQ27&gt;0, 'COMEXT Exports'!CQ27, "")</f>
        <v/>
      </c>
      <c r="CQ27" s="58" t="str">
        <f>IF('COMEXT Exports'!CR27&gt;0, 'COMEXT Exports'!CR27, "")</f>
        <v/>
      </c>
      <c r="CR27" s="58" t="str">
        <f>IF('COMEXT Exports'!CS27&gt;0, 'COMEXT Exports'!CS27, "")</f>
        <v/>
      </c>
      <c r="CS27" s="58" t="str">
        <f>IF('COMEXT Exports'!CT27&gt;0, 'COMEXT Exports'!CT27, "")</f>
        <v/>
      </c>
      <c r="CT27" s="58" t="str">
        <f>IF('COMEXT Exports'!CU27&gt;0, 'COMEXT Exports'!CU27, "")</f>
        <v/>
      </c>
      <c r="CU27" s="58" t="str">
        <f>IF('COMEXT Exports'!CV27&gt;0, 'COMEXT Exports'!CV27, "")</f>
        <v/>
      </c>
      <c r="CV27" s="58" t="str">
        <f>IF('COMEXT Exports'!CW27&gt;0, 'COMEXT Exports'!CW27, "")</f>
        <v/>
      </c>
      <c r="CW27" s="58" t="str">
        <f>IF('COMEXT Exports'!CX27&gt;0, 'COMEXT Exports'!CX27, "")</f>
        <v/>
      </c>
      <c r="CX27" s="58" t="str">
        <f>IF('COMEXT Exports'!CY27&gt;0, 'COMEXT Exports'!CY27, "")</f>
        <v/>
      </c>
      <c r="CY27" s="58" t="str">
        <f>IF('COMEXT Exports'!CZ27&gt;0, 'COMEXT Exports'!CZ27, "")</f>
        <v/>
      </c>
      <c r="CZ27" s="58" t="str">
        <f>IF('COMEXT Exports'!DA27&gt;0, 'COMEXT Exports'!DA27, "")</f>
        <v/>
      </c>
      <c r="DA27" s="58" t="str">
        <f>IF('COMEXT Exports'!DB27&gt;0, 'COMEXT Exports'!DB27, "")</f>
        <v/>
      </c>
      <c r="DB27" s="58" t="str">
        <f>IF('COMEXT Exports'!DC27&gt;0, 'COMEXT Exports'!DC27, "")</f>
        <v/>
      </c>
      <c r="DC27" s="58" t="str">
        <f>IF('COMEXT Exports'!DD27&gt;0, 'COMEXT Exports'!DD27, "")</f>
        <v/>
      </c>
      <c r="DD27" s="58" t="str">
        <f>IF('COMEXT Exports'!DE27&gt;0, 'COMEXT Exports'!DE27, "")</f>
        <v/>
      </c>
      <c r="DE27" s="58" t="str">
        <f>IF('COMEXT Exports'!DF27&gt;0, 'COMEXT Exports'!DF27, "")</f>
        <v/>
      </c>
      <c r="DF27" s="58" t="str">
        <f>IF('COMEXT Exports'!DG27&gt;0, 'COMEXT Exports'!DG27, "")</f>
        <v/>
      </c>
      <c r="DG27" s="58" t="str">
        <f>IF('COMEXT Exports'!DH27&gt;0, 'COMEXT Exports'!DH27, "")</f>
        <v/>
      </c>
      <c r="DH27" s="58" t="str">
        <f>IF('COMEXT Exports'!DI27&gt;0, 'COMEXT Exports'!DI27, "")</f>
        <v/>
      </c>
      <c r="DI27" s="58" t="str">
        <f>IF('COMEXT Exports'!DJ27&gt;0, 'COMEXT Exports'!DJ27, "")</f>
        <v/>
      </c>
      <c r="DJ27" s="58" t="str">
        <f>IF('COMEXT Exports'!DK27&gt;0, 'COMEXT Exports'!DK27, "")</f>
        <v/>
      </c>
      <c r="DK27" s="58" t="str">
        <f>IF('COMEXT Exports'!DL27&gt;0, 'COMEXT Exports'!DL27, "")</f>
        <v/>
      </c>
      <c r="DL27" s="58" t="str">
        <f>IF('COMEXT Exports'!DM27&gt;0, 'COMEXT Exports'!DM27, "")</f>
        <v/>
      </c>
      <c r="DM27" s="58" t="str">
        <f>IF('COMEXT Exports'!DN27&gt;0, 'COMEXT Exports'!DN27, "")</f>
        <v/>
      </c>
      <c r="DN27" s="58" t="str">
        <f>IF('COMEXT Exports'!DO27&gt;0, 'COMEXT Exports'!DO27, "")</f>
        <v/>
      </c>
      <c r="DO27" s="58" t="str">
        <f>IF('COMEXT Exports'!DP27&gt;0, 'COMEXT Exports'!DP27, "")</f>
        <v/>
      </c>
      <c r="DP27" s="58" t="str">
        <f>IF('COMEXT Exports'!DQ27&gt;0, 'COMEXT Exports'!DQ27, "")</f>
        <v/>
      </c>
      <c r="DQ27" s="58" t="str">
        <f>IF('COMEXT Exports'!DR27&gt;0, 'COMEXT Exports'!DR27, "")</f>
        <v/>
      </c>
      <c r="DR27" s="58" t="str">
        <f>IF('COMEXT Exports'!DS27&gt;0, 'COMEXT Exports'!DS27, "")</f>
        <v/>
      </c>
      <c r="DS27" s="58" t="str">
        <f>IF('COMEXT Exports'!DT27&gt;0, 'COMEXT Exports'!DT27, "")</f>
        <v/>
      </c>
    </row>
    <row r="28" spans="2:123" x14ac:dyDescent="0.3">
      <c r="B28" s="39" t="s">
        <v>152</v>
      </c>
      <c r="C28" s="37" t="s">
        <v>153</v>
      </c>
      <c r="D28" s="58">
        <f>IF('COMEXT Exports'!E28&gt;0, 'COMEXT Exports'!E28, "")</f>
        <v>20.969283323031799</v>
      </c>
      <c r="E28" s="58">
        <f>IF('COMEXT Exports'!F28&gt;0, 'COMEXT Exports'!F28, "")</f>
        <v>22.687532327625078</v>
      </c>
      <c r="F28" s="58">
        <f>IF('COMEXT Exports'!G28&gt;0, 'COMEXT Exports'!G28, "")</f>
        <v>43.656815650656867</v>
      </c>
      <c r="G28" s="58">
        <f>IF('COMEXT Exports'!H28&gt;0, 'COMEXT Exports'!H28, "")</f>
        <v>21.20146906144728</v>
      </c>
      <c r="H28" s="58">
        <f>IF('COMEXT Exports'!I28&gt;0, 'COMEXT Exports'!I28, "")</f>
        <v>19.402750930136555</v>
      </c>
      <c r="I28" s="58">
        <f>IF('COMEXT Exports'!J28&gt;0, 'COMEXT Exports'!J28, "")</f>
        <v>40.604219991583825</v>
      </c>
      <c r="J28" s="58">
        <f>IF('COMEXT Exports'!K28&gt;0, 'COMEXT Exports'!K28, "")</f>
        <v>21.012355794365121</v>
      </c>
      <c r="K28" s="58">
        <f>IF('COMEXT Exports'!L28&gt;0, 'COMEXT Exports'!L28, "")</f>
        <v>17.955979518201826</v>
      </c>
      <c r="L28" s="58">
        <f>IF('COMEXT Exports'!M28&gt;0, 'COMEXT Exports'!M28, "")</f>
        <v>38.96833531256695</v>
      </c>
      <c r="M28" s="58">
        <f>IF('COMEXT Exports'!N28&gt;0, 'COMEXT Exports'!N28, "")</f>
        <v>22.427263757962123</v>
      </c>
      <c r="N28" s="58">
        <f>IF('COMEXT Exports'!O28&gt;0, 'COMEXT Exports'!O28, "")</f>
        <v>19.610614721213047</v>
      </c>
      <c r="O28" s="58">
        <f>IF('COMEXT Exports'!P28&gt;0, 'COMEXT Exports'!P28, "")</f>
        <v>42.037878479175156</v>
      </c>
      <c r="P28" s="58">
        <f>IF('COMEXT Exports'!Q28&gt;0, 'COMEXT Exports'!Q28, "")</f>
        <v>24.267850893204951</v>
      </c>
      <c r="Q28" s="58">
        <f>IF('COMEXT Exports'!R28&gt;0, 'COMEXT Exports'!R28, "")</f>
        <v>25.338307488243348</v>
      </c>
      <c r="R28" s="58">
        <f>IF('COMEXT Exports'!S28&gt;0, 'COMEXT Exports'!S28, "")</f>
        <v>49.606158381448289</v>
      </c>
      <c r="S28" s="58">
        <f>IF('COMEXT Exports'!T28&gt;0, 'COMEXT Exports'!T28, "")</f>
        <v>28.185596369330749</v>
      </c>
      <c r="T28" s="58">
        <f>IF('COMEXT Exports'!U28&gt;0, 'COMEXT Exports'!U28, "")</f>
        <v>28.15150917256333</v>
      </c>
      <c r="U28" s="58">
        <f>IF('COMEXT Exports'!V28&gt;0, 'COMEXT Exports'!V28, "")</f>
        <v>56.337105541894047</v>
      </c>
      <c r="V28" s="58">
        <f>IF('COMEXT Exports'!W28&gt;0, 'COMEXT Exports'!W28, "")</f>
        <v>23.790033360767321</v>
      </c>
      <c r="W28" s="58">
        <f>IF('COMEXT Exports'!X28&gt;0, 'COMEXT Exports'!X28, "")</f>
        <v>28.508002878313064</v>
      </c>
      <c r="X28" s="58">
        <f>IF('COMEXT Exports'!Y28&gt;0, 'COMEXT Exports'!Y28, "")</f>
        <v>52.298036239080396</v>
      </c>
      <c r="Y28" s="58">
        <f>IF('COMEXT Exports'!Z28&gt;0, 'COMEXT Exports'!Z28, "")</f>
        <v>23.476494357460815</v>
      </c>
      <c r="Z28" s="58">
        <f>IF('COMEXT Exports'!AA28&gt;0, 'COMEXT Exports'!AA28, "")</f>
        <v>24.25826987863136</v>
      </c>
      <c r="AA28" s="58">
        <f>IF('COMEXT Exports'!AB28&gt;0, 'COMEXT Exports'!AB28, "")</f>
        <v>47.734764236092168</v>
      </c>
      <c r="AB28" s="58" t="str">
        <f>IF('COMEXT Exports'!AC28&gt;0, 'COMEXT Exports'!AC28, "")</f>
        <v/>
      </c>
      <c r="AC28" s="58" t="str">
        <f>IF('COMEXT Exports'!AD28&gt;0, 'COMEXT Exports'!AD28, "")</f>
        <v/>
      </c>
      <c r="AD28" s="58" t="str">
        <f>IF('COMEXT Exports'!AE28&gt;0, 'COMEXT Exports'!AE28, "")</f>
        <v/>
      </c>
      <c r="AE28" s="58" t="str">
        <f>IF('COMEXT Exports'!AF28&gt;0, 'COMEXT Exports'!AF28, "")</f>
        <v/>
      </c>
      <c r="AF28" s="58" t="str">
        <f>IF('COMEXT Exports'!AG28&gt;0, 'COMEXT Exports'!AG28, "")</f>
        <v/>
      </c>
      <c r="AG28" s="58" t="str">
        <f>IF('COMEXT Exports'!AH28&gt;0, 'COMEXT Exports'!AH28, "")</f>
        <v/>
      </c>
      <c r="AH28" s="58" t="str">
        <f>IF('COMEXT Exports'!AI28&gt;0, 'COMEXT Exports'!AI28, "")</f>
        <v/>
      </c>
      <c r="AI28" s="58" t="str">
        <f>IF('COMEXT Exports'!AJ28&gt;0, 'COMEXT Exports'!AJ28, "")</f>
        <v/>
      </c>
      <c r="AJ28" s="58" t="str">
        <f>IF('COMEXT Exports'!AK28&gt;0, 'COMEXT Exports'!AK28, "")</f>
        <v/>
      </c>
      <c r="AK28" s="58" t="str">
        <f>IF('COMEXT Exports'!AL28&gt;0, 'COMEXT Exports'!AL28, "")</f>
        <v/>
      </c>
      <c r="AL28" s="58" t="str">
        <f>IF('COMEXT Exports'!AM28&gt;0, 'COMEXT Exports'!AM28, "")</f>
        <v/>
      </c>
      <c r="AM28" s="58" t="str">
        <f>IF('COMEXT Exports'!AN28&gt;0, 'COMEXT Exports'!AN28, "")</f>
        <v/>
      </c>
      <c r="AN28" s="58" t="str">
        <f>IF('COMEXT Exports'!AO28&gt;0, 'COMEXT Exports'!AO28, "")</f>
        <v/>
      </c>
      <c r="AO28" s="58" t="str">
        <f>IF('COMEXT Exports'!AP28&gt;0, 'COMEXT Exports'!AP28, "")</f>
        <v/>
      </c>
      <c r="AP28" s="58" t="str">
        <f>IF('COMEXT Exports'!AQ28&gt;0, 'COMEXT Exports'!AQ28, "")</f>
        <v/>
      </c>
      <c r="AQ28" s="58" t="str">
        <f>IF('COMEXT Exports'!AR28&gt;0, 'COMEXT Exports'!AR28, "")</f>
        <v/>
      </c>
      <c r="AR28" s="58" t="str">
        <f>IF('COMEXT Exports'!AS28&gt;0, 'COMEXT Exports'!AS28, "")</f>
        <v/>
      </c>
      <c r="AS28" s="58" t="str">
        <f>IF('COMEXT Exports'!AT28&gt;0, 'COMEXT Exports'!AT28, "")</f>
        <v/>
      </c>
      <c r="AT28" s="58" t="str">
        <f>IF('COMEXT Exports'!AU28&gt;0, 'COMEXT Exports'!AU28, "")</f>
        <v/>
      </c>
      <c r="AU28" s="58" t="str">
        <f>IF('COMEXT Exports'!AV28&gt;0, 'COMEXT Exports'!AV28, "")</f>
        <v/>
      </c>
      <c r="AV28" s="58" t="str">
        <f>IF('COMEXT Exports'!AW28&gt;0, 'COMEXT Exports'!AW28, "")</f>
        <v/>
      </c>
      <c r="AW28" s="58" t="str">
        <f>IF('COMEXT Exports'!AX28&gt;0, 'COMEXT Exports'!AX28, "")</f>
        <v/>
      </c>
      <c r="AX28" s="58" t="str">
        <f>IF('COMEXT Exports'!AY28&gt;0, 'COMEXT Exports'!AY28, "")</f>
        <v/>
      </c>
      <c r="AY28" s="58" t="str">
        <f>IF('COMEXT Exports'!AZ28&gt;0, 'COMEXT Exports'!AZ28, "")</f>
        <v/>
      </c>
      <c r="AZ28" s="58" t="str">
        <f>IF('COMEXT Exports'!BA28&gt;0, 'COMEXT Exports'!BA28, "")</f>
        <v/>
      </c>
      <c r="BA28" s="58" t="str">
        <f>IF('COMEXT Exports'!BB28&gt;0, 'COMEXT Exports'!BB28, "")</f>
        <v/>
      </c>
      <c r="BB28" s="58" t="str">
        <f>IF('COMEXT Exports'!BC28&gt;0, 'COMEXT Exports'!BC28, "")</f>
        <v/>
      </c>
      <c r="BC28" s="58" t="str">
        <f>IF('COMEXT Exports'!BD28&gt;0, 'COMEXT Exports'!BD28, "")</f>
        <v/>
      </c>
      <c r="BD28" s="58" t="str">
        <f>IF('COMEXT Exports'!BE28&gt;0, 'COMEXT Exports'!BE28, "")</f>
        <v/>
      </c>
      <c r="BE28" s="58" t="str">
        <f>IF('COMEXT Exports'!BF28&gt;0, 'COMEXT Exports'!BF28, "")</f>
        <v/>
      </c>
      <c r="BF28" s="58" t="str">
        <f>IF('COMEXT Exports'!BG28&gt;0, 'COMEXT Exports'!BG28, "")</f>
        <v/>
      </c>
      <c r="BG28" s="58" t="str">
        <f>IF('COMEXT Exports'!BH28&gt;0, 'COMEXT Exports'!BH28, "")</f>
        <v/>
      </c>
      <c r="BH28" s="58" t="str">
        <f>IF('COMEXT Exports'!BI28&gt;0, 'COMEXT Exports'!BI28, "")</f>
        <v/>
      </c>
      <c r="BI28" s="58" t="str">
        <f>IF('COMEXT Exports'!BJ28&gt;0, 'COMEXT Exports'!BJ28, "")</f>
        <v/>
      </c>
      <c r="BJ28" s="58" t="str">
        <f>IF('COMEXT Exports'!BK28&gt;0, 'COMEXT Exports'!BK28, "")</f>
        <v/>
      </c>
      <c r="BK28" s="58" t="str">
        <f>IF('COMEXT Exports'!BL28&gt;0, 'COMEXT Exports'!BL28, "")</f>
        <v/>
      </c>
      <c r="BL28" s="58" t="str">
        <f>IF('COMEXT Exports'!BM28&gt;0, 'COMEXT Exports'!BM28, "")</f>
        <v/>
      </c>
      <c r="BM28" s="58" t="str">
        <f>IF('COMEXT Exports'!BN28&gt;0, 'COMEXT Exports'!BN28, "")</f>
        <v/>
      </c>
      <c r="BN28" s="58" t="str">
        <f>IF('COMEXT Exports'!BO28&gt;0, 'COMEXT Exports'!BO28, "")</f>
        <v/>
      </c>
      <c r="BO28" s="58" t="str">
        <f>IF('COMEXT Exports'!BP28&gt;0, 'COMEXT Exports'!BP28, "")</f>
        <v/>
      </c>
      <c r="BP28" s="58" t="str">
        <f>IF('COMEXT Exports'!BQ28&gt;0, 'COMEXT Exports'!BQ28, "")</f>
        <v/>
      </c>
      <c r="BQ28" s="58" t="str">
        <f>IF('COMEXT Exports'!BR28&gt;0, 'COMEXT Exports'!BR28, "")</f>
        <v/>
      </c>
      <c r="BR28" s="58" t="str">
        <f>IF('COMEXT Exports'!BS28&gt;0, 'COMEXT Exports'!BS28, "")</f>
        <v/>
      </c>
      <c r="BS28" s="58" t="str">
        <f>IF('COMEXT Exports'!BT28&gt;0, 'COMEXT Exports'!BT28, "")</f>
        <v/>
      </c>
      <c r="BT28" s="58" t="str">
        <f>IF('COMEXT Exports'!BU28&gt;0, 'COMEXT Exports'!BU28, "")</f>
        <v/>
      </c>
      <c r="BU28" s="58" t="str">
        <f>IF('COMEXT Exports'!BV28&gt;0, 'COMEXT Exports'!BV28, "")</f>
        <v/>
      </c>
      <c r="BV28" s="58" t="str">
        <f>IF('COMEXT Exports'!BW28&gt;0, 'COMEXT Exports'!BW28, "")</f>
        <v/>
      </c>
      <c r="BW28" s="58" t="str">
        <f>IF('COMEXT Exports'!BX28&gt;0, 'COMEXT Exports'!BX28, "")</f>
        <v/>
      </c>
      <c r="BX28" s="58" t="str">
        <f>IF('COMEXT Exports'!BY28&gt;0, 'COMEXT Exports'!BY28, "")</f>
        <v/>
      </c>
      <c r="BY28" s="58" t="str">
        <f>IF('COMEXT Exports'!BZ28&gt;0, 'COMEXT Exports'!BZ28, "")</f>
        <v/>
      </c>
      <c r="BZ28" s="58" t="str">
        <f>IF('COMEXT Exports'!CA28&gt;0, 'COMEXT Exports'!CA28, "")</f>
        <v/>
      </c>
      <c r="CA28" s="58" t="str">
        <f>IF('COMEXT Exports'!CB28&gt;0, 'COMEXT Exports'!CB28, "")</f>
        <v/>
      </c>
      <c r="CB28" s="58" t="str">
        <f>IF('COMEXT Exports'!CC28&gt;0, 'COMEXT Exports'!CC28, "")</f>
        <v/>
      </c>
      <c r="CC28" s="58" t="str">
        <f>IF('COMEXT Exports'!CD28&gt;0, 'COMEXT Exports'!CD28, "")</f>
        <v/>
      </c>
      <c r="CD28" s="58" t="str">
        <f>IF('COMEXT Exports'!CE28&gt;0, 'COMEXT Exports'!CE28, "")</f>
        <v/>
      </c>
      <c r="CE28" s="58" t="str">
        <f>IF('COMEXT Exports'!CF28&gt;0, 'COMEXT Exports'!CF28, "")</f>
        <v/>
      </c>
      <c r="CF28" s="58" t="str">
        <f>IF('COMEXT Exports'!CG28&gt;0, 'COMEXT Exports'!CG28, "")</f>
        <v/>
      </c>
      <c r="CG28" s="58" t="str">
        <f>IF('COMEXT Exports'!CH28&gt;0, 'COMEXT Exports'!CH28, "")</f>
        <v/>
      </c>
      <c r="CH28" s="58" t="str">
        <f>IF('COMEXT Exports'!CI28&gt;0, 'COMEXT Exports'!CI28, "")</f>
        <v/>
      </c>
      <c r="CI28" s="58" t="str">
        <f>IF('COMEXT Exports'!CJ28&gt;0, 'COMEXT Exports'!CJ28, "")</f>
        <v/>
      </c>
      <c r="CJ28" s="58" t="str">
        <f>IF('COMEXT Exports'!CK28&gt;0, 'COMEXT Exports'!CK28, "")</f>
        <v/>
      </c>
      <c r="CK28" s="58" t="str">
        <f>IF('COMEXT Exports'!CL28&gt;0, 'COMEXT Exports'!CL28, "")</f>
        <v/>
      </c>
      <c r="CL28" s="58" t="str">
        <f>IF('COMEXT Exports'!CM28&gt;0, 'COMEXT Exports'!CM28, "")</f>
        <v/>
      </c>
      <c r="CM28" s="58" t="str">
        <f>IF('COMEXT Exports'!CN28&gt;0, 'COMEXT Exports'!CN28, "")</f>
        <v/>
      </c>
      <c r="CN28" s="58" t="str">
        <f>IF('COMEXT Exports'!CO28&gt;0, 'COMEXT Exports'!CO28, "")</f>
        <v/>
      </c>
      <c r="CO28" s="58" t="str">
        <f>IF('COMEXT Exports'!CP28&gt;0, 'COMEXT Exports'!CP28, "")</f>
        <v/>
      </c>
      <c r="CP28" s="58" t="str">
        <f>IF('COMEXT Exports'!CQ28&gt;0, 'COMEXT Exports'!CQ28, "")</f>
        <v/>
      </c>
      <c r="CQ28" s="58" t="str">
        <f>IF('COMEXT Exports'!CR28&gt;0, 'COMEXT Exports'!CR28, "")</f>
        <v/>
      </c>
      <c r="CR28" s="58" t="str">
        <f>IF('COMEXT Exports'!CS28&gt;0, 'COMEXT Exports'!CS28, "")</f>
        <v/>
      </c>
      <c r="CS28" s="58" t="str">
        <f>IF('COMEXT Exports'!CT28&gt;0, 'COMEXT Exports'!CT28, "")</f>
        <v/>
      </c>
      <c r="CT28" s="58" t="str">
        <f>IF('COMEXT Exports'!CU28&gt;0, 'COMEXT Exports'!CU28, "")</f>
        <v/>
      </c>
      <c r="CU28" s="58" t="str">
        <f>IF('COMEXT Exports'!CV28&gt;0, 'COMEXT Exports'!CV28, "")</f>
        <v/>
      </c>
      <c r="CV28" s="58" t="str">
        <f>IF('COMEXT Exports'!CW28&gt;0, 'COMEXT Exports'!CW28, "")</f>
        <v/>
      </c>
      <c r="CW28" s="58" t="str">
        <f>IF('COMEXT Exports'!CX28&gt;0, 'COMEXT Exports'!CX28, "")</f>
        <v/>
      </c>
      <c r="CX28" s="58" t="str">
        <f>IF('COMEXT Exports'!CY28&gt;0, 'COMEXT Exports'!CY28, "")</f>
        <v/>
      </c>
      <c r="CY28" s="58" t="str">
        <f>IF('COMEXT Exports'!CZ28&gt;0, 'COMEXT Exports'!CZ28, "")</f>
        <v/>
      </c>
      <c r="CZ28" s="58" t="str">
        <f>IF('COMEXT Exports'!DA28&gt;0, 'COMEXT Exports'!DA28, "")</f>
        <v/>
      </c>
      <c r="DA28" s="58" t="str">
        <f>IF('COMEXT Exports'!DB28&gt;0, 'COMEXT Exports'!DB28, "")</f>
        <v/>
      </c>
      <c r="DB28" s="58" t="str">
        <f>IF('COMEXT Exports'!DC28&gt;0, 'COMEXT Exports'!DC28, "")</f>
        <v/>
      </c>
      <c r="DC28" s="58" t="str">
        <f>IF('COMEXT Exports'!DD28&gt;0, 'COMEXT Exports'!DD28, "")</f>
        <v/>
      </c>
      <c r="DD28" s="58" t="str">
        <f>IF('COMEXT Exports'!DE28&gt;0, 'COMEXT Exports'!DE28, "")</f>
        <v/>
      </c>
      <c r="DE28" s="58" t="str">
        <f>IF('COMEXT Exports'!DF28&gt;0, 'COMEXT Exports'!DF28, "")</f>
        <v/>
      </c>
      <c r="DF28" s="58" t="str">
        <f>IF('COMEXT Exports'!DG28&gt;0, 'COMEXT Exports'!DG28, "")</f>
        <v/>
      </c>
      <c r="DG28" s="58" t="str">
        <f>IF('COMEXT Exports'!DH28&gt;0, 'COMEXT Exports'!DH28, "")</f>
        <v/>
      </c>
      <c r="DH28" s="58" t="str">
        <f>IF('COMEXT Exports'!DI28&gt;0, 'COMEXT Exports'!DI28, "")</f>
        <v/>
      </c>
      <c r="DI28" s="58" t="str">
        <f>IF('COMEXT Exports'!DJ28&gt;0, 'COMEXT Exports'!DJ28, "")</f>
        <v/>
      </c>
      <c r="DJ28" s="58" t="str">
        <f>IF('COMEXT Exports'!DK28&gt;0, 'COMEXT Exports'!DK28, "")</f>
        <v/>
      </c>
      <c r="DK28" s="58" t="str">
        <f>IF('COMEXT Exports'!DL28&gt;0, 'COMEXT Exports'!DL28, "")</f>
        <v/>
      </c>
      <c r="DL28" s="58" t="str">
        <f>IF('COMEXT Exports'!DM28&gt;0, 'COMEXT Exports'!DM28, "")</f>
        <v/>
      </c>
      <c r="DM28" s="58" t="str">
        <f>IF('COMEXT Exports'!DN28&gt;0, 'COMEXT Exports'!DN28, "")</f>
        <v/>
      </c>
      <c r="DN28" s="58" t="str">
        <f>IF('COMEXT Exports'!DO28&gt;0, 'COMEXT Exports'!DO28, "")</f>
        <v/>
      </c>
      <c r="DO28" s="58" t="str">
        <f>IF('COMEXT Exports'!DP28&gt;0, 'COMEXT Exports'!DP28, "")</f>
        <v/>
      </c>
      <c r="DP28" s="58" t="str">
        <f>IF('COMEXT Exports'!DQ28&gt;0, 'COMEXT Exports'!DQ28, "")</f>
        <v/>
      </c>
      <c r="DQ28" s="58" t="str">
        <f>IF('COMEXT Exports'!DR28&gt;0, 'COMEXT Exports'!DR28, "")</f>
        <v/>
      </c>
      <c r="DR28" s="58" t="str">
        <f>IF('COMEXT Exports'!DS28&gt;0, 'COMEXT Exports'!DS28, "")</f>
        <v/>
      </c>
      <c r="DS28" s="58" t="str">
        <f>IF('COMEXT Exports'!DT28&gt;0, 'COMEXT Exports'!DT28, "")</f>
        <v/>
      </c>
    </row>
    <row r="29" spans="2:123" x14ac:dyDescent="0.3">
      <c r="B29" s="39" t="s">
        <v>154</v>
      </c>
      <c r="C29" s="37" t="s">
        <v>155</v>
      </c>
      <c r="D29" s="58">
        <f>IF('COMEXT Exports'!E29&gt;0, 'COMEXT Exports'!E29, "")</f>
        <v>44.741320119898248</v>
      </c>
      <c r="E29" s="58">
        <f>IF('COMEXT Exports'!F29&gt;0, 'COMEXT Exports'!F29, "")</f>
        <v>48.70061188728355</v>
      </c>
      <c r="F29" s="58">
        <f>IF('COMEXT Exports'!G29&gt;0, 'COMEXT Exports'!G29, "")</f>
        <v>93.441932007181791</v>
      </c>
      <c r="G29" s="58">
        <f>IF('COMEXT Exports'!H29&gt;0, 'COMEXT Exports'!H29, "")</f>
        <v>43.245021025826048</v>
      </c>
      <c r="H29" s="58">
        <f>IF('COMEXT Exports'!I29&gt;0, 'COMEXT Exports'!I29, "")</f>
        <v>31.468761507920014</v>
      </c>
      <c r="I29" s="58">
        <f>IF('COMEXT Exports'!J29&gt;0, 'COMEXT Exports'!J29, "")</f>
        <v>74.713782533746055</v>
      </c>
      <c r="J29" s="58">
        <f>IF('COMEXT Exports'!K29&gt;0, 'COMEXT Exports'!K29, "")</f>
        <v>59.860689698087135</v>
      </c>
      <c r="K29" s="58">
        <f>IF('COMEXT Exports'!L29&gt;0, 'COMEXT Exports'!L29, "")</f>
        <v>37.388347812542357</v>
      </c>
      <c r="L29" s="58">
        <f>IF('COMEXT Exports'!M29&gt;0, 'COMEXT Exports'!M29, "")</f>
        <v>97.249037510629492</v>
      </c>
      <c r="M29" s="58">
        <f>IF('COMEXT Exports'!N29&gt;0, 'COMEXT Exports'!N29, "")</f>
        <v>54.877617996516918</v>
      </c>
      <c r="N29" s="58">
        <f>IF('COMEXT Exports'!O29&gt;0, 'COMEXT Exports'!O29, "")</f>
        <v>42.876926210574005</v>
      </c>
      <c r="O29" s="58">
        <f>IF('COMEXT Exports'!P29&gt;0, 'COMEXT Exports'!P29, "")</f>
        <v>97.75454420709093</v>
      </c>
      <c r="P29" s="58">
        <f>IF('COMEXT Exports'!Q29&gt;0, 'COMEXT Exports'!Q29, "")</f>
        <v>46.007961239288562</v>
      </c>
      <c r="Q29" s="58">
        <f>IF('COMEXT Exports'!R29&gt;0, 'COMEXT Exports'!R29, "")</f>
        <v>44.762018170946526</v>
      </c>
      <c r="R29" s="58">
        <f>IF('COMEXT Exports'!S29&gt;0, 'COMEXT Exports'!S29, "")</f>
        <v>90.769979410235081</v>
      </c>
      <c r="S29" s="58">
        <f>IF('COMEXT Exports'!T29&gt;0, 'COMEXT Exports'!T29, "")</f>
        <v>55.432431730410585</v>
      </c>
      <c r="T29" s="58">
        <f>IF('COMEXT Exports'!U29&gt;0, 'COMEXT Exports'!U29, "")</f>
        <v>54.035071580507257</v>
      </c>
      <c r="U29" s="58">
        <f>IF('COMEXT Exports'!V29&gt;0, 'COMEXT Exports'!V29, "")</f>
        <v>109.46750331091783</v>
      </c>
      <c r="V29" s="58">
        <f>IF('COMEXT Exports'!W29&gt;0, 'COMEXT Exports'!W29, "")</f>
        <v>25.583232135785369</v>
      </c>
      <c r="W29" s="58">
        <f>IF('COMEXT Exports'!X29&gt;0, 'COMEXT Exports'!X29, "")</f>
        <v>33.029724280424453</v>
      </c>
      <c r="X29" s="58">
        <f>IF('COMEXT Exports'!Y29&gt;0, 'COMEXT Exports'!Y29, "")</f>
        <v>58.612956416209819</v>
      </c>
      <c r="Y29" s="58">
        <f>IF('COMEXT Exports'!Z29&gt;0, 'COMEXT Exports'!Z29, "")</f>
        <v>30.125311496743798</v>
      </c>
      <c r="Z29" s="58">
        <f>IF('COMEXT Exports'!AA29&gt;0, 'COMEXT Exports'!AA29, "")</f>
        <v>27.576553025790187</v>
      </c>
      <c r="AA29" s="58">
        <f>IF('COMEXT Exports'!AB29&gt;0, 'COMEXT Exports'!AB29, "")</f>
        <v>57.701864522533995</v>
      </c>
      <c r="AB29" s="58" t="str">
        <f>IF('COMEXT Exports'!AC29&gt;0, 'COMEXT Exports'!AC29, "")</f>
        <v/>
      </c>
      <c r="AC29" s="58" t="str">
        <f>IF('COMEXT Exports'!AD29&gt;0, 'COMEXT Exports'!AD29, "")</f>
        <v/>
      </c>
      <c r="AD29" s="58" t="str">
        <f>IF('COMEXT Exports'!AE29&gt;0, 'COMEXT Exports'!AE29, "")</f>
        <v/>
      </c>
      <c r="AE29" s="58" t="str">
        <f>IF('COMEXT Exports'!AF29&gt;0, 'COMEXT Exports'!AF29, "")</f>
        <v/>
      </c>
      <c r="AF29" s="58" t="str">
        <f>IF('COMEXT Exports'!AG29&gt;0, 'COMEXT Exports'!AG29, "")</f>
        <v/>
      </c>
      <c r="AG29" s="58" t="str">
        <f>IF('COMEXT Exports'!AH29&gt;0, 'COMEXT Exports'!AH29, "")</f>
        <v/>
      </c>
      <c r="AH29" s="58" t="str">
        <f>IF('COMEXT Exports'!AI29&gt;0, 'COMEXT Exports'!AI29, "")</f>
        <v/>
      </c>
      <c r="AI29" s="58" t="str">
        <f>IF('COMEXT Exports'!AJ29&gt;0, 'COMEXT Exports'!AJ29, "")</f>
        <v/>
      </c>
      <c r="AJ29" s="58" t="str">
        <f>IF('COMEXT Exports'!AK29&gt;0, 'COMEXT Exports'!AK29, "")</f>
        <v/>
      </c>
      <c r="AK29" s="58" t="str">
        <f>IF('COMEXT Exports'!AL29&gt;0, 'COMEXT Exports'!AL29, "")</f>
        <v/>
      </c>
      <c r="AL29" s="58" t="str">
        <f>IF('COMEXT Exports'!AM29&gt;0, 'COMEXT Exports'!AM29, "")</f>
        <v/>
      </c>
      <c r="AM29" s="58" t="str">
        <f>IF('COMEXT Exports'!AN29&gt;0, 'COMEXT Exports'!AN29, "")</f>
        <v/>
      </c>
      <c r="AN29" s="58" t="str">
        <f>IF('COMEXT Exports'!AO29&gt;0, 'COMEXT Exports'!AO29, "")</f>
        <v/>
      </c>
      <c r="AO29" s="58" t="str">
        <f>IF('COMEXT Exports'!AP29&gt;0, 'COMEXT Exports'!AP29, "")</f>
        <v/>
      </c>
      <c r="AP29" s="58" t="str">
        <f>IF('COMEXT Exports'!AQ29&gt;0, 'COMEXT Exports'!AQ29, "")</f>
        <v/>
      </c>
      <c r="AQ29" s="58" t="str">
        <f>IF('COMEXT Exports'!AR29&gt;0, 'COMEXT Exports'!AR29, "")</f>
        <v/>
      </c>
      <c r="AR29" s="58" t="str">
        <f>IF('COMEXT Exports'!AS29&gt;0, 'COMEXT Exports'!AS29, "")</f>
        <v/>
      </c>
      <c r="AS29" s="58" t="str">
        <f>IF('COMEXT Exports'!AT29&gt;0, 'COMEXT Exports'!AT29, "")</f>
        <v/>
      </c>
      <c r="AT29" s="58" t="str">
        <f>IF('COMEXT Exports'!AU29&gt;0, 'COMEXT Exports'!AU29, "")</f>
        <v/>
      </c>
      <c r="AU29" s="58" t="str">
        <f>IF('COMEXT Exports'!AV29&gt;0, 'COMEXT Exports'!AV29, "")</f>
        <v/>
      </c>
      <c r="AV29" s="58" t="str">
        <f>IF('COMEXT Exports'!AW29&gt;0, 'COMEXT Exports'!AW29, "")</f>
        <v/>
      </c>
      <c r="AW29" s="58" t="str">
        <f>IF('COMEXT Exports'!AX29&gt;0, 'COMEXT Exports'!AX29, "")</f>
        <v/>
      </c>
      <c r="AX29" s="58" t="str">
        <f>IF('COMEXT Exports'!AY29&gt;0, 'COMEXT Exports'!AY29, "")</f>
        <v/>
      </c>
      <c r="AY29" s="58" t="str">
        <f>IF('COMEXT Exports'!AZ29&gt;0, 'COMEXT Exports'!AZ29, "")</f>
        <v/>
      </c>
      <c r="AZ29" s="58" t="str">
        <f>IF('COMEXT Exports'!BA29&gt;0, 'COMEXT Exports'!BA29, "")</f>
        <v/>
      </c>
      <c r="BA29" s="58" t="str">
        <f>IF('COMEXT Exports'!BB29&gt;0, 'COMEXT Exports'!BB29, "")</f>
        <v/>
      </c>
      <c r="BB29" s="58" t="str">
        <f>IF('COMEXT Exports'!BC29&gt;0, 'COMEXT Exports'!BC29, "")</f>
        <v/>
      </c>
      <c r="BC29" s="58" t="str">
        <f>IF('COMEXT Exports'!BD29&gt;0, 'COMEXT Exports'!BD29, "")</f>
        <v/>
      </c>
      <c r="BD29" s="58" t="str">
        <f>IF('COMEXT Exports'!BE29&gt;0, 'COMEXT Exports'!BE29, "")</f>
        <v/>
      </c>
      <c r="BE29" s="58" t="str">
        <f>IF('COMEXT Exports'!BF29&gt;0, 'COMEXT Exports'!BF29, "")</f>
        <v/>
      </c>
      <c r="BF29" s="58" t="str">
        <f>IF('COMEXT Exports'!BG29&gt;0, 'COMEXT Exports'!BG29, "")</f>
        <v/>
      </c>
      <c r="BG29" s="58" t="str">
        <f>IF('COMEXT Exports'!BH29&gt;0, 'COMEXT Exports'!BH29, "")</f>
        <v/>
      </c>
      <c r="BH29" s="58" t="str">
        <f>IF('COMEXT Exports'!BI29&gt;0, 'COMEXT Exports'!BI29, "")</f>
        <v/>
      </c>
      <c r="BI29" s="58" t="str">
        <f>IF('COMEXT Exports'!BJ29&gt;0, 'COMEXT Exports'!BJ29, "")</f>
        <v/>
      </c>
      <c r="BJ29" s="58" t="str">
        <f>IF('COMEXT Exports'!BK29&gt;0, 'COMEXT Exports'!BK29, "")</f>
        <v/>
      </c>
      <c r="BK29" s="58" t="str">
        <f>IF('COMEXT Exports'!BL29&gt;0, 'COMEXT Exports'!BL29, "")</f>
        <v/>
      </c>
      <c r="BL29" s="58" t="str">
        <f>IF('COMEXT Exports'!BM29&gt;0, 'COMEXT Exports'!BM29, "")</f>
        <v/>
      </c>
      <c r="BM29" s="58" t="str">
        <f>IF('COMEXT Exports'!BN29&gt;0, 'COMEXT Exports'!BN29, "")</f>
        <v/>
      </c>
      <c r="BN29" s="58" t="str">
        <f>IF('COMEXT Exports'!BO29&gt;0, 'COMEXT Exports'!BO29, "")</f>
        <v/>
      </c>
      <c r="BO29" s="58" t="str">
        <f>IF('COMEXT Exports'!BP29&gt;0, 'COMEXT Exports'!BP29, "")</f>
        <v/>
      </c>
      <c r="BP29" s="58" t="str">
        <f>IF('COMEXT Exports'!BQ29&gt;0, 'COMEXT Exports'!BQ29, "")</f>
        <v/>
      </c>
      <c r="BQ29" s="58" t="str">
        <f>IF('COMEXT Exports'!BR29&gt;0, 'COMEXT Exports'!BR29, "")</f>
        <v/>
      </c>
      <c r="BR29" s="58" t="str">
        <f>IF('COMEXT Exports'!BS29&gt;0, 'COMEXT Exports'!BS29, "")</f>
        <v/>
      </c>
      <c r="BS29" s="58" t="str">
        <f>IF('COMEXT Exports'!BT29&gt;0, 'COMEXT Exports'!BT29, "")</f>
        <v/>
      </c>
      <c r="BT29" s="58" t="str">
        <f>IF('COMEXT Exports'!BU29&gt;0, 'COMEXT Exports'!BU29, "")</f>
        <v/>
      </c>
      <c r="BU29" s="58" t="str">
        <f>IF('COMEXT Exports'!BV29&gt;0, 'COMEXT Exports'!BV29, "")</f>
        <v/>
      </c>
      <c r="BV29" s="58" t="str">
        <f>IF('COMEXT Exports'!BW29&gt;0, 'COMEXT Exports'!BW29, "")</f>
        <v/>
      </c>
      <c r="BW29" s="58" t="str">
        <f>IF('COMEXT Exports'!BX29&gt;0, 'COMEXT Exports'!BX29, "")</f>
        <v/>
      </c>
      <c r="BX29" s="58" t="str">
        <f>IF('COMEXT Exports'!BY29&gt;0, 'COMEXT Exports'!BY29, "")</f>
        <v/>
      </c>
      <c r="BY29" s="58" t="str">
        <f>IF('COMEXT Exports'!BZ29&gt;0, 'COMEXT Exports'!BZ29, "")</f>
        <v/>
      </c>
      <c r="BZ29" s="58" t="str">
        <f>IF('COMEXT Exports'!CA29&gt;0, 'COMEXT Exports'!CA29, "")</f>
        <v/>
      </c>
      <c r="CA29" s="58" t="str">
        <f>IF('COMEXT Exports'!CB29&gt;0, 'COMEXT Exports'!CB29, "")</f>
        <v/>
      </c>
      <c r="CB29" s="58" t="str">
        <f>IF('COMEXT Exports'!CC29&gt;0, 'COMEXT Exports'!CC29, "")</f>
        <v/>
      </c>
      <c r="CC29" s="58" t="str">
        <f>IF('COMEXT Exports'!CD29&gt;0, 'COMEXT Exports'!CD29, "")</f>
        <v/>
      </c>
      <c r="CD29" s="58" t="str">
        <f>IF('COMEXT Exports'!CE29&gt;0, 'COMEXT Exports'!CE29, "")</f>
        <v/>
      </c>
      <c r="CE29" s="58" t="str">
        <f>IF('COMEXT Exports'!CF29&gt;0, 'COMEXT Exports'!CF29, "")</f>
        <v/>
      </c>
      <c r="CF29" s="58" t="str">
        <f>IF('COMEXT Exports'!CG29&gt;0, 'COMEXT Exports'!CG29, "")</f>
        <v/>
      </c>
      <c r="CG29" s="58" t="str">
        <f>IF('COMEXT Exports'!CH29&gt;0, 'COMEXT Exports'!CH29, "")</f>
        <v/>
      </c>
      <c r="CH29" s="58" t="str">
        <f>IF('COMEXT Exports'!CI29&gt;0, 'COMEXT Exports'!CI29, "")</f>
        <v/>
      </c>
      <c r="CI29" s="58" t="str">
        <f>IF('COMEXT Exports'!CJ29&gt;0, 'COMEXT Exports'!CJ29, "")</f>
        <v/>
      </c>
      <c r="CJ29" s="58" t="str">
        <f>IF('COMEXT Exports'!CK29&gt;0, 'COMEXT Exports'!CK29, "")</f>
        <v/>
      </c>
      <c r="CK29" s="58" t="str">
        <f>IF('COMEXT Exports'!CL29&gt;0, 'COMEXT Exports'!CL29, "")</f>
        <v/>
      </c>
      <c r="CL29" s="58" t="str">
        <f>IF('COMEXT Exports'!CM29&gt;0, 'COMEXT Exports'!CM29, "")</f>
        <v/>
      </c>
      <c r="CM29" s="58" t="str">
        <f>IF('COMEXT Exports'!CN29&gt;0, 'COMEXT Exports'!CN29, "")</f>
        <v/>
      </c>
      <c r="CN29" s="58" t="str">
        <f>IF('COMEXT Exports'!CO29&gt;0, 'COMEXT Exports'!CO29, "")</f>
        <v/>
      </c>
      <c r="CO29" s="58" t="str">
        <f>IF('COMEXT Exports'!CP29&gt;0, 'COMEXT Exports'!CP29, "")</f>
        <v/>
      </c>
      <c r="CP29" s="58" t="str">
        <f>IF('COMEXT Exports'!CQ29&gt;0, 'COMEXT Exports'!CQ29, "")</f>
        <v/>
      </c>
      <c r="CQ29" s="58" t="str">
        <f>IF('COMEXT Exports'!CR29&gt;0, 'COMEXT Exports'!CR29, "")</f>
        <v/>
      </c>
      <c r="CR29" s="58" t="str">
        <f>IF('COMEXT Exports'!CS29&gt;0, 'COMEXT Exports'!CS29, "")</f>
        <v/>
      </c>
      <c r="CS29" s="58" t="str">
        <f>IF('COMEXT Exports'!CT29&gt;0, 'COMEXT Exports'!CT29, "")</f>
        <v/>
      </c>
      <c r="CT29" s="58" t="str">
        <f>IF('COMEXT Exports'!CU29&gt;0, 'COMEXT Exports'!CU29, "")</f>
        <v/>
      </c>
      <c r="CU29" s="58" t="str">
        <f>IF('COMEXT Exports'!CV29&gt;0, 'COMEXT Exports'!CV29, "")</f>
        <v/>
      </c>
      <c r="CV29" s="58" t="str">
        <f>IF('COMEXT Exports'!CW29&gt;0, 'COMEXT Exports'!CW29, "")</f>
        <v/>
      </c>
      <c r="CW29" s="58" t="str">
        <f>IF('COMEXT Exports'!CX29&gt;0, 'COMEXT Exports'!CX29, "")</f>
        <v/>
      </c>
      <c r="CX29" s="58" t="str">
        <f>IF('COMEXT Exports'!CY29&gt;0, 'COMEXT Exports'!CY29, "")</f>
        <v/>
      </c>
      <c r="CY29" s="58" t="str">
        <f>IF('COMEXT Exports'!CZ29&gt;0, 'COMEXT Exports'!CZ29, "")</f>
        <v/>
      </c>
      <c r="CZ29" s="58" t="str">
        <f>IF('COMEXT Exports'!DA29&gt;0, 'COMEXT Exports'!DA29, "")</f>
        <v/>
      </c>
      <c r="DA29" s="58" t="str">
        <f>IF('COMEXT Exports'!DB29&gt;0, 'COMEXT Exports'!DB29, "")</f>
        <v/>
      </c>
      <c r="DB29" s="58" t="str">
        <f>IF('COMEXT Exports'!DC29&gt;0, 'COMEXT Exports'!DC29, "")</f>
        <v/>
      </c>
      <c r="DC29" s="58" t="str">
        <f>IF('COMEXT Exports'!DD29&gt;0, 'COMEXT Exports'!DD29, "")</f>
        <v/>
      </c>
      <c r="DD29" s="58" t="str">
        <f>IF('COMEXT Exports'!DE29&gt;0, 'COMEXT Exports'!DE29, "")</f>
        <v/>
      </c>
      <c r="DE29" s="58" t="str">
        <f>IF('COMEXT Exports'!DF29&gt;0, 'COMEXT Exports'!DF29, "")</f>
        <v/>
      </c>
      <c r="DF29" s="58" t="str">
        <f>IF('COMEXT Exports'!DG29&gt;0, 'COMEXT Exports'!DG29, "")</f>
        <v/>
      </c>
      <c r="DG29" s="58" t="str">
        <f>IF('COMEXT Exports'!DH29&gt;0, 'COMEXT Exports'!DH29, "")</f>
        <v/>
      </c>
      <c r="DH29" s="58" t="str">
        <f>IF('COMEXT Exports'!DI29&gt;0, 'COMEXT Exports'!DI29, "")</f>
        <v/>
      </c>
      <c r="DI29" s="58" t="str">
        <f>IF('COMEXT Exports'!DJ29&gt;0, 'COMEXT Exports'!DJ29, "")</f>
        <v/>
      </c>
      <c r="DJ29" s="58" t="str">
        <f>IF('COMEXT Exports'!DK29&gt;0, 'COMEXT Exports'!DK29, "")</f>
        <v/>
      </c>
      <c r="DK29" s="58" t="str">
        <f>IF('COMEXT Exports'!DL29&gt;0, 'COMEXT Exports'!DL29, "")</f>
        <v/>
      </c>
      <c r="DL29" s="58" t="str">
        <f>IF('COMEXT Exports'!DM29&gt;0, 'COMEXT Exports'!DM29, "")</f>
        <v/>
      </c>
      <c r="DM29" s="58" t="str">
        <f>IF('COMEXT Exports'!DN29&gt;0, 'COMEXT Exports'!DN29, "")</f>
        <v/>
      </c>
      <c r="DN29" s="58" t="str">
        <f>IF('COMEXT Exports'!DO29&gt;0, 'COMEXT Exports'!DO29, "")</f>
        <v/>
      </c>
      <c r="DO29" s="58" t="str">
        <f>IF('COMEXT Exports'!DP29&gt;0, 'COMEXT Exports'!DP29, "")</f>
        <v/>
      </c>
      <c r="DP29" s="58" t="str">
        <f>IF('COMEXT Exports'!DQ29&gt;0, 'COMEXT Exports'!DQ29, "")</f>
        <v/>
      </c>
      <c r="DQ29" s="58" t="str">
        <f>IF('COMEXT Exports'!DR29&gt;0, 'COMEXT Exports'!DR29, "")</f>
        <v/>
      </c>
      <c r="DR29" s="58" t="str">
        <f>IF('COMEXT Exports'!DS29&gt;0, 'COMEXT Exports'!DS29, "")</f>
        <v/>
      </c>
      <c r="DS29" s="58" t="str">
        <f>IF('COMEXT Exports'!DT29&gt;0, 'COMEXT Exports'!DT29, "")</f>
        <v/>
      </c>
    </row>
    <row r="30" spans="2:123" x14ac:dyDescent="0.3">
      <c r="B30" s="39" t="s">
        <v>156</v>
      </c>
      <c r="C30" s="37" t="s">
        <v>157</v>
      </c>
      <c r="D30" s="58">
        <f>IF('COMEXT Exports'!E30&gt;0, 'COMEXT Exports'!E30, "")</f>
        <v>25.708629675467702</v>
      </c>
      <c r="E30" s="58">
        <f>IF('COMEXT Exports'!F30&gt;0, 'COMEXT Exports'!F30, "")</f>
        <v>21.091514738814919</v>
      </c>
      <c r="F30" s="58">
        <f>IF('COMEXT Exports'!G30&gt;0, 'COMEXT Exports'!G30, "")</f>
        <v>46.800144414282634</v>
      </c>
      <c r="G30" s="58">
        <f>IF('COMEXT Exports'!H30&gt;0, 'COMEXT Exports'!H30, "")</f>
        <v>27.197552032922562</v>
      </c>
      <c r="H30" s="58">
        <f>IF('COMEXT Exports'!I30&gt;0, 'COMEXT Exports'!I30, "")</f>
        <v>21.489734332550555</v>
      </c>
      <c r="I30" s="58">
        <f>IF('COMEXT Exports'!J30&gt;0, 'COMEXT Exports'!J30, "")</f>
        <v>48.68728636547312</v>
      </c>
      <c r="J30" s="58">
        <f>IF('COMEXT Exports'!K30&gt;0, 'COMEXT Exports'!K30, "")</f>
        <v>25.677452855588403</v>
      </c>
      <c r="K30" s="58">
        <f>IF('COMEXT Exports'!L30&gt;0, 'COMEXT Exports'!L30, "")</f>
        <v>23.758664296563524</v>
      </c>
      <c r="L30" s="58">
        <f>IF('COMEXT Exports'!M30&gt;0, 'COMEXT Exports'!M30, "")</f>
        <v>49.43611715215193</v>
      </c>
      <c r="M30" s="58">
        <f>IF('COMEXT Exports'!N30&gt;0, 'COMEXT Exports'!N30, "")</f>
        <v>33.359098118529104</v>
      </c>
      <c r="N30" s="58">
        <f>IF('COMEXT Exports'!O30&gt;0, 'COMEXT Exports'!O30, "")</f>
        <v>28.915770865507675</v>
      </c>
      <c r="O30" s="58">
        <f>IF('COMEXT Exports'!P30&gt;0, 'COMEXT Exports'!P30, "")</f>
        <v>62.2748689840368</v>
      </c>
      <c r="P30" s="58">
        <f>IF('COMEXT Exports'!Q30&gt;0, 'COMEXT Exports'!Q30, "")</f>
        <v>28.149723526265554</v>
      </c>
      <c r="Q30" s="58">
        <f>IF('COMEXT Exports'!R30&gt;0, 'COMEXT Exports'!R30, "")</f>
        <v>25.962578386674842</v>
      </c>
      <c r="R30" s="58">
        <f>IF('COMEXT Exports'!S30&gt;0, 'COMEXT Exports'!S30, "")</f>
        <v>54.112301912940396</v>
      </c>
      <c r="S30" s="58">
        <f>IF('COMEXT Exports'!T30&gt;0, 'COMEXT Exports'!T30, "")</f>
        <v>28.120488692454547</v>
      </c>
      <c r="T30" s="58">
        <f>IF('COMEXT Exports'!U30&gt;0, 'COMEXT Exports'!U30, "")</f>
        <v>24.992556079218723</v>
      </c>
      <c r="U30" s="58">
        <f>IF('COMEXT Exports'!V30&gt;0, 'COMEXT Exports'!V30, "")</f>
        <v>53.113044771673252</v>
      </c>
      <c r="V30" s="58">
        <f>IF('COMEXT Exports'!W30&gt;0, 'COMEXT Exports'!W30, "")</f>
        <v>22.462033312088959</v>
      </c>
      <c r="W30" s="58">
        <f>IF('COMEXT Exports'!X30&gt;0, 'COMEXT Exports'!X30, "")</f>
        <v>23.060596923720098</v>
      </c>
      <c r="X30" s="58">
        <f>IF('COMEXT Exports'!Y30&gt;0, 'COMEXT Exports'!Y30, "")</f>
        <v>45.522630235809046</v>
      </c>
      <c r="Y30" s="58">
        <f>IF('COMEXT Exports'!Z30&gt;0, 'COMEXT Exports'!Z30, "")</f>
        <v>23.786833051398283</v>
      </c>
      <c r="Z30" s="58">
        <f>IF('COMEXT Exports'!AA30&gt;0, 'COMEXT Exports'!AA30, "")</f>
        <v>17.881403686418249</v>
      </c>
      <c r="AA30" s="58">
        <f>IF('COMEXT Exports'!AB30&gt;0, 'COMEXT Exports'!AB30, "")</f>
        <v>41.668236737816549</v>
      </c>
      <c r="AB30" s="58" t="str">
        <f>IF('COMEXT Exports'!AC30&gt;0, 'COMEXT Exports'!AC30, "")</f>
        <v/>
      </c>
      <c r="AC30" s="58" t="str">
        <f>IF('COMEXT Exports'!AD30&gt;0, 'COMEXT Exports'!AD30, "")</f>
        <v/>
      </c>
      <c r="AD30" s="58" t="str">
        <f>IF('COMEXT Exports'!AE30&gt;0, 'COMEXT Exports'!AE30, "")</f>
        <v/>
      </c>
      <c r="AE30" s="58" t="str">
        <f>IF('COMEXT Exports'!AF30&gt;0, 'COMEXT Exports'!AF30, "")</f>
        <v/>
      </c>
      <c r="AF30" s="58" t="str">
        <f>IF('COMEXT Exports'!AG30&gt;0, 'COMEXT Exports'!AG30, "")</f>
        <v/>
      </c>
      <c r="AG30" s="58" t="str">
        <f>IF('COMEXT Exports'!AH30&gt;0, 'COMEXT Exports'!AH30, "")</f>
        <v/>
      </c>
      <c r="AH30" s="58" t="str">
        <f>IF('COMEXT Exports'!AI30&gt;0, 'COMEXT Exports'!AI30, "")</f>
        <v/>
      </c>
      <c r="AI30" s="58" t="str">
        <f>IF('COMEXT Exports'!AJ30&gt;0, 'COMEXT Exports'!AJ30, "")</f>
        <v/>
      </c>
      <c r="AJ30" s="58" t="str">
        <f>IF('COMEXT Exports'!AK30&gt;0, 'COMEXT Exports'!AK30, "")</f>
        <v/>
      </c>
      <c r="AK30" s="58" t="str">
        <f>IF('COMEXT Exports'!AL30&gt;0, 'COMEXT Exports'!AL30, "")</f>
        <v/>
      </c>
      <c r="AL30" s="58" t="str">
        <f>IF('COMEXT Exports'!AM30&gt;0, 'COMEXT Exports'!AM30, "")</f>
        <v/>
      </c>
      <c r="AM30" s="58" t="str">
        <f>IF('COMEXT Exports'!AN30&gt;0, 'COMEXT Exports'!AN30, "")</f>
        <v/>
      </c>
      <c r="AN30" s="58" t="str">
        <f>IF('COMEXT Exports'!AO30&gt;0, 'COMEXT Exports'!AO30, "")</f>
        <v/>
      </c>
      <c r="AO30" s="58" t="str">
        <f>IF('COMEXT Exports'!AP30&gt;0, 'COMEXT Exports'!AP30, "")</f>
        <v/>
      </c>
      <c r="AP30" s="58" t="str">
        <f>IF('COMEXT Exports'!AQ30&gt;0, 'COMEXT Exports'!AQ30, "")</f>
        <v/>
      </c>
      <c r="AQ30" s="58" t="str">
        <f>IF('COMEXT Exports'!AR30&gt;0, 'COMEXT Exports'!AR30, "")</f>
        <v/>
      </c>
      <c r="AR30" s="58" t="str">
        <f>IF('COMEXT Exports'!AS30&gt;0, 'COMEXT Exports'!AS30, "")</f>
        <v/>
      </c>
      <c r="AS30" s="58" t="str">
        <f>IF('COMEXT Exports'!AT30&gt;0, 'COMEXT Exports'!AT30, "")</f>
        <v/>
      </c>
      <c r="AT30" s="58" t="str">
        <f>IF('COMEXT Exports'!AU30&gt;0, 'COMEXT Exports'!AU30, "")</f>
        <v/>
      </c>
      <c r="AU30" s="58" t="str">
        <f>IF('COMEXT Exports'!AV30&gt;0, 'COMEXT Exports'!AV30, "")</f>
        <v/>
      </c>
      <c r="AV30" s="58" t="str">
        <f>IF('COMEXT Exports'!AW30&gt;0, 'COMEXT Exports'!AW30, "")</f>
        <v/>
      </c>
      <c r="AW30" s="58" t="str">
        <f>IF('COMEXT Exports'!AX30&gt;0, 'COMEXT Exports'!AX30, "")</f>
        <v/>
      </c>
      <c r="AX30" s="58" t="str">
        <f>IF('COMEXT Exports'!AY30&gt;0, 'COMEXT Exports'!AY30, "")</f>
        <v/>
      </c>
      <c r="AY30" s="58" t="str">
        <f>IF('COMEXT Exports'!AZ30&gt;0, 'COMEXT Exports'!AZ30, "")</f>
        <v/>
      </c>
      <c r="AZ30" s="58" t="str">
        <f>IF('COMEXT Exports'!BA30&gt;0, 'COMEXT Exports'!BA30, "")</f>
        <v/>
      </c>
      <c r="BA30" s="58" t="str">
        <f>IF('COMEXT Exports'!BB30&gt;0, 'COMEXT Exports'!BB30, "")</f>
        <v/>
      </c>
      <c r="BB30" s="58" t="str">
        <f>IF('COMEXT Exports'!BC30&gt;0, 'COMEXT Exports'!BC30, "")</f>
        <v/>
      </c>
      <c r="BC30" s="58" t="str">
        <f>IF('COMEXT Exports'!BD30&gt;0, 'COMEXT Exports'!BD30, "")</f>
        <v/>
      </c>
      <c r="BD30" s="58" t="str">
        <f>IF('COMEXT Exports'!BE30&gt;0, 'COMEXT Exports'!BE30, "")</f>
        <v/>
      </c>
      <c r="BE30" s="58" t="str">
        <f>IF('COMEXT Exports'!BF30&gt;0, 'COMEXT Exports'!BF30, "")</f>
        <v/>
      </c>
      <c r="BF30" s="58" t="str">
        <f>IF('COMEXT Exports'!BG30&gt;0, 'COMEXT Exports'!BG30, "")</f>
        <v/>
      </c>
      <c r="BG30" s="58" t="str">
        <f>IF('COMEXT Exports'!BH30&gt;0, 'COMEXT Exports'!BH30, "")</f>
        <v/>
      </c>
      <c r="BH30" s="58" t="str">
        <f>IF('COMEXT Exports'!BI30&gt;0, 'COMEXT Exports'!BI30, "")</f>
        <v/>
      </c>
      <c r="BI30" s="58" t="str">
        <f>IF('COMEXT Exports'!BJ30&gt;0, 'COMEXT Exports'!BJ30, "")</f>
        <v/>
      </c>
      <c r="BJ30" s="58" t="str">
        <f>IF('COMEXT Exports'!BK30&gt;0, 'COMEXT Exports'!BK30, "")</f>
        <v/>
      </c>
      <c r="BK30" s="58" t="str">
        <f>IF('COMEXT Exports'!BL30&gt;0, 'COMEXT Exports'!BL30, "")</f>
        <v/>
      </c>
      <c r="BL30" s="58" t="str">
        <f>IF('COMEXT Exports'!BM30&gt;0, 'COMEXT Exports'!BM30, "")</f>
        <v/>
      </c>
      <c r="BM30" s="58" t="str">
        <f>IF('COMEXT Exports'!BN30&gt;0, 'COMEXT Exports'!BN30, "")</f>
        <v/>
      </c>
      <c r="BN30" s="58" t="str">
        <f>IF('COMEXT Exports'!BO30&gt;0, 'COMEXT Exports'!BO30, "")</f>
        <v/>
      </c>
      <c r="BO30" s="58" t="str">
        <f>IF('COMEXT Exports'!BP30&gt;0, 'COMEXT Exports'!BP30, "")</f>
        <v/>
      </c>
      <c r="BP30" s="58" t="str">
        <f>IF('COMEXT Exports'!BQ30&gt;0, 'COMEXT Exports'!BQ30, "")</f>
        <v/>
      </c>
      <c r="BQ30" s="58" t="str">
        <f>IF('COMEXT Exports'!BR30&gt;0, 'COMEXT Exports'!BR30, "")</f>
        <v/>
      </c>
      <c r="BR30" s="58" t="str">
        <f>IF('COMEXT Exports'!BS30&gt;0, 'COMEXT Exports'!BS30, "")</f>
        <v/>
      </c>
      <c r="BS30" s="58" t="str">
        <f>IF('COMEXT Exports'!BT30&gt;0, 'COMEXT Exports'!BT30, "")</f>
        <v/>
      </c>
      <c r="BT30" s="58" t="str">
        <f>IF('COMEXT Exports'!BU30&gt;0, 'COMEXT Exports'!BU30, "")</f>
        <v/>
      </c>
      <c r="BU30" s="58" t="str">
        <f>IF('COMEXT Exports'!BV30&gt;0, 'COMEXT Exports'!BV30, "")</f>
        <v/>
      </c>
      <c r="BV30" s="58" t="str">
        <f>IF('COMEXT Exports'!BW30&gt;0, 'COMEXT Exports'!BW30, "")</f>
        <v/>
      </c>
      <c r="BW30" s="58" t="str">
        <f>IF('COMEXT Exports'!BX30&gt;0, 'COMEXT Exports'!BX30, "")</f>
        <v/>
      </c>
      <c r="BX30" s="58" t="str">
        <f>IF('COMEXT Exports'!BY30&gt;0, 'COMEXT Exports'!BY30, "")</f>
        <v/>
      </c>
      <c r="BY30" s="58" t="str">
        <f>IF('COMEXT Exports'!BZ30&gt;0, 'COMEXT Exports'!BZ30, "")</f>
        <v/>
      </c>
      <c r="BZ30" s="58" t="str">
        <f>IF('COMEXT Exports'!CA30&gt;0, 'COMEXT Exports'!CA30, "")</f>
        <v/>
      </c>
      <c r="CA30" s="58" t="str">
        <f>IF('COMEXT Exports'!CB30&gt;0, 'COMEXT Exports'!CB30, "")</f>
        <v/>
      </c>
      <c r="CB30" s="58" t="str">
        <f>IF('COMEXT Exports'!CC30&gt;0, 'COMEXT Exports'!CC30, "")</f>
        <v/>
      </c>
      <c r="CC30" s="58" t="str">
        <f>IF('COMEXT Exports'!CD30&gt;0, 'COMEXT Exports'!CD30, "")</f>
        <v/>
      </c>
      <c r="CD30" s="58" t="str">
        <f>IF('COMEXT Exports'!CE30&gt;0, 'COMEXT Exports'!CE30, "")</f>
        <v/>
      </c>
      <c r="CE30" s="58" t="str">
        <f>IF('COMEXT Exports'!CF30&gt;0, 'COMEXT Exports'!CF30, "")</f>
        <v/>
      </c>
      <c r="CF30" s="58" t="str">
        <f>IF('COMEXT Exports'!CG30&gt;0, 'COMEXT Exports'!CG30, "")</f>
        <v/>
      </c>
      <c r="CG30" s="58" t="str">
        <f>IF('COMEXT Exports'!CH30&gt;0, 'COMEXT Exports'!CH30, "")</f>
        <v/>
      </c>
      <c r="CH30" s="58" t="str">
        <f>IF('COMEXT Exports'!CI30&gt;0, 'COMEXT Exports'!CI30, "")</f>
        <v/>
      </c>
      <c r="CI30" s="58" t="str">
        <f>IF('COMEXT Exports'!CJ30&gt;0, 'COMEXT Exports'!CJ30, "")</f>
        <v/>
      </c>
      <c r="CJ30" s="58" t="str">
        <f>IF('COMEXT Exports'!CK30&gt;0, 'COMEXT Exports'!CK30, "")</f>
        <v/>
      </c>
      <c r="CK30" s="58" t="str">
        <f>IF('COMEXT Exports'!CL30&gt;0, 'COMEXT Exports'!CL30, "")</f>
        <v/>
      </c>
      <c r="CL30" s="58" t="str">
        <f>IF('COMEXT Exports'!CM30&gt;0, 'COMEXT Exports'!CM30, "")</f>
        <v/>
      </c>
      <c r="CM30" s="58" t="str">
        <f>IF('COMEXT Exports'!CN30&gt;0, 'COMEXT Exports'!CN30, "")</f>
        <v/>
      </c>
      <c r="CN30" s="58" t="str">
        <f>IF('COMEXT Exports'!CO30&gt;0, 'COMEXT Exports'!CO30, "")</f>
        <v/>
      </c>
      <c r="CO30" s="58" t="str">
        <f>IF('COMEXT Exports'!CP30&gt;0, 'COMEXT Exports'!CP30, "")</f>
        <v/>
      </c>
      <c r="CP30" s="58" t="str">
        <f>IF('COMEXT Exports'!CQ30&gt;0, 'COMEXT Exports'!CQ30, "")</f>
        <v/>
      </c>
      <c r="CQ30" s="58" t="str">
        <f>IF('COMEXT Exports'!CR30&gt;0, 'COMEXT Exports'!CR30, "")</f>
        <v/>
      </c>
      <c r="CR30" s="58" t="str">
        <f>IF('COMEXT Exports'!CS30&gt;0, 'COMEXT Exports'!CS30, "")</f>
        <v/>
      </c>
      <c r="CS30" s="58" t="str">
        <f>IF('COMEXT Exports'!CT30&gt;0, 'COMEXT Exports'!CT30, "")</f>
        <v/>
      </c>
      <c r="CT30" s="58" t="str">
        <f>IF('COMEXT Exports'!CU30&gt;0, 'COMEXT Exports'!CU30, "")</f>
        <v/>
      </c>
      <c r="CU30" s="58" t="str">
        <f>IF('COMEXT Exports'!CV30&gt;0, 'COMEXT Exports'!CV30, "")</f>
        <v/>
      </c>
      <c r="CV30" s="58" t="str">
        <f>IF('COMEXT Exports'!CW30&gt;0, 'COMEXT Exports'!CW30, "")</f>
        <v/>
      </c>
      <c r="CW30" s="58" t="str">
        <f>IF('COMEXT Exports'!CX30&gt;0, 'COMEXT Exports'!CX30, "")</f>
        <v/>
      </c>
      <c r="CX30" s="58" t="str">
        <f>IF('COMEXT Exports'!CY30&gt;0, 'COMEXT Exports'!CY30, "")</f>
        <v/>
      </c>
      <c r="CY30" s="58" t="str">
        <f>IF('COMEXT Exports'!CZ30&gt;0, 'COMEXT Exports'!CZ30, "")</f>
        <v/>
      </c>
      <c r="CZ30" s="58" t="str">
        <f>IF('COMEXT Exports'!DA30&gt;0, 'COMEXT Exports'!DA30, "")</f>
        <v/>
      </c>
      <c r="DA30" s="58" t="str">
        <f>IF('COMEXT Exports'!DB30&gt;0, 'COMEXT Exports'!DB30, "")</f>
        <v/>
      </c>
      <c r="DB30" s="58" t="str">
        <f>IF('COMEXT Exports'!DC30&gt;0, 'COMEXT Exports'!DC30, "")</f>
        <v/>
      </c>
      <c r="DC30" s="58" t="str">
        <f>IF('COMEXT Exports'!DD30&gt;0, 'COMEXT Exports'!DD30, "")</f>
        <v/>
      </c>
      <c r="DD30" s="58" t="str">
        <f>IF('COMEXT Exports'!DE30&gt;0, 'COMEXT Exports'!DE30, "")</f>
        <v/>
      </c>
      <c r="DE30" s="58" t="str">
        <f>IF('COMEXT Exports'!DF30&gt;0, 'COMEXT Exports'!DF30, "")</f>
        <v/>
      </c>
      <c r="DF30" s="58" t="str">
        <f>IF('COMEXT Exports'!DG30&gt;0, 'COMEXT Exports'!DG30, "")</f>
        <v/>
      </c>
      <c r="DG30" s="58" t="str">
        <f>IF('COMEXT Exports'!DH30&gt;0, 'COMEXT Exports'!DH30, "")</f>
        <v/>
      </c>
      <c r="DH30" s="58" t="str">
        <f>IF('COMEXT Exports'!DI30&gt;0, 'COMEXT Exports'!DI30, "")</f>
        <v/>
      </c>
      <c r="DI30" s="58" t="str">
        <f>IF('COMEXT Exports'!DJ30&gt;0, 'COMEXT Exports'!DJ30, "")</f>
        <v/>
      </c>
      <c r="DJ30" s="58" t="str">
        <f>IF('COMEXT Exports'!DK30&gt;0, 'COMEXT Exports'!DK30, "")</f>
        <v/>
      </c>
      <c r="DK30" s="58" t="str">
        <f>IF('COMEXT Exports'!DL30&gt;0, 'COMEXT Exports'!DL30, "")</f>
        <v/>
      </c>
      <c r="DL30" s="58" t="str">
        <f>IF('COMEXT Exports'!DM30&gt;0, 'COMEXT Exports'!DM30, "")</f>
        <v/>
      </c>
      <c r="DM30" s="58" t="str">
        <f>IF('COMEXT Exports'!DN30&gt;0, 'COMEXT Exports'!DN30, "")</f>
        <v/>
      </c>
      <c r="DN30" s="58" t="str">
        <f>IF('COMEXT Exports'!DO30&gt;0, 'COMEXT Exports'!DO30, "")</f>
        <v/>
      </c>
      <c r="DO30" s="58" t="str">
        <f>IF('COMEXT Exports'!DP30&gt;0, 'COMEXT Exports'!DP30, "")</f>
        <v/>
      </c>
      <c r="DP30" s="58" t="str">
        <f>IF('COMEXT Exports'!DQ30&gt;0, 'COMEXT Exports'!DQ30, "")</f>
        <v/>
      </c>
      <c r="DQ30" s="58" t="str">
        <f>IF('COMEXT Exports'!DR30&gt;0, 'COMEXT Exports'!DR30, "")</f>
        <v/>
      </c>
      <c r="DR30" s="58" t="str">
        <f>IF('COMEXT Exports'!DS30&gt;0, 'COMEXT Exports'!DS30, "")</f>
        <v/>
      </c>
      <c r="DS30" s="58" t="str">
        <f>IF('COMEXT Exports'!DT30&gt;0, 'COMEXT Exports'!DT30, "")</f>
        <v/>
      </c>
    </row>
    <row r="31" spans="2:123" x14ac:dyDescent="0.3">
      <c r="B31" s="39" t="s">
        <v>158</v>
      </c>
      <c r="C31" s="37" t="s">
        <v>159</v>
      </c>
      <c r="D31" s="58">
        <f>IF('COMEXT Exports'!E31&gt;0, 'COMEXT Exports'!E31, "")</f>
        <v>126.72154140944831</v>
      </c>
      <c r="E31" s="58">
        <f>IF('COMEXT Exports'!F31&gt;0, 'COMEXT Exports'!F31, "")</f>
        <v>137.35530499757417</v>
      </c>
      <c r="F31" s="58">
        <f>IF('COMEXT Exports'!G31&gt;0, 'COMEXT Exports'!G31, "")</f>
        <v>264.07684640702246</v>
      </c>
      <c r="G31" s="58">
        <f>IF('COMEXT Exports'!H31&gt;0, 'COMEXT Exports'!H31, "")</f>
        <v>126.47590628754386</v>
      </c>
      <c r="H31" s="58">
        <f>IF('COMEXT Exports'!I31&gt;0, 'COMEXT Exports'!I31, "")</f>
        <v>130.68217451503097</v>
      </c>
      <c r="I31" s="58">
        <f>IF('COMEXT Exports'!J31&gt;0, 'COMEXT Exports'!J31, "")</f>
        <v>257.15808080257483</v>
      </c>
      <c r="J31" s="58">
        <f>IF('COMEXT Exports'!K31&gt;0, 'COMEXT Exports'!K31, "")</f>
        <v>115.81858192562333</v>
      </c>
      <c r="K31" s="58">
        <f>IF('COMEXT Exports'!L31&gt;0, 'COMEXT Exports'!L31, "")</f>
        <v>128.27478598176907</v>
      </c>
      <c r="L31" s="58">
        <f>IF('COMEXT Exports'!M31&gt;0, 'COMEXT Exports'!M31, "")</f>
        <v>244.09336790739232</v>
      </c>
      <c r="M31" s="58">
        <f>IF('COMEXT Exports'!N31&gt;0, 'COMEXT Exports'!N31, "")</f>
        <v>103.38169116320843</v>
      </c>
      <c r="N31" s="58">
        <f>IF('COMEXT Exports'!O31&gt;0, 'COMEXT Exports'!O31, "")</f>
        <v>105.23985327444254</v>
      </c>
      <c r="O31" s="58">
        <f>IF('COMEXT Exports'!P31&gt;0, 'COMEXT Exports'!P31, "")</f>
        <v>208.6215444376509</v>
      </c>
      <c r="P31" s="58">
        <f>IF('COMEXT Exports'!Q31&gt;0, 'COMEXT Exports'!Q31, "")</f>
        <v>103.08840876529095</v>
      </c>
      <c r="Q31" s="58">
        <f>IF('COMEXT Exports'!R31&gt;0, 'COMEXT Exports'!R31, "")</f>
        <v>119.01286846829441</v>
      </c>
      <c r="R31" s="58">
        <f>IF('COMEXT Exports'!S31&gt;0, 'COMEXT Exports'!S31, "")</f>
        <v>222.10127723358539</v>
      </c>
      <c r="S31" s="58">
        <f>IF('COMEXT Exports'!T31&gt;0, 'COMEXT Exports'!T31, "")</f>
        <v>118.04580304875174</v>
      </c>
      <c r="T31" s="58">
        <f>IF('COMEXT Exports'!U31&gt;0, 'COMEXT Exports'!U31, "")</f>
        <v>128.83511264024381</v>
      </c>
      <c r="U31" s="58">
        <f>IF('COMEXT Exports'!V31&gt;0, 'COMEXT Exports'!V31, "")</f>
        <v>246.88091568899569</v>
      </c>
      <c r="V31" s="58">
        <f>IF('COMEXT Exports'!W31&gt;0, 'COMEXT Exports'!W31, "")</f>
        <v>119.60446485530686</v>
      </c>
      <c r="W31" s="58">
        <f>IF('COMEXT Exports'!X31&gt;0, 'COMEXT Exports'!X31, "")</f>
        <v>150.56184181126872</v>
      </c>
      <c r="X31" s="58">
        <f>IF('COMEXT Exports'!Y31&gt;0, 'COMEXT Exports'!Y31, "")</f>
        <v>270.16630666657539</v>
      </c>
      <c r="Y31" s="58">
        <f>IF('COMEXT Exports'!Z31&gt;0, 'COMEXT Exports'!Z31, "")</f>
        <v>119.40721664195561</v>
      </c>
      <c r="Z31" s="58">
        <f>IF('COMEXT Exports'!AA31&gt;0, 'COMEXT Exports'!AA31, "")</f>
        <v>133.4941879591361</v>
      </c>
      <c r="AA31" s="58">
        <f>IF('COMEXT Exports'!AB31&gt;0, 'COMEXT Exports'!AB31, "")</f>
        <v>252.9014046010916</v>
      </c>
      <c r="AB31" s="58" t="str">
        <f>IF('COMEXT Exports'!AC31&gt;0, 'COMEXT Exports'!AC31, "")</f>
        <v/>
      </c>
      <c r="AC31" s="58" t="str">
        <f>IF('COMEXT Exports'!AD31&gt;0, 'COMEXT Exports'!AD31, "")</f>
        <v/>
      </c>
      <c r="AD31" s="58" t="str">
        <f>IF('COMEXT Exports'!AE31&gt;0, 'COMEXT Exports'!AE31, "")</f>
        <v/>
      </c>
      <c r="AE31" s="58" t="str">
        <f>IF('COMEXT Exports'!AF31&gt;0, 'COMEXT Exports'!AF31, "")</f>
        <v/>
      </c>
      <c r="AF31" s="58" t="str">
        <f>IF('COMEXT Exports'!AG31&gt;0, 'COMEXT Exports'!AG31, "")</f>
        <v/>
      </c>
      <c r="AG31" s="58" t="str">
        <f>IF('COMEXT Exports'!AH31&gt;0, 'COMEXT Exports'!AH31, "")</f>
        <v/>
      </c>
      <c r="AH31" s="58" t="str">
        <f>IF('COMEXT Exports'!AI31&gt;0, 'COMEXT Exports'!AI31, "")</f>
        <v/>
      </c>
      <c r="AI31" s="58" t="str">
        <f>IF('COMEXT Exports'!AJ31&gt;0, 'COMEXT Exports'!AJ31, "")</f>
        <v/>
      </c>
      <c r="AJ31" s="58" t="str">
        <f>IF('COMEXT Exports'!AK31&gt;0, 'COMEXT Exports'!AK31, "")</f>
        <v/>
      </c>
      <c r="AK31" s="58" t="str">
        <f>IF('COMEXT Exports'!AL31&gt;0, 'COMEXT Exports'!AL31, "")</f>
        <v/>
      </c>
      <c r="AL31" s="58" t="str">
        <f>IF('COMEXT Exports'!AM31&gt;0, 'COMEXT Exports'!AM31, "")</f>
        <v/>
      </c>
      <c r="AM31" s="58" t="str">
        <f>IF('COMEXT Exports'!AN31&gt;0, 'COMEXT Exports'!AN31, "")</f>
        <v/>
      </c>
      <c r="AN31" s="58" t="str">
        <f>IF('COMEXT Exports'!AO31&gt;0, 'COMEXT Exports'!AO31, "")</f>
        <v/>
      </c>
      <c r="AO31" s="58" t="str">
        <f>IF('COMEXT Exports'!AP31&gt;0, 'COMEXT Exports'!AP31, "")</f>
        <v/>
      </c>
      <c r="AP31" s="58" t="str">
        <f>IF('COMEXT Exports'!AQ31&gt;0, 'COMEXT Exports'!AQ31, "")</f>
        <v/>
      </c>
      <c r="AQ31" s="58" t="str">
        <f>IF('COMEXT Exports'!AR31&gt;0, 'COMEXT Exports'!AR31, "")</f>
        <v/>
      </c>
      <c r="AR31" s="58" t="str">
        <f>IF('COMEXT Exports'!AS31&gt;0, 'COMEXT Exports'!AS31, "")</f>
        <v/>
      </c>
      <c r="AS31" s="58" t="str">
        <f>IF('COMEXT Exports'!AT31&gt;0, 'COMEXT Exports'!AT31, "")</f>
        <v/>
      </c>
      <c r="AT31" s="58" t="str">
        <f>IF('COMEXT Exports'!AU31&gt;0, 'COMEXT Exports'!AU31, "")</f>
        <v/>
      </c>
      <c r="AU31" s="58" t="str">
        <f>IF('COMEXT Exports'!AV31&gt;0, 'COMEXT Exports'!AV31, "")</f>
        <v/>
      </c>
      <c r="AV31" s="58" t="str">
        <f>IF('COMEXT Exports'!AW31&gt;0, 'COMEXT Exports'!AW31, "")</f>
        <v/>
      </c>
      <c r="AW31" s="58" t="str">
        <f>IF('COMEXT Exports'!AX31&gt;0, 'COMEXT Exports'!AX31, "")</f>
        <v/>
      </c>
      <c r="AX31" s="58" t="str">
        <f>IF('COMEXT Exports'!AY31&gt;0, 'COMEXT Exports'!AY31, "")</f>
        <v/>
      </c>
      <c r="AY31" s="58" t="str">
        <f>IF('COMEXT Exports'!AZ31&gt;0, 'COMEXT Exports'!AZ31, "")</f>
        <v/>
      </c>
      <c r="AZ31" s="58" t="str">
        <f>IF('COMEXT Exports'!BA31&gt;0, 'COMEXT Exports'!BA31, "")</f>
        <v/>
      </c>
      <c r="BA31" s="58" t="str">
        <f>IF('COMEXT Exports'!BB31&gt;0, 'COMEXT Exports'!BB31, "")</f>
        <v/>
      </c>
      <c r="BB31" s="58" t="str">
        <f>IF('COMEXT Exports'!BC31&gt;0, 'COMEXT Exports'!BC31, "")</f>
        <v/>
      </c>
      <c r="BC31" s="58" t="str">
        <f>IF('COMEXT Exports'!BD31&gt;0, 'COMEXT Exports'!BD31, "")</f>
        <v/>
      </c>
      <c r="BD31" s="58" t="str">
        <f>IF('COMEXT Exports'!BE31&gt;0, 'COMEXT Exports'!BE31, "")</f>
        <v/>
      </c>
      <c r="BE31" s="58" t="str">
        <f>IF('COMEXT Exports'!BF31&gt;0, 'COMEXT Exports'!BF31, "")</f>
        <v/>
      </c>
      <c r="BF31" s="58" t="str">
        <f>IF('COMEXT Exports'!BG31&gt;0, 'COMEXT Exports'!BG31, "")</f>
        <v/>
      </c>
      <c r="BG31" s="58" t="str">
        <f>IF('COMEXT Exports'!BH31&gt;0, 'COMEXT Exports'!BH31, "")</f>
        <v/>
      </c>
      <c r="BH31" s="58" t="str">
        <f>IF('COMEXT Exports'!BI31&gt;0, 'COMEXT Exports'!BI31, "")</f>
        <v/>
      </c>
      <c r="BI31" s="58" t="str">
        <f>IF('COMEXT Exports'!BJ31&gt;0, 'COMEXT Exports'!BJ31, "")</f>
        <v/>
      </c>
      <c r="BJ31" s="58" t="str">
        <f>IF('COMEXT Exports'!BK31&gt;0, 'COMEXT Exports'!BK31, "")</f>
        <v/>
      </c>
      <c r="BK31" s="58" t="str">
        <f>IF('COMEXT Exports'!BL31&gt;0, 'COMEXT Exports'!BL31, "")</f>
        <v/>
      </c>
      <c r="BL31" s="58" t="str">
        <f>IF('COMEXT Exports'!BM31&gt;0, 'COMEXT Exports'!BM31, "")</f>
        <v/>
      </c>
      <c r="BM31" s="58" t="str">
        <f>IF('COMEXT Exports'!BN31&gt;0, 'COMEXT Exports'!BN31, "")</f>
        <v/>
      </c>
      <c r="BN31" s="58" t="str">
        <f>IF('COMEXT Exports'!BO31&gt;0, 'COMEXT Exports'!BO31, "")</f>
        <v/>
      </c>
      <c r="BO31" s="58" t="str">
        <f>IF('COMEXT Exports'!BP31&gt;0, 'COMEXT Exports'!BP31, "")</f>
        <v/>
      </c>
      <c r="BP31" s="58" t="str">
        <f>IF('COMEXT Exports'!BQ31&gt;0, 'COMEXT Exports'!BQ31, "")</f>
        <v/>
      </c>
      <c r="BQ31" s="58" t="str">
        <f>IF('COMEXT Exports'!BR31&gt;0, 'COMEXT Exports'!BR31, "")</f>
        <v/>
      </c>
      <c r="BR31" s="58" t="str">
        <f>IF('COMEXT Exports'!BS31&gt;0, 'COMEXT Exports'!BS31, "")</f>
        <v/>
      </c>
      <c r="BS31" s="58" t="str">
        <f>IF('COMEXT Exports'!BT31&gt;0, 'COMEXT Exports'!BT31, "")</f>
        <v/>
      </c>
      <c r="BT31" s="58" t="str">
        <f>IF('COMEXT Exports'!BU31&gt;0, 'COMEXT Exports'!BU31, "")</f>
        <v/>
      </c>
      <c r="BU31" s="58" t="str">
        <f>IF('COMEXT Exports'!BV31&gt;0, 'COMEXT Exports'!BV31, "")</f>
        <v/>
      </c>
      <c r="BV31" s="58" t="str">
        <f>IF('COMEXT Exports'!BW31&gt;0, 'COMEXT Exports'!BW31, "")</f>
        <v/>
      </c>
      <c r="BW31" s="58" t="str">
        <f>IF('COMEXT Exports'!BX31&gt;0, 'COMEXT Exports'!BX31, "")</f>
        <v/>
      </c>
      <c r="BX31" s="58" t="str">
        <f>IF('COMEXT Exports'!BY31&gt;0, 'COMEXT Exports'!BY31, "")</f>
        <v/>
      </c>
      <c r="BY31" s="58" t="str">
        <f>IF('COMEXT Exports'!BZ31&gt;0, 'COMEXT Exports'!BZ31, "")</f>
        <v/>
      </c>
      <c r="BZ31" s="58" t="str">
        <f>IF('COMEXT Exports'!CA31&gt;0, 'COMEXT Exports'!CA31, "")</f>
        <v/>
      </c>
      <c r="CA31" s="58" t="str">
        <f>IF('COMEXT Exports'!CB31&gt;0, 'COMEXT Exports'!CB31, "")</f>
        <v/>
      </c>
      <c r="CB31" s="58" t="str">
        <f>IF('COMEXT Exports'!CC31&gt;0, 'COMEXT Exports'!CC31, "")</f>
        <v/>
      </c>
      <c r="CC31" s="58" t="str">
        <f>IF('COMEXT Exports'!CD31&gt;0, 'COMEXT Exports'!CD31, "")</f>
        <v/>
      </c>
      <c r="CD31" s="58" t="str">
        <f>IF('COMEXT Exports'!CE31&gt;0, 'COMEXT Exports'!CE31, "")</f>
        <v/>
      </c>
      <c r="CE31" s="58" t="str">
        <f>IF('COMEXT Exports'!CF31&gt;0, 'COMEXT Exports'!CF31, "")</f>
        <v/>
      </c>
      <c r="CF31" s="58" t="str">
        <f>IF('COMEXT Exports'!CG31&gt;0, 'COMEXT Exports'!CG31, "")</f>
        <v/>
      </c>
      <c r="CG31" s="58" t="str">
        <f>IF('COMEXT Exports'!CH31&gt;0, 'COMEXT Exports'!CH31, "")</f>
        <v/>
      </c>
      <c r="CH31" s="58" t="str">
        <f>IF('COMEXT Exports'!CI31&gt;0, 'COMEXT Exports'!CI31, "")</f>
        <v/>
      </c>
      <c r="CI31" s="58" t="str">
        <f>IF('COMEXT Exports'!CJ31&gt;0, 'COMEXT Exports'!CJ31, "")</f>
        <v/>
      </c>
      <c r="CJ31" s="58" t="str">
        <f>IF('COMEXT Exports'!CK31&gt;0, 'COMEXT Exports'!CK31, "")</f>
        <v/>
      </c>
      <c r="CK31" s="58" t="str">
        <f>IF('COMEXT Exports'!CL31&gt;0, 'COMEXT Exports'!CL31, "")</f>
        <v/>
      </c>
      <c r="CL31" s="58" t="str">
        <f>IF('COMEXT Exports'!CM31&gt;0, 'COMEXT Exports'!CM31, "")</f>
        <v/>
      </c>
      <c r="CM31" s="58" t="str">
        <f>IF('COMEXT Exports'!CN31&gt;0, 'COMEXT Exports'!CN31, "")</f>
        <v/>
      </c>
      <c r="CN31" s="58" t="str">
        <f>IF('COMEXT Exports'!CO31&gt;0, 'COMEXT Exports'!CO31, "")</f>
        <v/>
      </c>
      <c r="CO31" s="58" t="str">
        <f>IF('COMEXT Exports'!CP31&gt;0, 'COMEXT Exports'!CP31, "")</f>
        <v/>
      </c>
      <c r="CP31" s="58" t="str">
        <f>IF('COMEXT Exports'!CQ31&gt;0, 'COMEXT Exports'!CQ31, "")</f>
        <v/>
      </c>
      <c r="CQ31" s="58" t="str">
        <f>IF('COMEXT Exports'!CR31&gt;0, 'COMEXT Exports'!CR31, "")</f>
        <v/>
      </c>
      <c r="CR31" s="58" t="str">
        <f>IF('COMEXT Exports'!CS31&gt;0, 'COMEXT Exports'!CS31, "")</f>
        <v/>
      </c>
      <c r="CS31" s="58" t="str">
        <f>IF('COMEXT Exports'!CT31&gt;0, 'COMEXT Exports'!CT31, "")</f>
        <v/>
      </c>
      <c r="CT31" s="58" t="str">
        <f>IF('COMEXT Exports'!CU31&gt;0, 'COMEXT Exports'!CU31, "")</f>
        <v/>
      </c>
      <c r="CU31" s="58" t="str">
        <f>IF('COMEXT Exports'!CV31&gt;0, 'COMEXT Exports'!CV31, "")</f>
        <v/>
      </c>
      <c r="CV31" s="58" t="str">
        <f>IF('COMEXT Exports'!CW31&gt;0, 'COMEXT Exports'!CW31, "")</f>
        <v/>
      </c>
      <c r="CW31" s="58" t="str">
        <f>IF('COMEXT Exports'!CX31&gt;0, 'COMEXT Exports'!CX31, "")</f>
        <v/>
      </c>
      <c r="CX31" s="58" t="str">
        <f>IF('COMEXT Exports'!CY31&gt;0, 'COMEXT Exports'!CY31, "")</f>
        <v/>
      </c>
      <c r="CY31" s="58" t="str">
        <f>IF('COMEXT Exports'!CZ31&gt;0, 'COMEXT Exports'!CZ31, "")</f>
        <v/>
      </c>
      <c r="CZ31" s="58" t="str">
        <f>IF('COMEXT Exports'!DA31&gt;0, 'COMEXT Exports'!DA31, "")</f>
        <v/>
      </c>
      <c r="DA31" s="58" t="str">
        <f>IF('COMEXT Exports'!DB31&gt;0, 'COMEXT Exports'!DB31, "")</f>
        <v/>
      </c>
      <c r="DB31" s="58" t="str">
        <f>IF('COMEXT Exports'!DC31&gt;0, 'COMEXT Exports'!DC31, "")</f>
        <v/>
      </c>
      <c r="DC31" s="58" t="str">
        <f>IF('COMEXT Exports'!DD31&gt;0, 'COMEXT Exports'!DD31, "")</f>
        <v/>
      </c>
      <c r="DD31" s="58" t="str">
        <f>IF('COMEXT Exports'!DE31&gt;0, 'COMEXT Exports'!DE31, "")</f>
        <v/>
      </c>
      <c r="DE31" s="58" t="str">
        <f>IF('COMEXT Exports'!DF31&gt;0, 'COMEXT Exports'!DF31, "")</f>
        <v/>
      </c>
      <c r="DF31" s="58" t="str">
        <f>IF('COMEXT Exports'!DG31&gt;0, 'COMEXT Exports'!DG31, "")</f>
        <v/>
      </c>
      <c r="DG31" s="58" t="str">
        <f>IF('COMEXT Exports'!DH31&gt;0, 'COMEXT Exports'!DH31, "")</f>
        <v/>
      </c>
      <c r="DH31" s="58" t="str">
        <f>IF('COMEXT Exports'!DI31&gt;0, 'COMEXT Exports'!DI31, "")</f>
        <v/>
      </c>
      <c r="DI31" s="58" t="str">
        <f>IF('COMEXT Exports'!DJ31&gt;0, 'COMEXT Exports'!DJ31, "")</f>
        <v/>
      </c>
      <c r="DJ31" s="58" t="str">
        <f>IF('COMEXT Exports'!DK31&gt;0, 'COMEXT Exports'!DK31, "")</f>
        <v/>
      </c>
      <c r="DK31" s="58" t="str">
        <f>IF('COMEXT Exports'!DL31&gt;0, 'COMEXT Exports'!DL31, "")</f>
        <v/>
      </c>
      <c r="DL31" s="58" t="str">
        <f>IF('COMEXT Exports'!DM31&gt;0, 'COMEXT Exports'!DM31, "")</f>
        <v/>
      </c>
      <c r="DM31" s="58" t="str">
        <f>IF('COMEXT Exports'!DN31&gt;0, 'COMEXT Exports'!DN31, "")</f>
        <v/>
      </c>
      <c r="DN31" s="58" t="str">
        <f>IF('COMEXT Exports'!DO31&gt;0, 'COMEXT Exports'!DO31, "")</f>
        <v/>
      </c>
      <c r="DO31" s="58" t="str">
        <f>IF('COMEXT Exports'!DP31&gt;0, 'COMEXT Exports'!DP31, "")</f>
        <v/>
      </c>
      <c r="DP31" s="58" t="str">
        <f>IF('COMEXT Exports'!DQ31&gt;0, 'COMEXT Exports'!DQ31, "")</f>
        <v/>
      </c>
      <c r="DQ31" s="58" t="str">
        <f>IF('COMEXT Exports'!DR31&gt;0, 'COMEXT Exports'!DR31, "")</f>
        <v/>
      </c>
      <c r="DR31" s="58" t="str">
        <f>IF('COMEXT Exports'!DS31&gt;0, 'COMEXT Exports'!DS31, "")</f>
        <v/>
      </c>
      <c r="DS31" s="58" t="str">
        <f>IF('COMEXT Exports'!DT31&gt;0, 'COMEXT Exports'!DT31, "")</f>
        <v/>
      </c>
    </row>
    <row r="32" spans="2:123" x14ac:dyDescent="0.3">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
      <c r="B33" s="33" t="s">
        <v>160</v>
      </c>
      <c r="C33" s="33" t="s">
        <v>161</v>
      </c>
      <c r="D33" s="36">
        <f>IF(SUM(D34:D38) &gt; 0, SUM(D34:D38), "")</f>
        <v>27707.854217150267</v>
      </c>
      <c r="E33" s="36">
        <f t="shared" ref="E33:AA33" si="12">IF(SUM(E34:E38) &gt; 0, SUM(E34:E38), "")</f>
        <v>45122.861507903071</v>
      </c>
      <c r="F33" s="36">
        <f t="shared" si="12"/>
        <v>72830.715725053335</v>
      </c>
      <c r="G33" s="36">
        <f t="shared" si="12"/>
        <v>27433.255761296772</v>
      </c>
      <c r="H33" s="36">
        <f t="shared" si="12"/>
        <v>35871.62073600736</v>
      </c>
      <c r="I33" s="36">
        <f t="shared" si="12"/>
        <v>63304.876497304132</v>
      </c>
      <c r="J33" s="36">
        <f t="shared" si="12"/>
        <v>24957.218250786729</v>
      </c>
      <c r="K33" s="36">
        <f t="shared" si="12"/>
        <v>36302.497602824122</v>
      </c>
      <c r="L33" s="36">
        <f t="shared" si="12"/>
        <v>61259.715853610855</v>
      </c>
      <c r="M33" s="36">
        <f t="shared" si="12"/>
        <v>28582.958485295181</v>
      </c>
      <c r="N33" s="36">
        <f t="shared" si="12"/>
        <v>32419.654727870668</v>
      </c>
      <c r="O33" s="36">
        <f t="shared" si="12"/>
        <v>61002.613213165852</v>
      </c>
      <c r="P33" s="36">
        <f t="shared" si="12"/>
        <v>28394.498755691566</v>
      </c>
      <c r="Q33" s="36">
        <f t="shared" si="12"/>
        <v>43651.147570251618</v>
      </c>
      <c r="R33" s="36">
        <f t="shared" si="12"/>
        <v>72045.646325943177</v>
      </c>
      <c r="S33" s="36">
        <f t="shared" si="12"/>
        <v>28372.313842489151</v>
      </c>
      <c r="T33" s="36">
        <f t="shared" si="12"/>
        <v>48893.035552914924</v>
      </c>
      <c r="U33" s="36">
        <f t="shared" si="12"/>
        <v>77265.34939540409</v>
      </c>
      <c r="V33" s="36">
        <f t="shared" si="12"/>
        <v>28111.95017555865</v>
      </c>
      <c r="W33" s="36">
        <f t="shared" si="12"/>
        <v>50340.886463812261</v>
      </c>
      <c r="X33" s="36">
        <f t="shared" si="12"/>
        <v>78452.836639370915</v>
      </c>
      <c r="Y33" s="36">
        <f t="shared" si="12"/>
        <v>28600.366268294598</v>
      </c>
      <c r="Z33" s="36">
        <f t="shared" si="12"/>
        <v>51354.731576810242</v>
      </c>
      <c r="AA33" s="36">
        <f t="shared" si="12"/>
        <v>79955.097845104843</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
      <c r="B34" s="39" t="s">
        <v>162</v>
      </c>
      <c r="C34" s="37" t="s">
        <v>163</v>
      </c>
      <c r="D34" s="58">
        <f>IF('COMEXT Exports'!E33&gt;0, 'COMEXT Exports'!E33, "")</f>
        <v>14.797505453414644</v>
      </c>
      <c r="E34" s="58">
        <f>IF('COMEXT Exports'!F33&gt;0, 'COMEXT Exports'!F33, "")</f>
        <v>1905.6460037448455</v>
      </c>
      <c r="F34" s="58">
        <f>IF('COMEXT Exports'!G33&gt;0, 'COMEXT Exports'!G33, "")</f>
        <v>1920.4435091982591</v>
      </c>
      <c r="G34" s="58">
        <f>IF('COMEXT Exports'!H33&gt;0, 'COMEXT Exports'!H33, "")</f>
        <v>5.4520881281576603</v>
      </c>
      <c r="H34" s="58">
        <f>IF('COMEXT Exports'!I33&gt;0, 'COMEXT Exports'!I33, "")</f>
        <v>2175.832933717556</v>
      </c>
      <c r="I34" s="58">
        <f>IF('COMEXT Exports'!J33&gt;0, 'COMEXT Exports'!J33, "")</f>
        <v>2181.2850218457138</v>
      </c>
      <c r="J34" s="58">
        <f>IF('COMEXT Exports'!K33&gt;0, 'COMEXT Exports'!K33, "")</f>
        <v>4.928507089953345</v>
      </c>
      <c r="K34" s="58">
        <f>IF('COMEXT Exports'!L33&gt;0, 'COMEXT Exports'!L33, "")</f>
        <v>779.55787348930335</v>
      </c>
      <c r="L34" s="58">
        <f>IF('COMEXT Exports'!M33&gt;0, 'COMEXT Exports'!M33, "")</f>
        <v>784.48638057925666</v>
      </c>
      <c r="M34" s="58">
        <f>IF('COMEXT Exports'!N33&gt;0, 'COMEXT Exports'!N33, "")</f>
        <v>5.9619938221712339</v>
      </c>
      <c r="N34" s="58">
        <f>IF('COMEXT Exports'!O33&gt;0, 'COMEXT Exports'!O33, "")</f>
        <v>712.39110454863112</v>
      </c>
      <c r="O34" s="58">
        <f>IF('COMEXT Exports'!P33&gt;0, 'COMEXT Exports'!P33, "")</f>
        <v>718.3530983708024</v>
      </c>
      <c r="P34" s="58">
        <f>IF('COMEXT Exports'!Q33&gt;0, 'COMEXT Exports'!Q33, "")</f>
        <v>4.1273667476435385</v>
      </c>
      <c r="Q34" s="58">
        <f>IF('COMEXT Exports'!R33&gt;0, 'COMEXT Exports'!R33, "")</f>
        <v>479.74046969880203</v>
      </c>
      <c r="R34" s="58">
        <f>IF('COMEXT Exports'!S33&gt;0, 'COMEXT Exports'!S33, "")</f>
        <v>483.86783644644561</v>
      </c>
      <c r="S34" s="58">
        <f>IF('COMEXT Exports'!T33&gt;0, 'COMEXT Exports'!T33, "")</f>
        <v>3.6533309955821949</v>
      </c>
      <c r="T34" s="58">
        <f>IF('COMEXT Exports'!U33&gt;0, 'COMEXT Exports'!U33, "")</f>
        <v>680.82389672185013</v>
      </c>
      <c r="U34" s="58">
        <f>IF('COMEXT Exports'!V33&gt;0, 'COMEXT Exports'!V33, "")</f>
        <v>684.47722771743236</v>
      </c>
      <c r="V34" s="58">
        <f>IF('COMEXT Exports'!W33&gt;0, 'COMEXT Exports'!W33, "")</f>
        <v>1.8941327254920526</v>
      </c>
      <c r="W34" s="58">
        <f>IF('COMEXT Exports'!X33&gt;0, 'COMEXT Exports'!X33, "")</f>
        <v>762.05339449397684</v>
      </c>
      <c r="X34" s="58">
        <f>IF('COMEXT Exports'!Y33&gt;0, 'COMEXT Exports'!Y33, "")</f>
        <v>763.94752721946895</v>
      </c>
      <c r="Y34" s="58">
        <f>IF('COMEXT Exports'!Z33&gt;0, 'COMEXT Exports'!Z33, "")</f>
        <v>1.6343087785685078</v>
      </c>
      <c r="Z34" s="58">
        <f>IF('COMEXT Exports'!AA33&gt;0, 'COMEXT Exports'!AA33, "")</f>
        <v>2.0253238868010395</v>
      </c>
      <c r="AA34" s="58">
        <f>IF('COMEXT Exports'!AB33&gt;0, 'COMEXT Exports'!AB33, "")</f>
        <v>3.6596326653695468</v>
      </c>
      <c r="AB34" s="58" t="str">
        <f>IF('COMEXT Exports'!AC33&gt;0, 'COMEXT Exports'!AC33, "")</f>
        <v/>
      </c>
      <c r="AC34" s="58" t="str">
        <f>IF('COMEXT Exports'!AD33&gt;0, 'COMEXT Exports'!AD33, "")</f>
        <v/>
      </c>
      <c r="AD34" s="58" t="str">
        <f>IF('COMEXT Exports'!AE33&gt;0, 'COMEXT Exports'!AE33, "")</f>
        <v/>
      </c>
      <c r="AE34" s="58" t="str">
        <f>IF('COMEXT Exports'!AF33&gt;0, 'COMEXT Exports'!AF33, "")</f>
        <v/>
      </c>
      <c r="AF34" s="58" t="str">
        <f>IF('COMEXT Exports'!AG33&gt;0, 'COMEXT Exports'!AG33, "")</f>
        <v/>
      </c>
      <c r="AG34" s="58" t="str">
        <f>IF('COMEXT Exports'!AH33&gt;0, 'COMEXT Exports'!AH33, "")</f>
        <v/>
      </c>
      <c r="AH34" s="58" t="str">
        <f>IF('COMEXT Exports'!AI33&gt;0, 'COMEXT Exports'!AI33, "")</f>
        <v/>
      </c>
      <c r="AI34" s="58" t="str">
        <f>IF('COMEXT Exports'!AJ33&gt;0, 'COMEXT Exports'!AJ33, "")</f>
        <v/>
      </c>
      <c r="AJ34" s="58" t="str">
        <f>IF('COMEXT Exports'!AK33&gt;0, 'COMEXT Exports'!AK33, "")</f>
        <v/>
      </c>
      <c r="AK34" s="58" t="str">
        <f>IF('COMEXT Exports'!AL33&gt;0, 'COMEXT Exports'!AL33, "")</f>
        <v/>
      </c>
      <c r="AL34" s="58" t="str">
        <f>IF('COMEXT Exports'!AM33&gt;0, 'COMEXT Exports'!AM33, "")</f>
        <v/>
      </c>
      <c r="AM34" s="58" t="str">
        <f>IF('COMEXT Exports'!AN33&gt;0, 'COMEXT Exports'!AN33, "")</f>
        <v/>
      </c>
      <c r="AN34" s="58" t="str">
        <f>IF('COMEXT Exports'!AO33&gt;0, 'COMEXT Exports'!AO33, "")</f>
        <v/>
      </c>
      <c r="AO34" s="58" t="str">
        <f>IF('COMEXT Exports'!AP33&gt;0, 'COMEXT Exports'!AP33, "")</f>
        <v/>
      </c>
      <c r="AP34" s="58" t="str">
        <f>IF('COMEXT Exports'!AQ33&gt;0, 'COMEXT Exports'!AQ33, "")</f>
        <v/>
      </c>
      <c r="AQ34" s="58" t="str">
        <f>IF('COMEXT Exports'!AR33&gt;0, 'COMEXT Exports'!AR33, "")</f>
        <v/>
      </c>
      <c r="AR34" s="58" t="str">
        <f>IF('COMEXT Exports'!AS33&gt;0, 'COMEXT Exports'!AS33, "")</f>
        <v/>
      </c>
      <c r="AS34" s="58" t="str">
        <f>IF('COMEXT Exports'!AT33&gt;0, 'COMEXT Exports'!AT33, "")</f>
        <v/>
      </c>
      <c r="AT34" s="58" t="str">
        <f>IF('COMEXT Exports'!AU33&gt;0, 'COMEXT Exports'!AU33, "")</f>
        <v/>
      </c>
      <c r="AU34" s="58" t="str">
        <f>IF('COMEXT Exports'!AV33&gt;0, 'COMEXT Exports'!AV33, "")</f>
        <v/>
      </c>
      <c r="AV34" s="58" t="str">
        <f>IF('COMEXT Exports'!AW33&gt;0, 'COMEXT Exports'!AW33, "")</f>
        <v/>
      </c>
      <c r="AW34" s="58" t="str">
        <f>IF('COMEXT Exports'!AX33&gt;0, 'COMEXT Exports'!AX33, "")</f>
        <v/>
      </c>
      <c r="AX34" s="58" t="str">
        <f>IF('COMEXT Exports'!AY33&gt;0, 'COMEXT Exports'!AY33, "")</f>
        <v/>
      </c>
      <c r="AY34" s="58" t="str">
        <f>IF('COMEXT Exports'!AZ33&gt;0, 'COMEXT Exports'!AZ33, "")</f>
        <v/>
      </c>
      <c r="AZ34" s="58" t="str">
        <f>IF('COMEXT Exports'!BA33&gt;0, 'COMEXT Exports'!BA33, "")</f>
        <v/>
      </c>
      <c r="BA34" s="58" t="str">
        <f>IF('COMEXT Exports'!BB33&gt;0, 'COMEXT Exports'!BB33, "")</f>
        <v/>
      </c>
      <c r="BB34" s="58" t="str">
        <f>IF('COMEXT Exports'!BC33&gt;0, 'COMEXT Exports'!BC33, "")</f>
        <v/>
      </c>
      <c r="BC34" s="58" t="str">
        <f>IF('COMEXT Exports'!BD33&gt;0, 'COMEXT Exports'!BD33, "")</f>
        <v/>
      </c>
      <c r="BD34" s="58" t="str">
        <f>IF('COMEXT Exports'!BE33&gt;0, 'COMEXT Exports'!BE33, "")</f>
        <v/>
      </c>
      <c r="BE34" s="58" t="str">
        <f>IF('COMEXT Exports'!BF33&gt;0, 'COMEXT Exports'!BF33, "")</f>
        <v/>
      </c>
      <c r="BF34" s="58" t="str">
        <f>IF('COMEXT Exports'!BG33&gt;0, 'COMEXT Exports'!BG33, "")</f>
        <v/>
      </c>
      <c r="BG34" s="58" t="str">
        <f>IF('COMEXT Exports'!BH33&gt;0, 'COMEXT Exports'!BH33, "")</f>
        <v/>
      </c>
      <c r="BH34" s="58" t="str">
        <f>IF('COMEXT Exports'!BI33&gt;0, 'COMEXT Exports'!BI33, "")</f>
        <v/>
      </c>
      <c r="BI34" s="58" t="str">
        <f>IF('COMEXT Exports'!BJ33&gt;0, 'COMEXT Exports'!BJ33, "")</f>
        <v/>
      </c>
      <c r="BJ34" s="58" t="str">
        <f>IF('COMEXT Exports'!BK33&gt;0, 'COMEXT Exports'!BK33, "")</f>
        <v/>
      </c>
      <c r="BK34" s="58" t="str">
        <f>IF('COMEXT Exports'!BL33&gt;0, 'COMEXT Exports'!BL33, "")</f>
        <v/>
      </c>
      <c r="BL34" s="58" t="str">
        <f>IF('COMEXT Exports'!BM33&gt;0, 'COMEXT Exports'!BM33, "")</f>
        <v/>
      </c>
      <c r="BM34" s="58" t="str">
        <f>IF('COMEXT Exports'!BN33&gt;0, 'COMEXT Exports'!BN33, "")</f>
        <v/>
      </c>
      <c r="BN34" s="58" t="str">
        <f>IF('COMEXT Exports'!BO33&gt;0, 'COMEXT Exports'!BO33, "")</f>
        <v/>
      </c>
      <c r="BO34" s="58" t="str">
        <f>IF('COMEXT Exports'!BP33&gt;0, 'COMEXT Exports'!BP33, "")</f>
        <v/>
      </c>
      <c r="BP34" s="58" t="str">
        <f>IF('COMEXT Exports'!BQ33&gt;0, 'COMEXT Exports'!BQ33, "")</f>
        <v/>
      </c>
      <c r="BQ34" s="58" t="str">
        <f>IF('COMEXT Exports'!BR33&gt;0, 'COMEXT Exports'!BR33, "")</f>
        <v/>
      </c>
      <c r="BR34" s="58" t="str">
        <f>IF('COMEXT Exports'!BS33&gt;0, 'COMEXT Exports'!BS33, "")</f>
        <v/>
      </c>
      <c r="BS34" s="58" t="str">
        <f>IF('COMEXT Exports'!BT33&gt;0, 'COMEXT Exports'!BT33, "")</f>
        <v/>
      </c>
      <c r="BT34" s="58" t="str">
        <f>IF('COMEXT Exports'!BU33&gt;0, 'COMEXT Exports'!BU33, "")</f>
        <v/>
      </c>
      <c r="BU34" s="58" t="str">
        <f>IF('COMEXT Exports'!BV33&gt;0, 'COMEXT Exports'!BV33, "")</f>
        <v/>
      </c>
      <c r="BV34" s="58" t="str">
        <f>IF('COMEXT Exports'!BW33&gt;0, 'COMEXT Exports'!BW33, "")</f>
        <v/>
      </c>
      <c r="BW34" s="58" t="str">
        <f>IF('COMEXT Exports'!BX33&gt;0, 'COMEXT Exports'!BX33, "")</f>
        <v/>
      </c>
      <c r="BX34" s="58" t="str">
        <f>IF('COMEXT Exports'!BY33&gt;0, 'COMEXT Exports'!BY33, "")</f>
        <v/>
      </c>
      <c r="BY34" s="58" t="str">
        <f>IF('COMEXT Exports'!BZ33&gt;0, 'COMEXT Exports'!BZ33, "")</f>
        <v/>
      </c>
      <c r="BZ34" s="58" t="str">
        <f>IF('COMEXT Exports'!CA33&gt;0, 'COMEXT Exports'!CA33, "")</f>
        <v/>
      </c>
      <c r="CA34" s="58" t="str">
        <f>IF('COMEXT Exports'!CB33&gt;0, 'COMEXT Exports'!CB33, "")</f>
        <v/>
      </c>
      <c r="CB34" s="58" t="str">
        <f>IF('COMEXT Exports'!CC33&gt;0, 'COMEXT Exports'!CC33, "")</f>
        <v/>
      </c>
      <c r="CC34" s="58" t="str">
        <f>IF('COMEXT Exports'!CD33&gt;0, 'COMEXT Exports'!CD33, "")</f>
        <v/>
      </c>
      <c r="CD34" s="58" t="str">
        <f>IF('COMEXT Exports'!CE33&gt;0, 'COMEXT Exports'!CE33, "")</f>
        <v/>
      </c>
      <c r="CE34" s="58" t="str">
        <f>IF('COMEXT Exports'!CF33&gt;0, 'COMEXT Exports'!CF33, "")</f>
        <v/>
      </c>
      <c r="CF34" s="58" t="str">
        <f>IF('COMEXT Exports'!CG33&gt;0, 'COMEXT Exports'!CG33, "")</f>
        <v/>
      </c>
      <c r="CG34" s="58" t="str">
        <f>IF('COMEXT Exports'!CH33&gt;0, 'COMEXT Exports'!CH33, "")</f>
        <v/>
      </c>
      <c r="CH34" s="58" t="str">
        <f>IF('COMEXT Exports'!CI33&gt;0, 'COMEXT Exports'!CI33, "")</f>
        <v/>
      </c>
      <c r="CI34" s="58" t="str">
        <f>IF('COMEXT Exports'!CJ33&gt;0, 'COMEXT Exports'!CJ33, "")</f>
        <v/>
      </c>
      <c r="CJ34" s="58" t="str">
        <f>IF('COMEXT Exports'!CK33&gt;0, 'COMEXT Exports'!CK33, "")</f>
        <v/>
      </c>
      <c r="CK34" s="58" t="str">
        <f>IF('COMEXT Exports'!CL33&gt;0, 'COMEXT Exports'!CL33, "")</f>
        <v/>
      </c>
      <c r="CL34" s="58" t="str">
        <f>IF('COMEXT Exports'!CM33&gt;0, 'COMEXT Exports'!CM33, "")</f>
        <v/>
      </c>
      <c r="CM34" s="58" t="str">
        <f>IF('COMEXT Exports'!CN33&gt;0, 'COMEXT Exports'!CN33, "")</f>
        <v/>
      </c>
      <c r="CN34" s="58" t="str">
        <f>IF('COMEXT Exports'!CO33&gt;0, 'COMEXT Exports'!CO33, "")</f>
        <v/>
      </c>
      <c r="CO34" s="58" t="str">
        <f>IF('COMEXT Exports'!CP33&gt;0, 'COMEXT Exports'!CP33, "")</f>
        <v/>
      </c>
      <c r="CP34" s="58" t="str">
        <f>IF('COMEXT Exports'!CQ33&gt;0, 'COMEXT Exports'!CQ33, "")</f>
        <v/>
      </c>
      <c r="CQ34" s="58" t="str">
        <f>IF('COMEXT Exports'!CR33&gt;0, 'COMEXT Exports'!CR33, "")</f>
        <v/>
      </c>
      <c r="CR34" s="58" t="str">
        <f>IF('COMEXT Exports'!CS33&gt;0, 'COMEXT Exports'!CS33, "")</f>
        <v/>
      </c>
      <c r="CS34" s="58" t="str">
        <f>IF('COMEXT Exports'!CT33&gt;0, 'COMEXT Exports'!CT33, "")</f>
        <v/>
      </c>
      <c r="CT34" s="58" t="str">
        <f>IF('COMEXT Exports'!CU33&gt;0, 'COMEXT Exports'!CU33, "")</f>
        <v/>
      </c>
      <c r="CU34" s="58" t="str">
        <f>IF('COMEXT Exports'!CV33&gt;0, 'COMEXT Exports'!CV33, "")</f>
        <v/>
      </c>
      <c r="CV34" s="58" t="str">
        <f>IF('COMEXT Exports'!CW33&gt;0, 'COMEXT Exports'!CW33, "")</f>
        <v/>
      </c>
      <c r="CW34" s="58" t="str">
        <f>IF('COMEXT Exports'!CX33&gt;0, 'COMEXT Exports'!CX33, "")</f>
        <v/>
      </c>
      <c r="CX34" s="58" t="str">
        <f>IF('COMEXT Exports'!CY33&gt;0, 'COMEXT Exports'!CY33, "")</f>
        <v/>
      </c>
      <c r="CY34" s="58" t="str">
        <f>IF('COMEXT Exports'!CZ33&gt;0, 'COMEXT Exports'!CZ33, "")</f>
        <v/>
      </c>
      <c r="CZ34" s="58" t="str">
        <f>IF('COMEXT Exports'!DA33&gt;0, 'COMEXT Exports'!DA33, "")</f>
        <v/>
      </c>
      <c r="DA34" s="58" t="str">
        <f>IF('COMEXT Exports'!DB33&gt;0, 'COMEXT Exports'!DB33, "")</f>
        <v/>
      </c>
      <c r="DB34" s="58" t="str">
        <f>IF('COMEXT Exports'!DC33&gt;0, 'COMEXT Exports'!DC33, "")</f>
        <v/>
      </c>
      <c r="DC34" s="58" t="str">
        <f>IF('COMEXT Exports'!DD33&gt;0, 'COMEXT Exports'!DD33, "")</f>
        <v/>
      </c>
      <c r="DD34" s="58" t="str">
        <f>IF('COMEXT Exports'!DE33&gt;0, 'COMEXT Exports'!DE33, "")</f>
        <v/>
      </c>
      <c r="DE34" s="58" t="str">
        <f>IF('COMEXT Exports'!DF33&gt;0, 'COMEXT Exports'!DF33, "")</f>
        <v/>
      </c>
      <c r="DF34" s="58" t="str">
        <f>IF('COMEXT Exports'!DG33&gt;0, 'COMEXT Exports'!DG33, "")</f>
        <v/>
      </c>
      <c r="DG34" s="58" t="str">
        <f>IF('COMEXT Exports'!DH33&gt;0, 'COMEXT Exports'!DH33, "")</f>
        <v/>
      </c>
      <c r="DH34" s="58" t="str">
        <f>IF('COMEXT Exports'!DI33&gt;0, 'COMEXT Exports'!DI33, "")</f>
        <v/>
      </c>
      <c r="DI34" s="58" t="str">
        <f>IF('COMEXT Exports'!DJ33&gt;0, 'COMEXT Exports'!DJ33, "")</f>
        <v/>
      </c>
      <c r="DJ34" s="58" t="str">
        <f>IF('COMEXT Exports'!DK33&gt;0, 'COMEXT Exports'!DK33, "")</f>
        <v/>
      </c>
      <c r="DK34" s="58" t="str">
        <f>IF('COMEXT Exports'!DL33&gt;0, 'COMEXT Exports'!DL33, "")</f>
        <v/>
      </c>
      <c r="DL34" s="58" t="str">
        <f>IF('COMEXT Exports'!DM33&gt;0, 'COMEXT Exports'!DM33, "")</f>
        <v/>
      </c>
      <c r="DM34" s="58" t="str">
        <f>IF('COMEXT Exports'!DN33&gt;0, 'COMEXT Exports'!DN33, "")</f>
        <v/>
      </c>
      <c r="DN34" s="58" t="str">
        <f>IF('COMEXT Exports'!DO33&gt;0, 'COMEXT Exports'!DO33, "")</f>
        <v/>
      </c>
      <c r="DO34" s="58" t="str">
        <f>IF('COMEXT Exports'!DP33&gt;0, 'COMEXT Exports'!DP33, "")</f>
        <v/>
      </c>
      <c r="DP34" s="58" t="str">
        <f>IF('COMEXT Exports'!DQ33&gt;0, 'COMEXT Exports'!DQ33, "")</f>
        <v/>
      </c>
      <c r="DQ34" s="58" t="str">
        <f>IF('COMEXT Exports'!DR33&gt;0, 'COMEXT Exports'!DR33, "")</f>
        <v/>
      </c>
      <c r="DR34" s="58" t="str">
        <f>IF('COMEXT Exports'!DS33&gt;0, 'COMEXT Exports'!DS33, "")</f>
        <v/>
      </c>
      <c r="DS34" s="58" t="str">
        <f>IF('COMEXT Exports'!DT33&gt;0, 'COMEXT Exports'!DT33, "")</f>
        <v/>
      </c>
    </row>
    <row r="35" spans="2:123" x14ac:dyDescent="0.3">
      <c r="B35" s="39" t="s">
        <v>164</v>
      </c>
      <c r="C35" s="37" t="s">
        <v>165</v>
      </c>
      <c r="D35" s="58">
        <f>IF('Fossil Fuel'!E87&gt;0, 'Fossil Fuel'!E87, "")</f>
        <v>21835</v>
      </c>
      <c r="E35" s="58">
        <f>IF('Fossil Fuel'!F87&gt;0, 'Fossil Fuel'!F87, "")</f>
        <v>26279</v>
      </c>
      <c r="F35" s="58">
        <f>IF('Fossil Fuel'!G87&gt;0, 'Fossil Fuel'!G87, "")</f>
        <v>48114</v>
      </c>
      <c r="G35" s="58">
        <f>IF('Fossil Fuel'!H87&gt;0, 'Fossil Fuel'!H87, "")</f>
        <v>21639</v>
      </c>
      <c r="H35" s="58">
        <f>IF('Fossil Fuel'!I87&gt;0, 'Fossil Fuel'!I87, "")</f>
        <v>20215</v>
      </c>
      <c r="I35" s="58">
        <f>IF('Fossil Fuel'!J87&gt;0, 'Fossil Fuel'!J87, "")</f>
        <v>41854</v>
      </c>
      <c r="J35" s="58">
        <f>IF('Fossil Fuel'!K87&gt;0, 'Fossil Fuel'!K87, "")</f>
        <v>19554</v>
      </c>
      <c r="K35" s="58">
        <f>IF('Fossil Fuel'!L87&gt;0, 'Fossil Fuel'!L87, "")</f>
        <v>19365</v>
      </c>
      <c r="L35" s="58">
        <f>IF('Fossil Fuel'!M87&gt;0, 'Fossil Fuel'!M87, "")</f>
        <v>38919</v>
      </c>
      <c r="M35" s="58">
        <f>IF('Fossil Fuel'!N87&gt;0, 'Fossil Fuel'!N87, "")</f>
        <v>23545</v>
      </c>
      <c r="N35" s="58">
        <f>IF('Fossil Fuel'!O87&gt;0, 'Fossil Fuel'!O87, "")</f>
        <v>14864</v>
      </c>
      <c r="O35" s="58">
        <f>IF('Fossil Fuel'!P87&gt;0, 'Fossil Fuel'!P87, "")</f>
        <v>38409</v>
      </c>
      <c r="P35" s="58">
        <f>IF('Fossil Fuel'!Q87&gt;0, 'Fossil Fuel'!Q87, "")</f>
        <v>23412</v>
      </c>
      <c r="Q35" s="58">
        <f>IF('Fossil Fuel'!R87&gt;0, 'Fossil Fuel'!R87, "")</f>
        <v>20151</v>
      </c>
      <c r="R35" s="58">
        <f>IF('Fossil Fuel'!S87&gt;0, 'Fossil Fuel'!S87, "")</f>
        <v>43563</v>
      </c>
      <c r="S35" s="58">
        <f>IF('Fossil Fuel'!T87&gt;0, 'Fossil Fuel'!T87, "")</f>
        <v>25597</v>
      </c>
      <c r="T35" s="58">
        <f>IF('Fossil Fuel'!U87&gt;0, 'Fossil Fuel'!U87, "")</f>
        <v>18473</v>
      </c>
      <c r="U35" s="58">
        <f>IF('Fossil Fuel'!V87&gt;0, 'Fossil Fuel'!V87, "")</f>
        <v>44070</v>
      </c>
      <c r="V35" s="58">
        <f>IF('Fossil Fuel'!W87&gt;0, 'Fossil Fuel'!W87, "")</f>
        <v>25693</v>
      </c>
      <c r="W35" s="58">
        <f>IF('Fossil Fuel'!X87&gt;0, 'Fossil Fuel'!X87, "")</f>
        <v>18957</v>
      </c>
      <c r="X35" s="58">
        <f>IF('Fossil Fuel'!Y87&gt;0, 'Fossil Fuel'!Y87, "")</f>
        <v>44650</v>
      </c>
      <c r="Y35" s="58">
        <f>IF('Fossil Fuel'!Z87&gt;0, 'Fossil Fuel'!Z87, "")</f>
        <v>26016</v>
      </c>
      <c r="Z35" s="58">
        <f>IF('Fossil Fuel'!AA87&gt;0, 'Fossil Fuel'!AA87, "")</f>
        <v>23431</v>
      </c>
      <c r="AA35" s="58">
        <f>IF('Fossil Fuel'!AB87&gt;0, 'Fossil Fuel'!AB87, "")</f>
        <v>49447</v>
      </c>
      <c r="AB35" s="58" t="str">
        <f>IF('Fossil Fuel'!AC87&gt;0, 'Fossil Fuel'!AC87, "")</f>
        <v/>
      </c>
      <c r="AC35" s="58" t="str">
        <f>IF('Fossil Fuel'!AD87&gt;0, 'Fossil Fuel'!AD87, "")</f>
        <v/>
      </c>
      <c r="AD35" s="58" t="str">
        <f>IF('Fossil Fuel'!AE87&gt;0, 'Fossil Fuel'!AE87, "")</f>
        <v/>
      </c>
      <c r="AE35" s="58" t="str">
        <f>IF('Fossil Fuel'!AF87&gt;0, 'Fossil Fuel'!AF87, "")</f>
        <v/>
      </c>
      <c r="AF35" s="58" t="str">
        <f>IF('Fossil Fuel'!AG87&gt;0, 'Fossil Fuel'!AG87, "")</f>
        <v/>
      </c>
      <c r="AG35" s="58" t="str">
        <f>IF('Fossil Fuel'!AH87&gt;0, 'Fossil Fuel'!AH87, "")</f>
        <v/>
      </c>
      <c r="AH35" s="58" t="str">
        <f>IF('Fossil Fuel'!AI87&gt;0, 'Fossil Fuel'!AI87, "")</f>
        <v/>
      </c>
      <c r="AI35" s="58" t="str">
        <f>IF('Fossil Fuel'!AJ87&gt;0, 'Fossil Fuel'!AJ87, "")</f>
        <v/>
      </c>
      <c r="AJ35" s="58" t="str">
        <f>IF('Fossil Fuel'!AK87&gt;0, 'Fossil Fuel'!AK87, "")</f>
        <v/>
      </c>
      <c r="AK35" s="58" t="str">
        <f>IF('Fossil Fuel'!AL87&gt;0, 'Fossil Fuel'!AL87, "")</f>
        <v/>
      </c>
      <c r="AL35" s="58" t="str">
        <f>IF('Fossil Fuel'!AM87&gt;0, 'Fossil Fuel'!AM87, "")</f>
        <v/>
      </c>
      <c r="AM35" s="58" t="str">
        <f>IF('Fossil Fuel'!AN87&gt;0, 'Fossil Fuel'!AN87, "")</f>
        <v/>
      </c>
      <c r="AN35" s="58" t="str">
        <f>IF('Fossil Fuel'!AO87&gt;0, 'Fossil Fuel'!AO87, "")</f>
        <v/>
      </c>
      <c r="AO35" s="58" t="str">
        <f>IF('Fossil Fuel'!AP87&gt;0, 'Fossil Fuel'!AP87, "")</f>
        <v/>
      </c>
      <c r="AP35" s="58" t="str">
        <f>IF('Fossil Fuel'!AQ87&gt;0, 'Fossil Fuel'!AQ87, "")</f>
        <v/>
      </c>
      <c r="AQ35" s="58" t="str">
        <f>IF('Fossil Fuel'!AR87&gt;0, 'Fossil Fuel'!AR87, "")</f>
        <v/>
      </c>
      <c r="AR35" s="58" t="str">
        <f>IF('Fossil Fuel'!AS87&gt;0, 'Fossil Fuel'!AS87, "")</f>
        <v/>
      </c>
      <c r="AS35" s="58" t="str">
        <f>IF('Fossil Fuel'!AT87&gt;0, 'Fossil Fuel'!AT87, "")</f>
        <v/>
      </c>
      <c r="AT35" s="58" t="str">
        <f>IF('Fossil Fuel'!AU87&gt;0, 'Fossil Fuel'!AU87, "")</f>
        <v/>
      </c>
      <c r="AU35" s="58" t="str">
        <f>IF('Fossil Fuel'!AV87&gt;0, 'Fossil Fuel'!AV87, "")</f>
        <v/>
      </c>
      <c r="AV35" s="58" t="str">
        <f>IF('Fossil Fuel'!AW87&gt;0, 'Fossil Fuel'!AW87, "")</f>
        <v/>
      </c>
      <c r="AW35" s="58" t="str">
        <f>IF('Fossil Fuel'!AX87&gt;0, 'Fossil Fuel'!AX87, "")</f>
        <v/>
      </c>
      <c r="AX35" s="58" t="str">
        <f>IF('Fossil Fuel'!AY87&gt;0, 'Fossil Fuel'!AY87, "")</f>
        <v/>
      </c>
      <c r="AY35" s="58" t="str">
        <f>IF('Fossil Fuel'!AZ87&gt;0, 'Fossil Fuel'!AZ87, "")</f>
        <v/>
      </c>
      <c r="AZ35" s="58" t="str">
        <f>IF('Fossil Fuel'!BA87&gt;0, 'Fossil Fuel'!BA87, "")</f>
        <v/>
      </c>
      <c r="BA35" s="58" t="str">
        <f>IF('Fossil Fuel'!BB87&gt;0, 'Fossil Fuel'!BB87, "")</f>
        <v/>
      </c>
      <c r="BB35" s="58" t="str">
        <f>IF('Fossil Fuel'!BC87&gt;0, 'Fossil Fuel'!BC87, "")</f>
        <v/>
      </c>
      <c r="BC35" s="58" t="str">
        <f>IF('Fossil Fuel'!BD87&gt;0, 'Fossil Fuel'!BD87, "")</f>
        <v/>
      </c>
      <c r="BD35" s="58" t="str">
        <f>IF('Fossil Fuel'!BE87&gt;0, 'Fossil Fuel'!BE87, "")</f>
        <v/>
      </c>
      <c r="BE35" s="58" t="str">
        <f>IF('Fossil Fuel'!BF87&gt;0, 'Fossil Fuel'!BF87, "")</f>
        <v/>
      </c>
      <c r="BF35" s="58" t="str">
        <f>IF('Fossil Fuel'!BG87&gt;0, 'Fossil Fuel'!BG87, "")</f>
        <v/>
      </c>
      <c r="BG35" s="58" t="str">
        <f>IF('Fossil Fuel'!BH87&gt;0, 'Fossil Fuel'!BH87, "")</f>
        <v/>
      </c>
      <c r="BH35" s="58" t="str">
        <f>IF('Fossil Fuel'!BI87&gt;0, 'Fossil Fuel'!BI87, "")</f>
        <v/>
      </c>
      <c r="BI35" s="58" t="str">
        <f>IF('Fossil Fuel'!BJ87&gt;0, 'Fossil Fuel'!BJ87, "")</f>
        <v/>
      </c>
      <c r="BJ35" s="58" t="str">
        <f>IF('Fossil Fuel'!BK87&gt;0, 'Fossil Fuel'!BK87, "")</f>
        <v/>
      </c>
      <c r="BK35" s="58" t="str">
        <f>IF('Fossil Fuel'!BL87&gt;0, 'Fossil Fuel'!BL87, "")</f>
        <v/>
      </c>
      <c r="BL35" s="58" t="str">
        <f>IF('Fossil Fuel'!BM87&gt;0, 'Fossil Fuel'!BM87, "")</f>
        <v/>
      </c>
      <c r="BM35" s="58" t="str">
        <f>IF('Fossil Fuel'!BN87&gt;0, 'Fossil Fuel'!BN87, "")</f>
        <v/>
      </c>
      <c r="BN35" s="58" t="str">
        <f>IF('Fossil Fuel'!BO87&gt;0, 'Fossil Fuel'!BO87, "")</f>
        <v/>
      </c>
      <c r="BO35" s="58" t="str">
        <f>IF('Fossil Fuel'!BP87&gt;0, 'Fossil Fuel'!BP87, "")</f>
        <v/>
      </c>
      <c r="BP35" s="58" t="str">
        <f>IF('Fossil Fuel'!BQ87&gt;0, 'Fossil Fuel'!BQ87, "")</f>
        <v/>
      </c>
      <c r="BQ35" s="58" t="str">
        <f>IF('Fossil Fuel'!BR87&gt;0, 'Fossil Fuel'!BR87, "")</f>
        <v/>
      </c>
      <c r="BR35" s="58" t="str">
        <f>IF('Fossil Fuel'!BS87&gt;0, 'Fossil Fuel'!BS87, "")</f>
        <v/>
      </c>
      <c r="BS35" s="58" t="str">
        <f>IF('Fossil Fuel'!BT87&gt;0, 'Fossil Fuel'!BT87, "")</f>
        <v/>
      </c>
      <c r="BT35" s="58" t="str">
        <f>IF('Fossil Fuel'!BU87&gt;0, 'Fossil Fuel'!BU87, "")</f>
        <v/>
      </c>
      <c r="BU35" s="58" t="str">
        <f>IF('Fossil Fuel'!BV87&gt;0, 'Fossil Fuel'!BV87, "")</f>
        <v/>
      </c>
      <c r="BV35" s="58" t="str">
        <f>IF('Fossil Fuel'!BW87&gt;0, 'Fossil Fuel'!BW87, "")</f>
        <v/>
      </c>
      <c r="BW35" s="58" t="str">
        <f>IF('Fossil Fuel'!BX87&gt;0, 'Fossil Fuel'!BX87, "")</f>
        <v/>
      </c>
      <c r="BX35" s="58" t="str">
        <f>IF('Fossil Fuel'!BY87&gt;0, 'Fossil Fuel'!BY87, "")</f>
        <v/>
      </c>
      <c r="BY35" s="58" t="str">
        <f>IF('Fossil Fuel'!BZ87&gt;0, 'Fossil Fuel'!BZ87, "")</f>
        <v/>
      </c>
      <c r="BZ35" s="58" t="str">
        <f>IF('Fossil Fuel'!CA87&gt;0, 'Fossil Fuel'!CA87, "")</f>
        <v/>
      </c>
      <c r="CA35" s="58" t="str">
        <f>IF('Fossil Fuel'!CB87&gt;0, 'Fossil Fuel'!CB87, "")</f>
        <v/>
      </c>
      <c r="CB35" s="58" t="str">
        <f>IF('Fossil Fuel'!CC87&gt;0, 'Fossil Fuel'!CC87, "")</f>
        <v/>
      </c>
      <c r="CC35" s="58" t="str">
        <f>IF('Fossil Fuel'!CD87&gt;0, 'Fossil Fuel'!CD87, "")</f>
        <v/>
      </c>
      <c r="CD35" s="58" t="str">
        <f>IF('Fossil Fuel'!CE87&gt;0, 'Fossil Fuel'!CE87, "")</f>
        <v/>
      </c>
      <c r="CE35" s="58" t="str">
        <f>IF('Fossil Fuel'!CF87&gt;0, 'Fossil Fuel'!CF87, "")</f>
        <v/>
      </c>
      <c r="CF35" s="58" t="str">
        <f>IF('Fossil Fuel'!CG87&gt;0, 'Fossil Fuel'!CG87, "")</f>
        <v/>
      </c>
      <c r="CG35" s="58" t="str">
        <f>IF('Fossil Fuel'!CH87&gt;0, 'Fossil Fuel'!CH87, "")</f>
        <v/>
      </c>
      <c r="CH35" s="58" t="str">
        <f>IF('Fossil Fuel'!CI87&gt;0, 'Fossil Fuel'!CI87, "")</f>
        <v/>
      </c>
      <c r="CI35" s="58" t="str">
        <f>IF('Fossil Fuel'!CJ87&gt;0, 'Fossil Fuel'!CJ87, "")</f>
        <v/>
      </c>
      <c r="CJ35" s="58" t="str">
        <f>IF('Fossil Fuel'!CK87&gt;0, 'Fossil Fuel'!CK87, "")</f>
        <v/>
      </c>
      <c r="CK35" s="58" t="str">
        <f>IF('Fossil Fuel'!CL87&gt;0, 'Fossil Fuel'!CL87, "")</f>
        <v/>
      </c>
      <c r="CL35" s="58" t="str">
        <f>IF('Fossil Fuel'!CM87&gt;0, 'Fossil Fuel'!CM87, "")</f>
        <v/>
      </c>
      <c r="CM35" s="58" t="str">
        <f>IF('Fossil Fuel'!CN87&gt;0, 'Fossil Fuel'!CN87, "")</f>
        <v/>
      </c>
      <c r="CN35" s="58" t="str">
        <f>IF('Fossil Fuel'!CO87&gt;0, 'Fossil Fuel'!CO87, "")</f>
        <v/>
      </c>
      <c r="CO35" s="58" t="str">
        <f>IF('Fossil Fuel'!CP87&gt;0, 'Fossil Fuel'!CP87, "")</f>
        <v/>
      </c>
      <c r="CP35" s="58" t="str">
        <f>IF('Fossil Fuel'!CQ87&gt;0, 'Fossil Fuel'!CQ87, "")</f>
        <v/>
      </c>
      <c r="CQ35" s="58" t="str">
        <f>IF('Fossil Fuel'!CR87&gt;0, 'Fossil Fuel'!CR87, "")</f>
        <v/>
      </c>
      <c r="CR35" s="58" t="str">
        <f>IF('Fossil Fuel'!CS87&gt;0, 'Fossil Fuel'!CS87, "")</f>
        <v/>
      </c>
      <c r="CS35" s="58" t="str">
        <f>IF('Fossil Fuel'!CT87&gt;0, 'Fossil Fuel'!CT87, "")</f>
        <v/>
      </c>
      <c r="CT35" s="58" t="str">
        <f>IF('Fossil Fuel'!CU87&gt;0, 'Fossil Fuel'!CU87, "")</f>
        <v/>
      </c>
      <c r="CU35" s="58" t="str">
        <f>IF('Fossil Fuel'!CV87&gt;0, 'Fossil Fuel'!CV87, "")</f>
        <v/>
      </c>
      <c r="CV35" s="58" t="str">
        <f>IF('Fossil Fuel'!CW87&gt;0, 'Fossil Fuel'!CW87, "")</f>
        <v/>
      </c>
      <c r="CW35" s="58" t="str">
        <f>IF('Fossil Fuel'!CX87&gt;0, 'Fossil Fuel'!CX87, "")</f>
        <v/>
      </c>
      <c r="CX35" s="58" t="str">
        <f>IF('Fossil Fuel'!CY87&gt;0, 'Fossil Fuel'!CY87, "")</f>
        <v/>
      </c>
      <c r="CY35" s="58" t="str">
        <f>IF('Fossil Fuel'!CZ87&gt;0, 'Fossil Fuel'!CZ87, "")</f>
        <v/>
      </c>
      <c r="CZ35" s="58" t="str">
        <f>IF('Fossil Fuel'!DA87&gt;0, 'Fossil Fuel'!DA87, "")</f>
        <v/>
      </c>
      <c r="DA35" s="58" t="str">
        <f>IF('Fossil Fuel'!DB87&gt;0, 'Fossil Fuel'!DB87, "")</f>
        <v/>
      </c>
      <c r="DB35" s="58" t="str">
        <f>IF('Fossil Fuel'!DC87&gt;0, 'Fossil Fuel'!DC87, "")</f>
        <v/>
      </c>
      <c r="DC35" s="58" t="str">
        <f>IF('Fossil Fuel'!DD87&gt;0, 'Fossil Fuel'!DD87, "")</f>
        <v/>
      </c>
      <c r="DD35" s="58" t="str">
        <f>IF('Fossil Fuel'!DE87&gt;0, 'Fossil Fuel'!DE87, "")</f>
        <v/>
      </c>
      <c r="DE35" s="58" t="str">
        <f>IF('Fossil Fuel'!DF87&gt;0, 'Fossil Fuel'!DF87, "")</f>
        <v/>
      </c>
      <c r="DF35" s="58" t="str">
        <f>IF('Fossil Fuel'!DG87&gt;0, 'Fossil Fuel'!DG87, "")</f>
        <v/>
      </c>
      <c r="DG35" s="58" t="str">
        <f>IF('Fossil Fuel'!DH87&gt;0, 'Fossil Fuel'!DH87, "")</f>
        <v/>
      </c>
      <c r="DH35" s="58" t="str">
        <f>IF('Fossil Fuel'!DI87&gt;0, 'Fossil Fuel'!DI87, "")</f>
        <v/>
      </c>
      <c r="DI35" s="58" t="str">
        <f>IF('Fossil Fuel'!DJ87&gt;0, 'Fossil Fuel'!DJ87, "")</f>
        <v/>
      </c>
      <c r="DJ35" s="58" t="str">
        <f>IF('Fossil Fuel'!DK87&gt;0, 'Fossil Fuel'!DK87, "")</f>
        <v/>
      </c>
      <c r="DK35" s="58" t="str">
        <f>IF('Fossil Fuel'!DL87&gt;0, 'Fossil Fuel'!DL87, "")</f>
        <v/>
      </c>
      <c r="DL35" s="58" t="str">
        <f>IF('Fossil Fuel'!DM87&gt;0, 'Fossil Fuel'!DM87, "")</f>
        <v/>
      </c>
      <c r="DM35" s="58" t="str">
        <f>IF('Fossil Fuel'!DN87&gt;0, 'Fossil Fuel'!DN87, "")</f>
        <v/>
      </c>
      <c r="DN35" s="58" t="str">
        <f>IF('Fossil Fuel'!DO87&gt;0, 'Fossil Fuel'!DO87, "")</f>
        <v/>
      </c>
      <c r="DO35" s="58" t="str">
        <f>IF('Fossil Fuel'!DP87&gt;0, 'Fossil Fuel'!DP87, "")</f>
        <v/>
      </c>
      <c r="DP35" s="58" t="str">
        <f>IF('Fossil Fuel'!DQ87&gt;0, 'Fossil Fuel'!DQ87, "")</f>
        <v/>
      </c>
      <c r="DQ35" s="58" t="str">
        <f>IF('Fossil Fuel'!DR87&gt;0, 'Fossil Fuel'!DR87, "")</f>
        <v/>
      </c>
      <c r="DR35" s="58" t="str">
        <f>IF('Fossil Fuel'!DS87&gt;0, 'Fossil Fuel'!DS87, "")</f>
        <v/>
      </c>
      <c r="DS35" s="58" t="str">
        <f>IF('Fossil Fuel'!DT87&gt;0, 'Fossil Fuel'!DT87, "")</f>
        <v/>
      </c>
    </row>
    <row r="36" spans="2:123" x14ac:dyDescent="0.3">
      <c r="B36" s="39" t="s">
        <v>166</v>
      </c>
      <c r="C36" s="37" t="s">
        <v>167</v>
      </c>
      <c r="D36" s="58">
        <f>IF('Fossil Fuel'!E88&gt;0, 'Fossil Fuel'!E88, "")</f>
        <v>5260.8417614720311</v>
      </c>
      <c r="E36" s="58">
        <f>IF('Fossil Fuel'!F88&gt;0, 'Fossil Fuel'!F88, "")</f>
        <v>16440.24434948053</v>
      </c>
      <c r="F36" s="58">
        <f>IF('Fossil Fuel'!G88&gt;0, 'Fossil Fuel'!G88, "")</f>
        <v>21701.086110952561</v>
      </c>
      <c r="G36" s="58">
        <f>IF('Fossil Fuel'!H88&gt;0, 'Fossil Fuel'!H88, "")</f>
        <v>5213.5752863017951</v>
      </c>
      <c r="H36" s="58">
        <f>IF('Fossil Fuel'!I88&gt;0, 'Fossil Fuel'!I88, "")</f>
        <v>13004.05273769101</v>
      </c>
      <c r="I36" s="58">
        <f>IF('Fossil Fuel'!J88&gt;0, 'Fossil Fuel'!J88, "")</f>
        <v>18217.628023992806</v>
      </c>
      <c r="J36" s="58">
        <f>IF('Fossil Fuel'!K88&gt;0, 'Fossil Fuel'!K88, "")</f>
        <v>4841.6515935535144</v>
      </c>
      <c r="K36" s="58">
        <f>IF('Fossil Fuel'!L88&gt;0, 'Fossil Fuel'!L88, "")</f>
        <v>15676.193952134296</v>
      </c>
      <c r="L36" s="58">
        <f>IF('Fossil Fuel'!M88&gt;0, 'Fossil Fuel'!M88, "")</f>
        <v>20517.845545687811</v>
      </c>
      <c r="M36" s="58">
        <f>IF('Fossil Fuel'!N88&gt;0, 'Fossil Fuel'!N88, "")</f>
        <v>4433.33988242945</v>
      </c>
      <c r="N36" s="58">
        <f>IF('Fossil Fuel'!O88&gt;0, 'Fossil Fuel'!O88, "")</f>
        <v>16300.58603131993</v>
      </c>
      <c r="O36" s="58">
        <f>IF('Fossil Fuel'!P88&gt;0, 'Fossil Fuel'!P88, "")</f>
        <v>20733.925913749379</v>
      </c>
      <c r="P36" s="58">
        <f>IF('Fossil Fuel'!Q88&gt;0, 'Fossil Fuel'!Q88, "")</f>
        <v>4350.2390022882219</v>
      </c>
      <c r="Q36" s="58">
        <f>IF('Fossil Fuel'!R88&gt;0, 'Fossil Fuel'!R88, "")</f>
        <v>22460.205299519745</v>
      </c>
      <c r="R36" s="58">
        <f>IF('Fossil Fuel'!S88&gt;0, 'Fossil Fuel'!S88, "")</f>
        <v>26810.444301807966</v>
      </c>
      <c r="S36" s="58">
        <f>IF('Fossil Fuel'!T88&gt;0, 'Fossil Fuel'!T88, "")</f>
        <v>2106.8777939193674</v>
      </c>
      <c r="T36" s="58">
        <f>IF('Fossil Fuel'!U88&gt;0, 'Fossil Fuel'!U88, "")</f>
        <v>29153.312106910758</v>
      </c>
      <c r="U36" s="58">
        <f>IF('Fossil Fuel'!V88&gt;0, 'Fossil Fuel'!V88, "")</f>
        <v>31260.189900830126</v>
      </c>
      <c r="V36" s="58">
        <f>IF('Fossil Fuel'!W88&gt;0, 'Fossil Fuel'!W88, "")</f>
        <v>1766.3578868340655</v>
      </c>
      <c r="W36" s="58">
        <f>IF('Fossil Fuel'!X88&gt;0, 'Fossil Fuel'!X88, "")</f>
        <v>30000.307243734496</v>
      </c>
      <c r="X36" s="58">
        <f>IF('Fossil Fuel'!Y88&gt;0, 'Fossil Fuel'!Y88, "")</f>
        <v>31766.665130568563</v>
      </c>
      <c r="Y36" s="58">
        <f>IF('Fossil Fuel'!Z88&gt;0, 'Fossil Fuel'!Z88, "")</f>
        <v>2034.1812934674379</v>
      </c>
      <c r="Z36" s="58">
        <f>IF('Fossil Fuel'!AA88&gt;0, 'Fossil Fuel'!AA88, "")</f>
        <v>27506.718827250425</v>
      </c>
      <c r="AA36" s="58">
        <f>IF('Fossil Fuel'!AB88&gt;0, 'Fossil Fuel'!AB88, "")</f>
        <v>29540.900120717863</v>
      </c>
      <c r="AB36" s="58" t="str">
        <f>IF('Fossil Fuel'!AC88&gt;0, 'Fossil Fuel'!AC88, "")</f>
        <v/>
      </c>
      <c r="AC36" s="58" t="str">
        <f>IF('Fossil Fuel'!AD88&gt;0, 'Fossil Fuel'!AD88, "")</f>
        <v/>
      </c>
      <c r="AD36" s="58" t="str">
        <f>IF('Fossil Fuel'!AE88&gt;0, 'Fossil Fuel'!AE88, "")</f>
        <v/>
      </c>
      <c r="AE36" s="58" t="str">
        <f>IF('Fossil Fuel'!AF88&gt;0, 'Fossil Fuel'!AF88, "")</f>
        <v/>
      </c>
      <c r="AF36" s="58" t="str">
        <f>IF('Fossil Fuel'!AG88&gt;0, 'Fossil Fuel'!AG88, "")</f>
        <v/>
      </c>
      <c r="AG36" s="58" t="str">
        <f>IF('Fossil Fuel'!AH88&gt;0, 'Fossil Fuel'!AH88, "")</f>
        <v/>
      </c>
      <c r="AH36" s="58" t="str">
        <f>IF('Fossil Fuel'!AI88&gt;0, 'Fossil Fuel'!AI88, "")</f>
        <v/>
      </c>
      <c r="AI36" s="58" t="str">
        <f>IF('Fossil Fuel'!AJ88&gt;0, 'Fossil Fuel'!AJ88, "")</f>
        <v/>
      </c>
      <c r="AJ36" s="58" t="str">
        <f>IF('Fossil Fuel'!AK88&gt;0, 'Fossil Fuel'!AK88, "")</f>
        <v/>
      </c>
      <c r="AK36" s="58" t="str">
        <f>IF('Fossil Fuel'!AL88&gt;0, 'Fossil Fuel'!AL88, "")</f>
        <v/>
      </c>
      <c r="AL36" s="58" t="str">
        <f>IF('Fossil Fuel'!AM88&gt;0, 'Fossil Fuel'!AM88, "")</f>
        <v/>
      </c>
      <c r="AM36" s="58" t="str">
        <f>IF('Fossil Fuel'!AN88&gt;0, 'Fossil Fuel'!AN88, "")</f>
        <v/>
      </c>
      <c r="AN36" s="58" t="str">
        <f>IF('Fossil Fuel'!AO88&gt;0, 'Fossil Fuel'!AO88, "")</f>
        <v/>
      </c>
      <c r="AO36" s="58" t="str">
        <f>IF('Fossil Fuel'!AP88&gt;0, 'Fossil Fuel'!AP88, "")</f>
        <v/>
      </c>
      <c r="AP36" s="58" t="str">
        <f>IF('Fossil Fuel'!AQ88&gt;0, 'Fossil Fuel'!AQ88, "")</f>
        <v/>
      </c>
      <c r="AQ36" s="58" t="str">
        <f>IF('Fossil Fuel'!AR88&gt;0, 'Fossil Fuel'!AR88, "")</f>
        <v/>
      </c>
      <c r="AR36" s="58" t="str">
        <f>IF('Fossil Fuel'!AS88&gt;0, 'Fossil Fuel'!AS88, "")</f>
        <v/>
      </c>
      <c r="AS36" s="58" t="str">
        <f>IF('Fossil Fuel'!AT88&gt;0, 'Fossil Fuel'!AT88, "")</f>
        <v/>
      </c>
      <c r="AT36" s="58" t="str">
        <f>IF('Fossil Fuel'!AU88&gt;0, 'Fossil Fuel'!AU88, "")</f>
        <v/>
      </c>
      <c r="AU36" s="58" t="str">
        <f>IF('Fossil Fuel'!AV88&gt;0, 'Fossil Fuel'!AV88, "")</f>
        <v/>
      </c>
      <c r="AV36" s="58" t="str">
        <f>IF('Fossil Fuel'!AW88&gt;0, 'Fossil Fuel'!AW88, "")</f>
        <v/>
      </c>
      <c r="AW36" s="58" t="str">
        <f>IF('Fossil Fuel'!AX88&gt;0, 'Fossil Fuel'!AX88, "")</f>
        <v/>
      </c>
      <c r="AX36" s="58" t="str">
        <f>IF('Fossil Fuel'!AY88&gt;0, 'Fossil Fuel'!AY88, "")</f>
        <v/>
      </c>
      <c r="AY36" s="58" t="str">
        <f>IF('Fossil Fuel'!AZ88&gt;0, 'Fossil Fuel'!AZ88, "")</f>
        <v/>
      </c>
      <c r="AZ36" s="58" t="str">
        <f>IF('Fossil Fuel'!BA88&gt;0, 'Fossil Fuel'!BA88, "")</f>
        <v/>
      </c>
      <c r="BA36" s="58" t="str">
        <f>IF('Fossil Fuel'!BB88&gt;0, 'Fossil Fuel'!BB88, "")</f>
        <v/>
      </c>
      <c r="BB36" s="58" t="str">
        <f>IF('Fossil Fuel'!BC88&gt;0, 'Fossil Fuel'!BC88, "")</f>
        <v/>
      </c>
      <c r="BC36" s="58" t="str">
        <f>IF('Fossil Fuel'!BD88&gt;0, 'Fossil Fuel'!BD88, "")</f>
        <v/>
      </c>
      <c r="BD36" s="58" t="str">
        <f>IF('Fossil Fuel'!BE88&gt;0, 'Fossil Fuel'!BE88, "")</f>
        <v/>
      </c>
      <c r="BE36" s="58" t="str">
        <f>IF('Fossil Fuel'!BF88&gt;0, 'Fossil Fuel'!BF88, "")</f>
        <v/>
      </c>
      <c r="BF36" s="58" t="str">
        <f>IF('Fossil Fuel'!BG88&gt;0, 'Fossil Fuel'!BG88, "")</f>
        <v/>
      </c>
      <c r="BG36" s="58" t="str">
        <f>IF('Fossil Fuel'!BH88&gt;0, 'Fossil Fuel'!BH88, "")</f>
        <v/>
      </c>
      <c r="BH36" s="58" t="str">
        <f>IF('Fossil Fuel'!BI88&gt;0, 'Fossil Fuel'!BI88, "")</f>
        <v/>
      </c>
      <c r="BI36" s="58" t="str">
        <f>IF('Fossil Fuel'!BJ88&gt;0, 'Fossil Fuel'!BJ88, "")</f>
        <v/>
      </c>
      <c r="BJ36" s="58" t="str">
        <f>IF('Fossil Fuel'!BK88&gt;0, 'Fossil Fuel'!BK88, "")</f>
        <v/>
      </c>
      <c r="BK36" s="58" t="str">
        <f>IF('Fossil Fuel'!BL88&gt;0, 'Fossil Fuel'!BL88, "")</f>
        <v/>
      </c>
      <c r="BL36" s="58" t="str">
        <f>IF('Fossil Fuel'!BM88&gt;0, 'Fossil Fuel'!BM88, "")</f>
        <v/>
      </c>
      <c r="BM36" s="58" t="str">
        <f>IF('Fossil Fuel'!BN88&gt;0, 'Fossil Fuel'!BN88, "")</f>
        <v/>
      </c>
      <c r="BN36" s="58" t="str">
        <f>IF('Fossil Fuel'!BO88&gt;0, 'Fossil Fuel'!BO88, "")</f>
        <v/>
      </c>
      <c r="BO36" s="58" t="str">
        <f>IF('Fossil Fuel'!BP88&gt;0, 'Fossil Fuel'!BP88, "")</f>
        <v/>
      </c>
      <c r="BP36" s="58" t="str">
        <f>IF('Fossil Fuel'!BQ88&gt;0, 'Fossil Fuel'!BQ88, "")</f>
        <v/>
      </c>
      <c r="BQ36" s="58" t="str">
        <f>IF('Fossil Fuel'!BR88&gt;0, 'Fossil Fuel'!BR88, "")</f>
        <v/>
      </c>
      <c r="BR36" s="58" t="str">
        <f>IF('Fossil Fuel'!BS88&gt;0, 'Fossil Fuel'!BS88, "")</f>
        <v/>
      </c>
      <c r="BS36" s="58" t="str">
        <f>IF('Fossil Fuel'!BT88&gt;0, 'Fossil Fuel'!BT88, "")</f>
        <v/>
      </c>
      <c r="BT36" s="58" t="str">
        <f>IF('Fossil Fuel'!BU88&gt;0, 'Fossil Fuel'!BU88, "")</f>
        <v/>
      </c>
      <c r="BU36" s="58" t="str">
        <f>IF('Fossil Fuel'!BV88&gt;0, 'Fossil Fuel'!BV88, "")</f>
        <v/>
      </c>
      <c r="BV36" s="58" t="str">
        <f>IF('Fossil Fuel'!BW88&gt;0, 'Fossil Fuel'!BW88, "")</f>
        <v/>
      </c>
      <c r="BW36" s="58" t="str">
        <f>IF('Fossil Fuel'!BX88&gt;0, 'Fossil Fuel'!BX88, "")</f>
        <v/>
      </c>
      <c r="BX36" s="58" t="str">
        <f>IF('Fossil Fuel'!BY88&gt;0, 'Fossil Fuel'!BY88, "")</f>
        <v/>
      </c>
      <c r="BY36" s="58" t="str">
        <f>IF('Fossil Fuel'!BZ88&gt;0, 'Fossil Fuel'!BZ88, "")</f>
        <v/>
      </c>
      <c r="BZ36" s="58" t="str">
        <f>IF('Fossil Fuel'!CA88&gt;0, 'Fossil Fuel'!CA88, "")</f>
        <v/>
      </c>
      <c r="CA36" s="58" t="str">
        <f>IF('Fossil Fuel'!CB88&gt;0, 'Fossil Fuel'!CB88, "")</f>
        <v/>
      </c>
      <c r="CB36" s="58" t="str">
        <f>IF('Fossil Fuel'!CC88&gt;0, 'Fossil Fuel'!CC88, "")</f>
        <v/>
      </c>
      <c r="CC36" s="58" t="str">
        <f>IF('Fossil Fuel'!CD88&gt;0, 'Fossil Fuel'!CD88, "")</f>
        <v/>
      </c>
      <c r="CD36" s="58" t="str">
        <f>IF('Fossil Fuel'!CE88&gt;0, 'Fossil Fuel'!CE88, "")</f>
        <v/>
      </c>
      <c r="CE36" s="58" t="str">
        <f>IF('Fossil Fuel'!CF88&gt;0, 'Fossil Fuel'!CF88, "")</f>
        <v/>
      </c>
      <c r="CF36" s="58" t="str">
        <f>IF('Fossil Fuel'!CG88&gt;0, 'Fossil Fuel'!CG88, "")</f>
        <v/>
      </c>
      <c r="CG36" s="58" t="str">
        <f>IF('Fossil Fuel'!CH88&gt;0, 'Fossil Fuel'!CH88, "")</f>
        <v/>
      </c>
      <c r="CH36" s="58" t="str">
        <f>IF('Fossil Fuel'!CI88&gt;0, 'Fossil Fuel'!CI88, "")</f>
        <v/>
      </c>
      <c r="CI36" s="58" t="str">
        <f>IF('Fossil Fuel'!CJ88&gt;0, 'Fossil Fuel'!CJ88, "")</f>
        <v/>
      </c>
      <c r="CJ36" s="58" t="str">
        <f>IF('Fossil Fuel'!CK88&gt;0, 'Fossil Fuel'!CK88, "")</f>
        <v/>
      </c>
      <c r="CK36" s="58" t="str">
        <f>IF('Fossil Fuel'!CL88&gt;0, 'Fossil Fuel'!CL88, "")</f>
        <v/>
      </c>
      <c r="CL36" s="58" t="str">
        <f>IF('Fossil Fuel'!CM88&gt;0, 'Fossil Fuel'!CM88, "")</f>
        <v/>
      </c>
      <c r="CM36" s="58" t="str">
        <f>IF('Fossil Fuel'!CN88&gt;0, 'Fossil Fuel'!CN88, "")</f>
        <v/>
      </c>
      <c r="CN36" s="58" t="str">
        <f>IF('Fossil Fuel'!CO88&gt;0, 'Fossil Fuel'!CO88, "")</f>
        <v/>
      </c>
      <c r="CO36" s="58" t="str">
        <f>IF('Fossil Fuel'!CP88&gt;0, 'Fossil Fuel'!CP88, "")</f>
        <v/>
      </c>
      <c r="CP36" s="58" t="str">
        <f>IF('Fossil Fuel'!CQ88&gt;0, 'Fossil Fuel'!CQ88, "")</f>
        <v/>
      </c>
      <c r="CQ36" s="58" t="str">
        <f>IF('Fossil Fuel'!CR88&gt;0, 'Fossil Fuel'!CR88, "")</f>
        <v/>
      </c>
      <c r="CR36" s="58" t="str">
        <f>IF('Fossil Fuel'!CS88&gt;0, 'Fossil Fuel'!CS88, "")</f>
        <v/>
      </c>
      <c r="CS36" s="58" t="str">
        <f>IF('Fossil Fuel'!CT88&gt;0, 'Fossil Fuel'!CT88, "")</f>
        <v/>
      </c>
      <c r="CT36" s="58" t="str">
        <f>IF('Fossil Fuel'!CU88&gt;0, 'Fossil Fuel'!CU88, "")</f>
        <v/>
      </c>
      <c r="CU36" s="58" t="str">
        <f>IF('Fossil Fuel'!CV88&gt;0, 'Fossil Fuel'!CV88, "")</f>
        <v/>
      </c>
      <c r="CV36" s="58" t="str">
        <f>IF('Fossil Fuel'!CW88&gt;0, 'Fossil Fuel'!CW88, "")</f>
        <v/>
      </c>
      <c r="CW36" s="58" t="str">
        <f>IF('Fossil Fuel'!CX88&gt;0, 'Fossil Fuel'!CX88, "")</f>
        <v/>
      </c>
      <c r="CX36" s="58" t="str">
        <f>IF('Fossil Fuel'!CY88&gt;0, 'Fossil Fuel'!CY88, "")</f>
        <v/>
      </c>
      <c r="CY36" s="58" t="str">
        <f>IF('Fossil Fuel'!CZ88&gt;0, 'Fossil Fuel'!CZ88, "")</f>
        <v/>
      </c>
      <c r="CZ36" s="58" t="str">
        <f>IF('Fossil Fuel'!DA88&gt;0, 'Fossil Fuel'!DA88, "")</f>
        <v/>
      </c>
      <c r="DA36" s="58" t="str">
        <f>IF('Fossil Fuel'!DB88&gt;0, 'Fossil Fuel'!DB88, "")</f>
        <v/>
      </c>
      <c r="DB36" s="58" t="str">
        <f>IF('Fossil Fuel'!DC88&gt;0, 'Fossil Fuel'!DC88, "")</f>
        <v/>
      </c>
      <c r="DC36" s="58" t="str">
        <f>IF('Fossil Fuel'!DD88&gt;0, 'Fossil Fuel'!DD88, "")</f>
        <v/>
      </c>
      <c r="DD36" s="58" t="str">
        <f>IF('Fossil Fuel'!DE88&gt;0, 'Fossil Fuel'!DE88, "")</f>
        <v/>
      </c>
      <c r="DE36" s="58" t="str">
        <f>IF('Fossil Fuel'!DF88&gt;0, 'Fossil Fuel'!DF88, "")</f>
        <v/>
      </c>
      <c r="DF36" s="58" t="str">
        <f>IF('Fossil Fuel'!DG88&gt;0, 'Fossil Fuel'!DG88, "")</f>
        <v/>
      </c>
      <c r="DG36" s="58" t="str">
        <f>IF('Fossil Fuel'!DH88&gt;0, 'Fossil Fuel'!DH88, "")</f>
        <v/>
      </c>
      <c r="DH36" s="58" t="str">
        <f>IF('Fossil Fuel'!DI88&gt;0, 'Fossil Fuel'!DI88, "")</f>
        <v/>
      </c>
      <c r="DI36" s="58" t="str">
        <f>IF('Fossil Fuel'!DJ88&gt;0, 'Fossil Fuel'!DJ88, "")</f>
        <v/>
      </c>
      <c r="DJ36" s="58" t="str">
        <f>IF('Fossil Fuel'!DK88&gt;0, 'Fossil Fuel'!DK88, "")</f>
        <v/>
      </c>
      <c r="DK36" s="58" t="str">
        <f>IF('Fossil Fuel'!DL88&gt;0, 'Fossil Fuel'!DL88, "")</f>
        <v/>
      </c>
      <c r="DL36" s="58" t="str">
        <f>IF('Fossil Fuel'!DM88&gt;0, 'Fossil Fuel'!DM88, "")</f>
        <v/>
      </c>
      <c r="DM36" s="58" t="str">
        <f>IF('Fossil Fuel'!DN88&gt;0, 'Fossil Fuel'!DN88, "")</f>
        <v/>
      </c>
      <c r="DN36" s="58" t="str">
        <f>IF('Fossil Fuel'!DO88&gt;0, 'Fossil Fuel'!DO88, "")</f>
        <v/>
      </c>
      <c r="DO36" s="58" t="str">
        <f>IF('Fossil Fuel'!DP88&gt;0, 'Fossil Fuel'!DP88, "")</f>
        <v/>
      </c>
      <c r="DP36" s="58" t="str">
        <f>IF('Fossil Fuel'!DQ88&gt;0, 'Fossil Fuel'!DQ88, "")</f>
        <v/>
      </c>
      <c r="DQ36" s="58" t="str">
        <f>IF('Fossil Fuel'!DR88&gt;0, 'Fossil Fuel'!DR88, "")</f>
        <v/>
      </c>
      <c r="DR36" s="58" t="str">
        <f>IF('Fossil Fuel'!DS88&gt;0, 'Fossil Fuel'!DS88, "")</f>
        <v/>
      </c>
      <c r="DS36" s="58" t="str">
        <f>IF('Fossil Fuel'!DT88&gt;0, 'Fossil Fuel'!DT88, "")</f>
        <v/>
      </c>
    </row>
    <row r="37" spans="2:123" x14ac:dyDescent="0.3">
      <c r="B37" s="39" t="s">
        <v>168</v>
      </c>
      <c r="C37" s="37" t="s">
        <v>1115</v>
      </c>
      <c r="D37" s="58">
        <f>IFERROR(F37*0.5, "")</f>
        <v>271.51823362338826</v>
      </c>
      <c r="E37" s="58">
        <f>IFERROR(F37*0.5, "")</f>
        <v>271.51823362338826</v>
      </c>
      <c r="F37" s="58">
        <f>_xlfn.IFNA(INDEX('Other Data'!$F$45:$AS$45, MATCH(Exports!D5, 'Other Data'!$F$43:$AS$43, 0)), "")</f>
        <v>543.03646724677651</v>
      </c>
      <c r="G37" s="58">
        <f>IFERROR(I37*0.5, "")</f>
        <v>270.49259877909168</v>
      </c>
      <c r="H37" s="58">
        <f>IFERROR(I37*0.5, "")</f>
        <v>270.49259877909168</v>
      </c>
      <c r="I37" s="58">
        <f>_xlfn.IFNA(INDEX('Other Data'!$F$45:$AS$45, MATCH(Exports!G5, 'Other Data'!$F$43:$AS$43, 0)), "")</f>
        <v>540.98519755818336</v>
      </c>
      <c r="J37" s="58">
        <f>IFERROR(L37*0.5, "")</f>
        <v>269.40741771388838</v>
      </c>
      <c r="K37" s="58">
        <f>IFERROR(L37*0.5, "")</f>
        <v>269.40741771388838</v>
      </c>
      <c r="L37" s="58">
        <f>_xlfn.IFNA(INDEX('Other Data'!$F$45:$AS$45, MATCH(Exports!J5, 'Other Data'!$F$43:$AS$43, 0)), "")</f>
        <v>538.81483542777676</v>
      </c>
      <c r="M37" s="58">
        <f>IFERROR(O37*0.5, "")</f>
        <v>281.87656586820339</v>
      </c>
      <c r="N37" s="58">
        <f>IFERROR(O37*0.5, "")</f>
        <v>281.87656586820339</v>
      </c>
      <c r="O37" s="58">
        <f>_xlfn.IFNA(INDEX('Other Data'!$F$45:$AS$45, MATCH(Exports!M5, 'Other Data'!$F$43:$AS$43, 0)), "")</f>
        <v>563.75313173640677</v>
      </c>
      <c r="P37" s="58">
        <f>IFERROR(R37*0.5, "")</f>
        <v>271.3153152400443</v>
      </c>
      <c r="Q37" s="58">
        <f>IFERROR(R37*0.5, "")</f>
        <v>271.3153152400443</v>
      </c>
      <c r="R37" s="58">
        <f>_xlfn.IFNA(INDEX('Other Data'!$F$45:$AS$45, MATCH(Exports!P5, 'Other Data'!$F$43:$AS$43, 0)), "")</f>
        <v>542.6306304800886</v>
      </c>
      <c r="S37" s="58">
        <f>IFERROR(U37*0.5, "")</f>
        <v>273.68414638047409</v>
      </c>
      <c r="T37" s="58">
        <f>IFERROR(U37*0.5, "")</f>
        <v>273.68414638047409</v>
      </c>
      <c r="U37" s="58">
        <f>_xlfn.IFNA(INDEX('Other Data'!$F$45:$AS$45, MATCH(Exports!S5, 'Other Data'!$F$43:$AS$43, 0)), "")</f>
        <v>547.36829276094818</v>
      </c>
      <c r="V37" s="58">
        <f>IFERROR(X37*0.5, "")</f>
        <v>278.48427109548425</v>
      </c>
      <c r="W37" s="58">
        <f>IFERROR(X37*0.5, "")</f>
        <v>278.48427109548425</v>
      </c>
      <c r="X37" s="58">
        <f>_xlfn.IFNA(INDEX('Other Data'!$F$45:$AS$45, MATCH(Exports!V5, 'Other Data'!$F$43:$AS$43, 0)), "")</f>
        <v>556.96854219096849</v>
      </c>
      <c r="Y37" s="58">
        <f>IFERROR(AA37*0.5, "")</f>
        <v>286.19467942991366</v>
      </c>
      <c r="Z37" s="58">
        <f>IFERROR(AA37*0.5, "")</f>
        <v>286.19467942991366</v>
      </c>
      <c r="AA37" s="58">
        <f>_xlfn.IFNA(INDEX('Other Data'!$F$45:$AS$45, MATCH(Exports!Y5, 'Other Data'!$F$43:$AS$43, 0)), "")</f>
        <v>572.38935885982733</v>
      </c>
      <c r="AB37" s="58" t="str">
        <f>_xlfn.IFNA(INDEX('Other Data'!$F$45:$AS$45, MATCH(Exports!Z5, 'Other Data'!$F$43:$AS$43, 0)), "")</f>
        <v/>
      </c>
      <c r="AC37" s="58" t="str">
        <f>_xlfn.IFNA(INDEX('Other Data'!$F$45:$AS$45, MATCH(Exports!AA5, 'Other Data'!$F$43:$AS$43, 0)), "")</f>
        <v/>
      </c>
      <c r="AD37" s="58" t="str">
        <f>_xlfn.IFNA(INDEX('Other Data'!$F$45:$AS$45, MATCH(Exports!AB5, 'Other Data'!$F$43:$AS$43, 0)), "")</f>
        <v/>
      </c>
      <c r="AE37" s="58" t="str">
        <f>_xlfn.IFNA(INDEX('Other Data'!$F$45:$AS$45, MATCH(Exports!AC5, 'Other Data'!$F$43:$AS$43, 0)), "")</f>
        <v/>
      </c>
      <c r="AF37" s="58" t="str">
        <f>_xlfn.IFNA(INDEX('Other Data'!$F$45:$AS$45, MATCH(Exports!AD5, 'Other Data'!$F$43:$AS$43, 0)), "")</f>
        <v/>
      </c>
      <c r="AG37" s="58" t="str">
        <f>_xlfn.IFNA(INDEX('Other Data'!$F$45:$AS$45, MATCH(Exports!AE5, 'Other Data'!$F$43:$AS$43, 0)), "")</f>
        <v/>
      </c>
      <c r="AH37" s="58" t="str">
        <f>_xlfn.IFNA(INDEX('Other Data'!$F$45:$AS$45, MATCH(Exports!AF5, 'Other Data'!$F$43:$AS$43, 0)), "")</f>
        <v/>
      </c>
      <c r="AI37" s="58" t="str">
        <f>_xlfn.IFNA(INDEX('Other Data'!$F$45:$AS$45, MATCH(Exports!AG5, 'Other Data'!$F$43:$AS$43, 0)), "")</f>
        <v/>
      </c>
      <c r="AJ37" s="58" t="str">
        <f>_xlfn.IFNA(INDEX('Other Data'!$F$45:$AS$45, MATCH(Exports!AH5, 'Other Data'!$F$43:$AS$43, 0)), "")</f>
        <v/>
      </c>
      <c r="AK37" s="58" t="str">
        <f>_xlfn.IFNA(INDEX('Other Data'!$F$45:$AS$45, MATCH(Exports!AI5, 'Other Data'!$F$43:$AS$43, 0)), "")</f>
        <v/>
      </c>
      <c r="AL37" s="58" t="str">
        <f>_xlfn.IFNA(INDEX('Other Data'!$F$45:$AS$45, MATCH(Exports!AJ5, 'Other Data'!$F$43:$AS$43, 0)), "")</f>
        <v/>
      </c>
      <c r="AM37" s="58" t="str">
        <f>_xlfn.IFNA(INDEX('Other Data'!$F$45:$AS$45, MATCH(Exports!AK5, 'Other Data'!$F$43:$AS$43, 0)), "")</f>
        <v/>
      </c>
      <c r="AN37" s="58" t="str">
        <f>_xlfn.IFNA(INDEX('Other Data'!$F$45:$AS$45, MATCH(Exports!AL5, 'Other Data'!$F$43:$AS$43, 0)), "")</f>
        <v/>
      </c>
      <c r="AO37" s="58" t="str">
        <f>_xlfn.IFNA(INDEX('Other Data'!$F$45:$AS$45, MATCH(Exports!AM5, 'Other Data'!$F$43:$AS$43, 0)), "")</f>
        <v/>
      </c>
      <c r="AP37" s="58" t="str">
        <f>_xlfn.IFNA(INDEX('Other Data'!$F$45:$AS$45, MATCH(Exports!AN5, 'Other Data'!$F$43:$AS$43, 0)), "")</f>
        <v/>
      </c>
      <c r="AQ37" s="58" t="str">
        <f>_xlfn.IFNA(INDEX('Other Data'!$F$45:$AS$45, MATCH(Exports!AO5, 'Other Data'!$F$43:$AS$43, 0)), "")</f>
        <v/>
      </c>
      <c r="AR37" s="58" t="str">
        <f>_xlfn.IFNA(INDEX('Other Data'!$F$45:$AS$45, MATCH(Exports!AP5, 'Other Data'!$F$43:$AS$43, 0)), "")</f>
        <v/>
      </c>
      <c r="AS37" s="58" t="str">
        <f>_xlfn.IFNA(INDEX('Other Data'!$F$45:$AS$45, MATCH(Exports!AQ5, 'Other Data'!$F$43:$AS$43, 0)), "")</f>
        <v/>
      </c>
      <c r="AT37" s="58" t="str">
        <f>_xlfn.IFNA(INDEX('Other Data'!$F$45:$AS$45, MATCH(Exports!AR5, 'Other Data'!$F$43:$AS$43, 0)), "")</f>
        <v/>
      </c>
      <c r="AU37" s="58" t="str">
        <f>_xlfn.IFNA(INDEX('Other Data'!$F$45:$AS$45, MATCH(Exports!AS5, 'Other Data'!$F$43:$AS$43, 0)), "")</f>
        <v/>
      </c>
      <c r="AV37" s="58" t="str">
        <f>_xlfn.IFNA(INDEX('Other Data'!$F$45:$AS$45, MATCH(Exports!AT5, 'Other Data'!$F$43:$AS$43, 0)), "")</f>
        <v/>
      </c>
      <c r="AW37" s="58" t="str">
        <f>_xlfn.IFNA(INDEX('Other Data'!$F$45:$AS$45, MATCH(Exports!AU5, 'Other Data'!$F$43:$AS$43, 0)), "")</f>
        <v/>
      </c>
      <c r="AX37" s="58" t="str">
        <f>_xlfn.IFNA(INDEX('Other Data'!$F$45:$AS$45, MATCH(Exports!AV5, 'Other Data'!$F$43:$AS$43, 0)), "")</f>
        <v/>
      </c>
      <c r="AY37" s="58" t="str">
        <f>_xlfn.IFNA(INDEX('Other Data'!$F$45:$AS$45, MATCH(Exports!AW5, 'Other Data'!$F$43:$AS$43, 0)), "")</f>
        <v/>
      </c>
      <c r="AZ37" s="58" t="str">
        <f>_xlfn.IFNA(INDEX('Other Data'!$F$45:$AS$45, MATCH(Exports!AX5, 'Other Data'!$F$43:$AS$43, 0)), "")</f>
        <v/>
      </c>
      <c r="BA37" s="58" t="str">
        <f>_xlfn.IFNA(INDEX('Other Data'!$F$45:$AS$45, MATCH(Exports!AY5, 'Other Data'!$F$43:$AS$43, 0)), "")</f>
        <v/>
      </c>
      <c r="BB37" s="58" t="str">
        <f>_xlfn.IFNA(INDEX('Other Data'!$F$45:$AS$45, MATCH(Exports!AZ5, 'Other Data'!$F$43:$AS$43, 0)), "")</f>
        <v/>
      </c>
      <c r="BC37" s="58" t="str">
        <f>_xlfn.IFNA(INDEX('Other Data'!$F$45:$AS$45, MATCH(Exports!BA5, 'Other Data'!$F$43:$AS$43, 0)), "")</f>
        <v/>
      </c>
      <c r="BD37" s="58" t="str">
        <f>_xlfn.IFNA(INDEX('Other Data'!$F$45:$AS$45, MATCH(Exports!BB5, 'Other Data'!$F$43:$AS$43, 0)), "")</f>
        <v/>
      </c>
      <c r="BE37" s="58" t="str">
        <f>_xlfn.IFNA(INDEX('Other Data'!$F$45:$AS$45, MATCH(Exports!BC5, 'Other Data'!$F$43:$AS$43, 0)), "")</f>
        <v/>
      </c>
      <c r="BF37" s="58" t="str">
        <f>_xlfn.IFNA(INDEX('Other Data'!$F$45:$AS$45, MATCH(Exports!BD5, 'Other Data'!$F$43:$AS$43, 0)), "")</f>
        <v/>
      </c>
      <c r="BG37" s="58" t="str">
        <f>_xlfn.IFNA(INDEX('Other Data'!$F$45:$AS$45, MATCH(Exports!BE5, 'Other Data'!$F$43:$AS$43, 0)), "")</f>
        <v/>
      </c>
      <c r="BH37" s="58" t="str">
        <f>_xlfn.IFNA(INDEX('Other Data'!$F$45:$AS$45, MATCH(Exports!BF5, 'Other Data'!$F$43:$AS$43, 0)), "")</f>
        <v/>
      </c>
      <c r="BI37" s="58" t="str">
        <f>_xlfn.IFNA(INDEX('Other Data'!$F$45:$AS$45, MATCH(Exports!BG5, 'Other Data'!$F$43:$AS$43, 0)), "")</f>
        <v/>
      </c>
      <c r="BJ37" s="58" t="str">
        <f>_xlfn.IFNA(INDEX('Other Data'!$F$45:$AS$45, MATCH(Exports!BH5, 'Other Data'!$F$43:$AS$43, 0)), "")</f>
        <v/>
      </c>
      <c r="BK37" s="58" t="str">
        <f>_xlfn.IFNA(INDEX('Other Data'!$F$45:$AS$45, MATCH(Exports!BI5, 'Other Data'!$F$43:$AS$43, 0)), "")</f>
        <v/>
      </c>
      <c r="BL37" s="58" t="str">
        <f>_xlfn.IFNA(INDEX('Other Data'!$F$45:$AS$45, MATCH(Exports!BJ5, 'Other Data'!$F$43:$AS$43, 0)), "")</f>
        <v/>
      </c>
      <c r="BM37" s="58" t="str">
        <f>_xlfn.IFNA(INDEX('Other Data'!$F$45:$AS$45, MATCH(Exports!BK5, 'Other Data'!$F$43:$AS$43, 0)), "")</f>
        <v/>
      </c>
      <c r="BN37" s="58" t="str">
        <f>_xlfn.IFNA(INDEX('Other Data'!$F$45:$AS$45, MATCH(Exports!BL5, 'Other Data'!$F$43:$AS$43, 0)), "")</f>
        <v/>
      </c>
      <c r="BO37" s="58" t="str">
        <f>_xlfn.IFNA(INDEX('Other Data'!$F$45:$AS$45, MATCH(Exports!BM5, 'Other Data'!$F$43:$AS$43, 0)), "")</f>
        <v/>
      </c>
      <c r="BP37" s="58" t="str">
        <f>_xlfn.IFNA(INDEX('Other Data'!$F$45:$AS$45, MATCH(Exports!BN5, 'Other Data'!$F$43:$AS$43, 0)), "")</f>
        <v/>
      </c>
      <c r="BQ37" s="58" t="str">
        <f>_xlfn.IFNA(INDEX('Other Data'!$F$45:$AS$45, MATCH(Exports!BO5, 'Other Data'!$F$43:$AS$43, 0)), "")</f>
        <v/>
      </c>
      <c r="BR37" s="58" t="str">
        <f>_xlfn.IFNA(INDEX('Other Data'!$F$45:$AS$45, MATCH(Exports!BP5, 'Other Data'!$F$43:$AS$43, 0)), "")</f>
        <v/>
      </c>
      <c r="BS37" s="58" t="str">
        <f>_xlfn.IFNA(INDEX('Other Data'!$F$45:$AS$45, MATCH(Exports!BQ5, 'Other Data'!$F$43:$AS$43, 0)), "")</f>
        <v/>
      </c>
      <c r="BT37" s="58" t="str">
        <f>_xlfn.IFNA(INDEX('Other Data'!$F$45:$AS$45, MATCH(Exports!BR5, 'Other Data'!$F$43:$AS$43, 0)), "")</f>
        <v/>
      </c>
      <c r="BU37" s="58" t="str">
        <f>_xlfn.IFNA(INDEX('Other Data'!$F$45:$AS$45, MATCH(Exports!BS5, 'Other Data'!$F$43:$AS$43, 0)), "")</f>
        <v/>
      </c>
      <c r="BV37" s="58" t="str">
        <f>_xlfn.IFNA(INDEX('Other Data'!$F$45:$AS$45, MATCH(Exports!BT5, 'Other Data'!$F$43:$AS$43, 0)), "")</f>
        <v/>
      </c>
      <c r="BW37" s="58" t="str">
        <f>_xlfn.IFNA(INDEX('Other Data'!$F$45:$AS$45, MATCH(Exports!BU5, 'Other Data'!$F$43:$AS$43, 0)), "")</f>
        <v/>
      </c>
      <c r="BX37" s="58" t="str">
        <f>_xlfn.IFNA(INDEX('Other Data'!$F$45:$AS$45, MATCH(Exports!BV5, 'Other Data'!$F$43:$AS$43, 0)), "")</f>
        <v/>
      </c>
      <c r="BY37" s="58" t="str">
        <f>_xlfn.IFNA(INDEX('Other Data'!$F$45:$AS$45, MATCH(Exports!BW5, 'Other Data'!$F$43:$AS$43, 0)), "")</f>
        <v/>
      </c>
      <c r="BZ37" s="58" t="str">
        <f>_xlfn.IFNA(INDEX('Other Data'!$F$45:$AS$45, MATCH(Exports!BX5, 'Other Data'!$F$43:$AS$43, 0)), "")</f>
        <v/>
      </c>
      <c r="CA37" s="58" t="str">
        <f>_xlfn.IFNA(INDEX('Other Data'!$F$45:$AS$45, MATCH(Exports!BY5, 'Other Data'!$F$43:$AS$43, 0)), "")</f>
        <v/>
      </c>
      <c r="CB37" s="58" t="str">
        <f>_xlfn.IFNA(INDEX('Other Data'!$F$45:$AS$45, MATCH(Exports!BZ5, 'Other Data'!$F$43:$AS$43, 0)), "")</f>
        <v/>
      </c>
      <c r="CC37" s="58" t="str">
        <f>_xlfn.IFNA(INDEX('Other Data'!$F$45:$AS$45, MATCH(Exports!CA5, 'Other Data'!$F$43:$AS$43, 0)), "")</f>
        <v/>
      </c>
      <c r="CD37" s="58" t="str">
        <f>_xlfn.IFNA(INDEX('Other Data'!$F$45:$AS$45, MATCH(Exports!CB5, 'Other Data'!$F$43:$AS$43, 0)), "")</f>
        <v/>
      </c>
      <c r="CE37" s="58" t="str">
        <f>_xlfn.IFNA(INDEX('Other Data'!$F$45:$AS$45, MATCH(Exports!CC5, 'Other Data'!$F$43:$AS$43, 0)), "")</f>
        <v/>
      </c>
      <c r="CF37" s="58" t="str">
        <f>_xlfn.IFNA(INDEX('Other Data'!$F$45:$AS$45, MATCH(Exports!CD5, 'Other Data'!$F$43:$AS$43, 0)), "")</f>
        <v/>
      </c>
      <c r="CG37" s="58" t="str">
        <f>_xlfn.IFNA(INDEX('Other Data'!$F$45:$AS$45, MATCH(Exports!CE5, 'Other Data'!$F$43:$AS$43, 0)), "")</f>
        <v/>
      </c>
      <c r="CH37" s="58" t="str">
        <f>_xlfn.IFNA(INDEX('Other Data'!$F$45:$AS$45, MATCH(Exports!CF5, 'Other Data'!$F$43:$AS$43, 0)), "")</f>
        <v/>
      </c>
      <c r="CI37" s="58" t="str">
        <f>_xlfn.IFNA(INDEX('Other Data'!$F$45:$AS$45, MATCH(Exports!CG5, 'Other Data'!$F$43:$AS$43, 0)), "")</f>
        <v/>
      </c>
      <c r="CJ37" s="58" t="str">
        <f>_xlfn.IFNA(INDEX('Other Data'!$F$45:$AS$45, MATCH(Exports!CH5, 'Other Data'!$F$43:$AS$43, 0)), "")</f>
        <v/>
      </c>
      <c r="CK37" s="58" t="str">
        <f>_xlfn.IFNA(INDEX('Other Data'!$F$45:$AS$45, MATCH(Exports!CI5, 'Other Data'!$F$43:$AS$43, 0)), "")</f>
        <v/>
      </c>
      <c r="CL37" s="58" t="str">
        <f>_xlfn.IFNA(INDEX('Other Data'!$F$45:$AS$45, MATCH(Exports!CJ5, 'Other Data'!$F$43:$AS$43, 0)), "")</f>
        <v/>
      </c>
      <c r="CM37" s="58" t="str">
        <f>_xlfn.IFNA(INDEX('Other Data'!$F$45:$AS$45, MATCH(Exports!CK5, 'Other Data'!$F$43:$AS$43, 0)), "")</f>
        <v/>
      </c>
      <c r="CN37" s="58" t="str">
        <f>_xlfn.IFNA(INDEX('Other Data'!$F$45:$AS$45, MATCH(Exports!CL5, 'Other Data'!$F$43:$AS$43, 0)), "")</f>
        <v/>
      </c>
      <c r="CO37" s="58" t="str">
        <f>_xlfn.IFNA(INDEX('Other Data'!$F$45:$AS$45, MATCH(Exports!CM5, 'Other Data'!$F$43:$AS$43, 0)), "")</f>
        <v/>
      </c>
      <c r="CP37" s="58" t="str">
        <f>_xlfn.IFNA(INDEX('Other Data'!$F$45:$AS$45, MATCH(Exports!CN5, 'Other Data'!$F$43:$AS$43, 0)), "")</f>
        <v/>
      </c>
      <c r="CQ37" s="58" t="str">
        <f>_xlfn.IFNA(INDEX('Other Data'!$F$45:$AS$45, MATCH(Exports!CO5, 'Other Data'!$F$43:$AS$43, 0)), "")</f>
        <v/>
      </c>
      <c r="CR37" s="58" t="str">
        <f>_xlfn.IFNA(INDEX('Other Data'!$F$45:$AS$45, MATCH(Exports!CP5, 'Other Data'!$F$43:$AS$43, 0)), "")</f>
        <v/>
      </c>
      <c r="CS37" s="58" t="str">
        <f>_xlfn.IFNA(INDEX('Other Data'!$F$45:$AS$45, MATCH(Exports!CQ5, 'Other Data'!$F$43:$AS$43, 0)), "")</f>
        <v/>
      </c>
      <c r="CT37" s="58" t="str">
        <f>_xlfn.IFNA(INDEX('Other Data'!$F$45:$AS$45, MATCH(Exports!CR5, 'Other Data'!$F$43:$AS$43, 0)), "")</f>
        <v/>
      </c>
      <c r="CU37" s="58" t="str">
        <f>_xlfn.IFNA(INDEX('Other Data'!$F$45:$AS$45, MATCH(Exports!CS5, 'Other Data'!$F$43:$AS$43, 0)), "")</f>
        <v/>
      </c>
      <c r="CV37" s="58" t="str">
        <f>_xlfn.IFNA(INDEX('Other Data'!$F$45:$AS$45, MATCH(Exports!CT5, 'Other Data'!$F$43:$AS$43, 0)), "")</f>
        <v/>
      </c>
      <c r="CW37" s="58" t="str">
        <f>_xlfn.IFNA(INDEX('Other Data'!$F$45:$AS$45, MATCH(Exports!CU5, 'Other Data'!$F$43:$AS$43, 0)), "")</f>
        <v/>
      </c>
      <c r="CX37" s="58" t="str">
        <f>_xlfn.IFNA(INDEX('Other Data'!$F$45:$AS$45, MATCH(Exports!CV5, 'Other Data'!$F$43:$AS$43, 0)), "")</f>
        <v/>
      </c>
      <c r="CY37" s="58" t="str">
        <f>_xlfn.IFNA(INDEX('Other Data'!$F$45:$AS$45, MATCH(Exports!CW5, 'Other Data'!$F$43:$AS$43, 0)), "")</f>
        <v/>
      </c>
      <c r="CZ37" s="58" t="str">
        <f>_xlfn.IFNA(INDEX('Other Data'!$F$45:$AS$45, MATCH(Exports!CX5, 'Other Data'!$F$43:$AS$43, 0)), "")</f>
        <v/>
      </c>
      <c r="DA37" s="58" t="str">
        <f>_xlfn.IFNA(INDEX('Other Data'!$F$45:$AS$45, MATCH(Exports!CY5, 'Other Data'!$F$43:$AS$43, 0)), "")</f>
        <v/>
      </c>
      <c r="DB37" s="58" t="str">
        <f>_xlfn.IFNA(INDEX('Other Data'!$F$45:$AS$45, MATCH(Exports!CZ5, 'Other Data'!$F$43:$AS$43, 0)), "")</f>
        <v/>
      </c>
      <c r="DC37" s="58" t="str">
        <f>_xlfn.IFNA(INDEX('Other Data'!$F$45:$AS$45, MATCH(Exports!DA5, 'Other Data'!$F$43:$AS$43, 0)), "")</f>
        <v/>
      </c>
      <c r="DD37" s="58" t="str">
        <f>_xlfn.IFNA(INDEX('Other Data'!$F$45:$AS$45, MATCH(Exports!DB5, 'Other Data'!$F$43:$AS$43, 0)), "")</f>
        <v/>
      </c>
      <c r="DE37" s="58" t="str">
        <f>_xlfn.IFNA(INDEX('Other Data'!$F$45:$AS$45, MATCH(Exports!DC5, 'Other Data'!$F$43:$AS$43, 0)), "")</f>
        <v/>
      </c>
      <c r="DF37" s="58" t="str">
        <f>_xlfn.IFNA(INDEX('Other Data'!$F$45:$AS$45, MATCH(Exports!DD5, 'Other Data'!$F$43:$AS$43, 0)), "")</f>
        <v/>
      </c>
      <c r="DG37" s="58" t="str">
        <f>_xlfn.IFNA(INDEX('Other Data'!$F$45:$AS$45, MATCH(Exports!DE5, 'Other Data'!$F$43:$AS$43, 0)), "")</f>
        <v/>
      </c>
      <c r="DH37" s="58" t="str">
        <f>_xlfn.IFNA(INDEX('Other Data'!$F$45:$AS$45, MATCH(Exports!DF5, 'Other Data'!$F$43:$AS$43, 0)), "")</f>
        <v/>
      </c>
      <c r="DI37" s="58" t="str">
        <f>_xlfn.IFNA(INDEX('Other Data'!$F$45:$AS$45, MATCH(Exports!DG5, 'Other Data'!$F$43:$AS$43, 0)), "")</f>
        <v/>
      </c>
      <c r="DJ37" s="58" t="str">
        <f>_xlfn.IFNA(INDEX('Other Data'!$F$45:$AS$45, MATCH(Exports!DH5, 'Other Data'!$F$43:$AS$43, 0)), "")</f>
        <v/>
      </c>
      <c r="DK37" s="58" t="str">
        <f>_xlfn.IFNA(INDEX('Other Data'!$F$45:$AS$45, MATCH(Exports!DI5, 'Other Data'!$F$43:$AS$43, 0)), "")</f>
        <v/>
      </c>
      <c r="DL37" s="58" t="str">
        <f>_xlfn.IFNA(INDEX('Other Data'!$F$45:$AS$45, MATCH(Exports!DJ5, 'Other Data'!$F$43:$AS$43, 0)), "")</f>
        <v/>
      </c>
      <c r="DM37" s="58" t="str">
        <f>_xlfn.IFNA(INDEX('Other Data'!$F$45:$AS$45, MATCH(Exports!DK5, 'Other Data'!$F$43:$AS$43, 0)), "")</f>
        <v/>
      </c>
      <c r="DN37" s="58" t="str">
        <f>_xlfn.IFNA(INDEX('Other Data'!$F$45:$AS$45, MATCH(Exports!DL5, 'Other Data'!$F$43:$AS$43, 0)), "")</f>
        <v/>
      </c>
      <c r="DO37" s="58" t="str">
        <f>_xlfn.IFNA(INDEX('Other Data'!$F$45:$AS$45, MATCH(Exports!DM5, 'Other Data'!$F$43:$AS$43, 0)), "")</f>
        <v/>
      </c>
      <c r="DP37" s="58" t="str">
        <f>_xlfn.IFNA(INDEX('Other Data'!$F$45:$AS$45, MATCH(Exports!DN5, 'Other Data'!$F$43:$AS$43, 0)), "")</f>
        <v/>
      </c>
      <c r="DQ37" s="58" t="str">
        <f>_xlfn.IFNA(INDEX('Other Data'!$F$45:$AS$45, MATCH(Exports!DO5, 'Other Data'!$F$43:$AS$43, 0)), "")</f>
        <v/>
      </c>
      <c r="DR37" s="58" t="str">
        <f>_xlfn.IFNA(INDEX('Other Data'!$F$45:$AS$45, MATCH(Exports!DP5, 'Other Data'!$F$43:$AS$43, 0)), "")</f>
        <v/>
      </c>
      <c r="DS37" s="58" t="str">
        <f>_xlfn.IFNA(INDEX('Other Data'!$F$45:$AS$45, MATCH(Exports!DQ5, 'Other Data'!$F$43:$AS$43, 0)), "")</f>
        <v/>
      </c>
    </row>
    <row r="38" spans="2:123" x14ac:dyDescent="0.3">
      <c r="B38" s="39" t="s">
        <v>170</v>
      </c>
      <c r="C38" s="37" t="s">
        <v>171</v>
      </c>
      <c r="D38" s="58">
        <f>IF('COMEXT Exports'!E37&gt;0, 'COMEXT Exports'!E37, "")</f>
        <v>325.69671660143376</v>
      </c>
      <c r="E38" s="58">
        <f>IF('COMEXT Exports'!F37&gt;0, 'COMEXT Exports'!F37, "")</f>
        <v>226.45292105431074</v>
      </c>
      <c r="F38" s="58">
        <f>IF('COMEXT Exports'!G37&gt;0, 'COMEXT Exports'!G37, "")</f>
        <v>552.14963765574419</v>
      </c>
      <c r="G38" s="58">
        <f>IF('COMEXT Exports'!H37&gt;0, 'COMEXT Exports'!H37, "")</f>
        <v>304.73578808772629</v>
      </c>
      <c r="H38" s="58">
        <f>IF('COMEXT Exports'!I37&gt;0, 'COMEXT Exports'!I37, "")</f>
        <v>206.24246581970061</v>
      </c>
      <c r="I38" s="58">
        <f>IF('COMEXT Exports'!J37&gt;0, 'COMEXT Exports'!J37, "")</f>
        <v>510.9782539074269</v>
      </c>
      <c r="J38" s="58">
        <f>IF('COMEXT Exports'!K37&gt;0, 'COMEXT Exports'!K37, "")</f>
        <v>287.23073242937227</v>
      </c>
      <c r="K38" s="58">
        <f>IF('COMEXT Exports'!L37&gt;0, 'COMEXT Exports'!L37, "")</f>
        <v>212.33835948663409</v>
      </c>
      <c r="L38" s="58">
        <f>IF('COMEXT Exports'!M37&gt;0, 'COMEXT Exports'!M37, "")</f>
        <v>499.56909191600607</v>
      </c>
      <c r="M38" s="58">
        <f>IF('COMEXT Exports'!N37&gt;0, 'COMEXT Exports'!N37, "")</f>
        <v>316.78004317536045</v>
      </c>
      <c r="N38" s="58">
        <f>IF('COMEXT Exports'!O37&gt;0, 'COMEXT Exports'!O37, "")</f>
        <v>260.80102613390494</v>
      </c>
      <c r="O38" s="58">
        <f>IF('COMEXT Exports'!P37&gt;0, 'COMEXT Exports'!P37, "")</f>
        <v>577.58106930926476</v>
      </c>
      <c r="P38" s="58">
        <f>IF('COMEXT Exports'!Q37&gt;0, 'COMEXT Exports'!Q37, "")</f>
        <v>356.81707141565636</v>
      </c>
      <c r="Q38" s="58">
        <f>IF('COMEXT Exports'!R37&gt;0, 'COMEXT Exports'!R37, "")</f>
        <v>288.88648579303339</v>
      </c>
      <c r="R38" s="58">
        <f>IF('COMEXT Exports'!S37&gt;0, 'COMEXT Exports'!S37, "")</f>
        <v>645.70355720868997</v>
      </c>
      <c r="S38" s="58">
        <f>IF('COMEXT Exports'!T37&gt;0, 'COMEXT Exports'!T37, "")</f>
        <v>391.09857119372879</v>
      </c>
      <c r="T38" s="58">
        <f>IF('COMEXT Exports'!U37&gt;0, 'COMEXT Exports'!U37, "")</f>
        <v>312.21540290184453</v>
      </c>
      <c r="U38" s="58">
        <f>IF('COMEXT Exports'!V37&gt;0, 'COMEXT Exports'!V37, "")</f>
        <v>703.31397409557405</v>
      </c>
      <c r="V38" s="58">
        <f>IF('COMEXT Exports'!W37&gt;0, 'COMEXT Exports'!W37, "")</f>
        <v>372.21388490360738</v>
      </c>
      <c r="W38" s="58">
        <f>IF('COMEXT Exports'!X37&gt;0, 'COMEXT Exports'!X37, "")</f>
        <v>343.0415544883009</v>
      </c>
      <c r="X38" s="58">
        <f>IF('COMEXT Exports'!Y37&gt;0, 'COMEXT Exports'!Y37, "")</f>
        <v>715.25543939190834</v>
      </c>
      <c r="Y38" s="58">
        <f>IF('COMEXT Exports'!Z37&gt;0, 'COMEXT Exports'!Z37, "")</f>
        <v>262.35598661867567</v>
      </c>
      <c r="Z38" s="58">
        <f>IF('COMEXT Exports'!AA37&gt;0, 'COMEXT Exports'!AA37, "")</f>
        <v>128.79274624309818</v>
      </c>
      <c r="AA38" s="58">
        <f>IF('COMEXT Exports'!AB37&gt;0, 'COMEXT Exports'!AB37, "")</f>
        <v>391.14873286177379</v>
      </c>
      <c r="AB38" s="58" t="str">
        <f>IF('COMEXT Exports'!AC37&gt;0, 'COMEXT Exports'!AC37, "")</f>
        <v/>
      </c>
      <c r="AC38" s="58" t="str">
        <f>IF('COMEXT Exports'!AD37&gt;0, 'COMEXT Exports'!AD37, "")</f>
        <v/>
      </c>
      <c r="AD38" s="58" t="str">
        <f>IF('COMEXT Exports'!AE37&gt;0, 'COMEXT Exports'!AE37, "")</f>
        <v/>
      </c>
      <c r="AE38" s="58" t="str">
        <f>IF('COMEXT Exports'!AF37&gt;0, 'COMEXT Exports'!AF37, "")</f>
        <v/>
      </c>
      <c r="AF38" s="58" t="str">
        <f>IF('COMEXT Exports'!AG37&gt;0, 'COMEXT Exports'!AG37, "")</f>
        <v/>
      </c>
      <c r="AG38" s="58" t="str">
        <f>IF('COMEXT Exports'!AH37&gt;0, 'COMEXT Exports'!AH37, "")</f>
        <v/>
      </c>
      <c r="AH38" s="58" t="str">
        <f>IF('COMEXT Exports'!AI37&gt;0, 'COMEXT Exports'!AI37, "")</f>
        <v/>
      </c>
      <c r="AI38" s="58" t="str">
        <f>IF('COMEXT Exports'!AJ37&gt;0, 'COMEXT Exports'!AJ37, "")</f>
        <v/>
      </c>
      <c r="AJ38" s="58" t="str">
        <f>IF('COMEXT Exports'!AK37&gt;0, 'COMEXT Exports'!AK37, "")</f>
        <v/>
      </c>
      <c r="AK38" s="58" t="str">
        <f>IF('COMEXT Exports'!AL37&gt;0, 'COMEXT Exports'!AL37, "")</f>
        <v/>
      </c>
      <c r="AL38" s="58" t="str">
        <f>IF('COMEXT Exports'!AM37&gt;0, 'COMEXT Exports'!AM37, "")</f>
        <v/>
      </c>
      <c r="AM38" s="58" t="str">
        <f>IF('COMEXT Exports'!AN37&gt;0, 'COMEXT Exports'!AN37, "")</f>
        <v/>
      </c>
      <c r="AN38" s="58" t="str">
        <f>IF('COMEXT Exports'!AO37&gt;0, 'COMEXT Exports'!AO37, "")</f>
        <v/>
      </c>
      <c r="AO38" s="58" t="str">
        <f>IF('COMEXT Exports'!AP37&gt;0, 'COMEXT Exports'!AP37, "")</f>
        <v/>
      </c>
      <c r="AP38" s="58" t="str">
        <f>IF('COMEXT Exports'!AQ37&gt;0, 'COMEXT Exports'!AQ37, "")</f>
        <v/>
      </c>
      <c r="AQ38" s="58" t="str">
        <f>IF('COMEXT Exports'!AR37&gt;0, 'COMEXT Exports'!AR37, "")</f>
        <v/>
      </c>
      <c r="AR38" s="58" t="str">
        <f>IF('COMEXT Exports'!AS37&gt;0, 'COMEXT Exports'!AS37, "")</f>
        <v/>
      </c>
      <c r="AS38" s="58" t="str">
        <f>IF('COMEXT Exports'!AT37&gt;0, 'COMEXT Exports'!AT37, "")</f>
        <v/>
      </c>
      <c r="AT38" s="58" t="str">
        <f>IF('COMEXT Exports'!AU37&gt;0, 'COMEXT Exports'!AU37, "")</f>
        <v/>
      </c>
      <c r="AU38" s="58" t="str">
        <f>IF('COMEXT Exports'!AV37&gt;0, 'COMEXT Exports'!AV37, "")</f>
        <v/>
      </c>
      <c r="AV38" s="58" t="str">
        <f>IF('COMEXT Exports'!AW37&gt;0, 'COMEXT Exports'!AW37, "")</f>
        <v/>
      </c>
      <c r="AW38" s="58" t="str">
        <f>IF('COMEXT Exports'!AX37&gt;0, 'COMEXT Exports'!AX37, "")</f>
        <v/>
      </c>
      <c r="AX38" s="58" t="str">
        <f>IF('COMEXT Exports'!AY37&gt;0, 'COMEXT Exports'!AY37, "")</f>
        <v/>
      </c>
      <c r="AY38" s="58" t="str">
        <f>IF('COMEXT Exports'!AZ37&gt;0, 'COMEXT Exports'!AZ37, "")</f>
        <v/>
      </c>
      <c r="AZ38" s="58" t="str">
        <f>IF('COMEXT Exports'!BA37&gt;0, 'COMEXT Exports'!BA37, "")</f>
        <v/>
      </c>
      <c r="BA38" s="58" t="str">
        <f>IF('COMEXT Exports'!BB37&gt;0, 'COMEXT Exports'!BB37, "")</f>
        <v/>
      </c>
      <c r="BB38" s="58" t="str">
        <f>IF('COMEXT Exports'!BC37&gt;0, 'COMEXT Exports'!BC37, "")</f>
        <v/>
      </c>
      <c r="BC38" s="58" t="str">
        <f>IF('COMEXT Exports'!BD37&gt;0, 'COMEXT Exports'!BD37, "")</f>
        <v/>
      </c>
      <c r="BD38" s="58" t="str">
        <f>IF('COMEXT Exports'!BE37&gt;0, 'COMEXT Exports'!BE37, "")</f>
        <v/>
      </c>
      <c r="BE38" s="58" t="str">
        <f>IF('COMEXT Exports'!BF37&gt;0, 'COMEXT Exports'!BF37, "")</f>
        <v/>
      </c>
      <c r="BF38" s="58" t="str">
        <f>IF('COMEXT Exports'!BG37&gt;0, 'COMEXT Exports'!BG37, "")</f>
        <v/>
      </c>
      <c r="BG38" s="58" t="str">
        <f>IF('COMEXT Exports'!BH37&gt;0, 'COMEXT Exports'!BH37, "")</f>
        <v/>
      </c>
      <c r="BH38" s="58" t="str">
        <f>IF('COMEXT Exports'!BI37&gt;0, 'COMEXT Exports'!BI37, "")</f>
        <v/>
      </c>
      <c r="BI38" s="58" t="str">
        <f>IF('COMEXT Exports'!BJ37&gt;0, 'COMEXT Exports'!BJ37, "")</f>
        <v/>
      </c>
      <c r="BJ38" s="58" t="str">
        <f>IF('COMEXT Exports'!BK37&gt;0, 'COMEXT Exports'!BK37, "")</f>
        <v/>
      </c>
      <c r="BK38" s="58" t="str">
        <f>IF('COMEXT Exports'!BL37&gt;0, 'COMEXT Exports'!BL37, "")</f>
        <v/>
      </c>
      <c r="BL38" s="58" t="str">
        <f>IF('COMEXT Exports'!BM37&gt;0, 'COMEXT Exports'!BM37, "")</f>
        <v/>
      </c>
      <c r="BM38" s="58" t="str">
        <f>IF('COMEXT Exports'!BN37&gt;0, 'COMEXT Exports'!BN37, "")</f>
        <v/>
      </c>
      <c r="BN38" s="58" t="str">
        <f>IF('COMEXT Exports'!BO37&gt;0, 'COMEXT Exports'!BO37, "")</f>
        <v/>
      </c>
      <c r="BO38" s="58" t="str">
        <f>IF('COMEXT Exports'!BP37&gt;0, 'COMEXT Exports'!BP37, "")</f>
        <v/>
      </c>
      <c r="BP38" s="58" t="str">
        <f>IF('COMEXT Exports'!BQ37&gt;0, 'COMEXT Exports'!BQ37, "")</f>
        <v/>
      </c>
      <c r="BQ38" s="58" t="str">
        <f>IF('COMEXT Exports'!BR37&gt;0, 'COMEXT Exports'!BR37, "")</f>
        <v/>
      </c>
      <c r="BR38" s="58" t="str">
        <f>IF('COMEXT Exports'!BS37&gt;0, 'COMEXT Exports'!BS37, "")</f>
        <v/>
      </c>
      <c r="BS38" s="58" t="str">
        <f>IF('COMEXT Exports'!BT37&gt;0, 'COMEXT Exports'!BT37, "")</f>
        <v/>
      </c>
      <c r="BT38" s="58" t="str">
        <f>IF('COMEXT Exports'!BU37&gt;0, 'COMEXT Exports'!BU37, "")</f>
        <v/>
      </c>
      <c r="BU38" s="58" t="str">
        <f>IF('COMEXT Exports'!BV37&gt;0, 'COMEXT Exports'!BV37, "")</f>
        <v/>
      </c>
      <c r="BV38" s="58" t="str">
        <f>IF('COMEXT Exports'!BW37&gt;0, 'COMEXT Exports'!BW37, "")</f>
        <v/>
      </c>
      <c r="BW38" s="58" t="str">
        <f>IF('COMEXT Exports'!BX37&gt;0, 'COMEXT Exports'!BX37, "")</f>
        <v/>
      </c>
      <c r="BX38" s="58" t="str">
        <f>IF('COMEXT Exports'!BY37&gt;0, 'COMEXT Exports'!BY37, "")</f>
        <v/>
      </c>
      <c r="BY38" s="58" t="str">
        <f>IF('COMEXT Exports'!BZ37&gt;0, 'COMEXT Exports'!BZ37, "")</f>
        <v/>
      </c>
      <c r="BZ38" s="58" t="str">
        <f>IF('COMEXT Exports'!CA37&gt;0, 'COMEXT Exports'!CA37, "")</f>
        <v/>
      </c>
      <c r="CA38" s="58" t="str">
        <f>IF('COMEXT Exports'!CB37&gt;0, 'COMEXT Exports'!CB37, "")</f>
        <v/>
      </c>
      <c r="CB38" s="58" t="str">
        <f>IF('COMEXT Exports'!CC37&gt;0, 'COMEXT Exports'!CC37, "")</f>
        <v/>
      </c>
      <c r="CC38" s="58" t="str">
        <f>IF('COMEXT Exports'!CD37&gt;0, 'COMEXT Exports'!CD37, "")</f>
        <v/>
      </c>
      <c r="CD38" s="58" t="str">
        <f>IF('COMEXT Exports'!CE37&gt;0, 'COMEXT Exports'!CE37, "")</f>
        <v/>
      </c>
      <c r="CE38" s="58" t="str">
        <f>IF('COMEXT Exports'!CF37&gt;0, 'COMEXT Exports'!CF37, "")</f>
        <v/>
      </c>
      <c r="CF38" s="58" t="str">
        <f>IF('COMEXT Exports'!CG37&gt;0, 'COMEXT Exports'!CG37, "")</f>
        <v/>
      </c>
      <c r="CG38" s="58" t="str">
        <f>IF('COMEXT Exports'!CH37&gt;0, 'COMEXT Exports'!CH37, "")</f>
        <v/>
      </c>
      <c r="CH38" s="58" t="str">
        <f>IF('COMEXT Exports'!CI37&gt;0, 'COMEXT Exports'!CI37, "")</f>
        <v/>
      </c>
      <c r="CI38" s="58" t="str">
        <f>IF('COMEXT Exports'!CJ37&gt;0, 'COMEXT Exports'!CJ37, "")</f>
        <v/>
      </c>
      <c r="CJ38" s="58" t="str">
        <f>IF('COMEXT Exports'!CK37&gt;0, 'COMEXT Exports'!CK37, "")</f>
        <v/>
      </c>
      <c r="CK38" s="58" t="str">
        <f>IF('COMEXT Exports'!CL37&gt;0, 'COMEXT Exports'!CL37, "")</f>
        <v/>
      </c>
      <c r="CL38" s="58" t="str">
        <f>IF('COMEXT Exports'!CM37&gt;0, 'COMEXT Exports'!CM37, "")</f>
        <v/>
      </c>
      <c r="CM38" s="58" t="str">
        <f>IF('COMEXT Exports'!CN37&gt;0, 'COMEXT Exports'!CN37, "")</f>
        <v/>
      </c>
      <c r="CN38" s="58" t="str">
        <f>IF('COMEXT Exports'!CO37&gt;0, 'COMEXT Exports'!CO37, "")</f>
        <v/>
      </c>
      <c r="CO38" s="58" t="str">
        <f>IF('COMEXT Exports'!CP37&gt;0, 'COMEXT Exports'!CP37, "")</f>
        <v/>
      </c>
      <c r="CP38" s="58" t="str">
        <f>IF('COMEXT Exports'!CQ37&gt;0, 'COMEXT Exports'!CQ37, "")</f>
        <v/>
      </c>
      <c r="CQ38" s="58" t="str">
        <f>IF('COMEXT Exports'!CR37&gt;0, 'COMEXT Exports'!CR37, "")</f>
        <v/>
      </c>
      <c r="CR38" s="58" t="str">
        <f>IF('COMEXT Exports'!CS37&gt;0, 'COMEXT Exports'!CS37, "")</f>
        <v/>
      </c>
      <c r="CS38" s="58" t="str">
        <f>IF('COMEXT Exports'!CT37&gt;0, 'COMEXT Exports'!CT37, "")</f>
        <v/>
      </c>
      <c r="CT38" s="58" t="str">
        <f>IF('COMEXT Exports'!CU37&gt;0, 'COMEXT Exports'!CU37, "")</f>
        <v/>
      </c>
      <c r="CU38" s="58" t="str">
        <f>IF('COMEXT Exports'!CV37&gt;0, 'COMEXT Exports'!CV37, "")</f>
        <v/>
      </c>
      <c r="CV38" s="58" t="str">
        <f>IF('COMEXT Exports'!CW37&gt;0, 'COMEXT Exports'!CW37, "")</f>
        <v/>
      </c>
      <c r="CW38" s="58" t="str">
        <f>IF('COMEXT Exports'!CX37&gt;0, 'COMEXT Exports'!CX37, "")</f>
        <v/>
      </c>
      <c r="CX38" s="58" t="str">
        <f>IF('COMEXT Exports'!CY37&gt;0, 'COMEXT Exports'!CY37, "")</f>
        <v/>
      </c>
      <c r="CY38" s="58" t="str">
        <f>IF('COMEXT Exports'!CZ37&gt;0, 'COMEXT Exports'!CZ37, "")</f>
        <v/>
      </c>
      <c r="CZ38" s="58" t="str">
        <f>IF('COMEXT Exports'!DA37&gt;0, 'COMEXT Exports'!DA37, "")</f>
        <v/>
      </c>
      <c r="DA38" s="58" t="str">
        <f>IF('COMEXT Exports'!DB37&gt;0, 'COMEXT Exports'!DB37, "")</f>
        <v/>
      </c>
      <c r="DB38" s="58" t="str">
        <f>IF('COMEXT Exports'!DC37&gt;0, 'COMEXT Exports'!DC37, "")</f>
        <v/>
      </c>
      <c r="DC38" s="58" t="str">
        <f>IF('COMEXT Exports'!DD37&gt;0, 'COMEXT Exports'!DD37, "")</f>
        <v/>
      </c>
      <c r="DD38" s="58" t="str">
        <f>IF('COMEXT Exports'!DE37&gt;0, 'COMEXT Exports'!DE37, "")</f>
        <v/>
      </c>
      <c r="DE38" s="58" t="str">
        <f>IF('COMEXT Exports'!DF37&gt;0, 'COMEXT Exports'!DF37, "")</f>
        <v/>
      </c>
      <c r="DF38" s="58" t="str">
        <f>IF('COMEXT Exports'!DG37&gt;0, 'COMEXT Exports'!DG37, "")</f>
        <v/>
      </c>
      <c r="DG38" s="58" t="str">
        <f>IF('COMEXT Exports'!DH37&gt;0, 'COMEXT Exports'!DH37, "")</f>
        <v/>
      </c>
      <c r="DH38" s="58" t="str">
        <f>IF('COMEXT Exports'!DI37&gt;0, 'COMEXT Exports'!DI37, "")</f>
        <v/>
      </c>
      <c r="DI38" s="58" t="str">
        <f>IF('COMEXT Exports'!DJ37&gt;0, 'COMEXT Exports'!DJ37, "")</f>
        <v/>
      </c>
      <c r="DJ38" s="58" t="str">
        <f>IF('COMEXT Exports'!DK37&gt;0, 'COMEXT Exports'!DK37, "")</f>
        <v/>
      </c>
      <c r="DK38" s="58" t="str">
        <f>IF('COMEXT Exports'!DL37&gt;0, 'COMEXT Exports'!DL37, "")</f>
        <v/>
      </c>
      <c r="DL38" s="58" t="str">
        <f>IF('COMEXT Exports'!DM37&gt;0, 'COMEXT Exports'!DM37, "")</f>
        <v/>
      </c>
      <c r="DM38" s="58" t="str">
        <f>IF('COMEXT Exports'!DN37&gt;0, 'COMEXT Exports'!DN37, "")</f>
        <v/>
      </c>
      <c r="DN38" s="58" t="str">
        <f>IF('COMEXT Exports'!DO37&gt;0, 'COMEXT Exports'!DO37, "")</f>
        <v/>
      </c>
      <c r="DO38" s="58" t="str">
        <f>IF('COMEXT Exports'!DP37&gt;0, 'COMEXT Exports'!DP37, "")</f>
        <v/>
      </c>
      <c r="DP38" s="58" t="str">
        <f>IF('COMEXT Exports'!DQ37&gt;0, 'COMEXT Exports'!DQ37, "")</f>
        <v/>
      </c>
      <c r="DQ38" s="58" t="str">
        <f>IF('COMEXT Exports'!DR37&gt;0, 'COMEXT Exports'!DR37, "")</f>
        <v/>
      </c>
      <c r="DR38" s="58" t="str">
        <f>IF('COMEXT Exports'!DS37&gt;0, 'COMEXT Exports'!DS37, "")</f>
        <v/>
      </c>
      <c r="DS38" s="58" t="str">
        <f>IF('COMEXT Exports'!DT37&gt;0, 'COMEXT Exports'!DT37, "")</f>
        <v/>
      </c>
    </row>
    <row r="39" spans="2:123" x14ac:dyDescent="0.3">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
      <c r="B40" s="33" t="s">
        <v>172</v>
      </c>
      <c r="C40" s="33" t="s">
        <v>173</v>
      </c>
      <c r="D40" s="36">
        <f>IF('COMEXT Exports'!E38&gt;0, 'COMEXT Exports'!E38, "")</f>
        <v>219.19407245347858</v>
      </c>
      <c r="E40" s="36">
        <f>IF('COMEXT Exports'!F38&gt;0, 'COMEXT Exports'!F38, "")</f>
        <v>207.33959378198605</v>
      </c>
      <c r="F40" s="36">
        <f>IF('COMEXT Exports'!G38&gt;0, 'COMEXT Exports'!G38, "")</f>
        <v>426.53366623546304</v>
      </c>
      <c r="G40" s="36">
        <f>IF('COMEXT Exports'!H38&gt;0, 'COMEXT Exports'!H38, "")</f>
        <v>262.66495633095286</v>
      </c>
      <c r="H40" s="36">
        <f>IF('COMEXT Exports'!I38&gt;0, 'COMEXT Exports'!I38, "")</f>
        <v>272.02883379593959</v>
      </c>
      <c r="I40" s="36">
        <f>IF('COMEXT Exports'!J38&gt;0, 'COMEXT Exports'!J38, "")</f>
        <v>534.69379012689035</v>
      </c>
      <c r="J40" s="36">
        <f>IF('COMEXT Exports'!K38&gt;0, 'COMEXT Exports'!K38, "")</f>
        <v>271.38691114852782</v>
      </c>
      <c r="K40" s="36">
        <f>IF('COMEXT Exports'!L38&gt;0, 'COMEXT Exports'!L38, "")</f>
        <v>296.69358064211542</v>
      </c>
      <c r="L40" s="36">
        <f>IF('COMEXT Exports'!M38&gt;0, 'COMEXT Exports'!M38, "")</f>
        <v>568.08049179064199</v>
      </c>
      <c r="M40" s="36">
        <f>IF('COMEXT Exports'!N38&gt;0, 'COMEXT Exports'!N38, "")</f>
        <v>298.89554523806544</v>
      </c>
      <c r="N40" s="36">
        <f>IF('COMEXT Exports'!O38&gt;0, 'COMEXT Exports'!O38, "")</f>
        <v>385.35353897548885</v>
      </c>
      <c r="O40" s="36">
        <f>IF('COMEXT Exports'!P38&gt;0, 'COMEXT Exports'!P38, "")</f>
        <v>684.24908421355462</v>
      </c>
      <c r="P40" s="36">
        <f>IF('COMEXT Exports'!Q38&gt;0, 'COMEXT Exports'!Q38, "")</f>
        <v>266.11473729943742</v>
      </c>
      <c r="Q40" s="36">
        <f>IF('COMEXT Exports'!R38&gt;0, 'COMEXT Exports'!R38, "")</f>
        <v>297.75229001792695</v>
      </c>
      <c r="R40" s="36">
        <f>IF('COMEXT Exports'!S38&gt;0, 'COMEXT Exports'!S38, "")</f>
        <v>563.86702731736477</v>
      </c>
      <c r="S40" s="36">
        <f>IF('COMEXT Exports'!T38&gt;0, 'COMEXT Exports'!T38, "")</f>
        <v>303.72404031871349</v>
      </c>
      <c r="T40" s="36">
        <f>IF('COMEXT Exports'!U38&gt;0, 'COMEXT Exports'!U38, "")</f>
        <v>310.56192131058418</v>
      </c>
      <c r="U40" s="36">
        <f>IF('COMEXT Exports'!V38&gt;0, 'COMEXT Exports'!V38, "")</f>
        <v>614.2859616292958</v>
      </c>
      <c r="V40" s="36">
        <f>IF('COMEXT Exports'!W38&gt;0, 'COMEXT Exports'!W38, "")</f>
        <v>286.42931987545956</v>
      </c>
      <c r="W40" s="36">
        <f>IF('COMEXT Exports'!X38&gt;0, 'COMEXT Exports'!X38, "")</f>
        <v>346.25245323126836</v>
      </c>
      <c r="X40" s="36">
        <f>IF('COMEXT Exports'!Y38&gt;0, 'COMEXT Exports'!Y38, "")</f>
        <v>632.68177310672695</v>
      </c>
      <c r="Y40" s="36">
        <f>IF('COMEXT Exports'!Z38&gt;0, 'COMEXT Exports'!Z38, "")</f>
        <v>226.89338090188681</v>
      </c>
      <c r="Z40" s="36">
        <f>IF('COMEXT Exports'!AA38&gt;0, 'COMEXT Exports'!AA38, "")</f>
        <v>180.08290184043076</v>
      </c>
      <c r="AA40" s="36">
        <f>IF('COMEXT Exports'!AB38&gt;0, 'COMEXT Exports'!AB38, "")</f>
        <v>406.97628274231619</v>
      </c>
      <c r="AB40" s="36" t="str">
        <f>IF('COMEXT Exports'!AC38&gt;0, 'COMEXT Exports'!AC38, "")</f>
        <v/>
      </c>
      <c r="AC40" s="36" t="str">
        <f>IF('COMEXT Exports'!AD38&gt;0, 'COMEXT Exports'!AD38, "")</f>
        <v/>
      </c>
      <c r="AD40" s="36" t="str">
        <f>IF('COMEXT Exports'!AE38&gt;0, 'COMEXT Exports'!AE38, "")</f>
        <v/>
      </c>
      <c r="AE40" s="36" t="str">
        <f>IF('COMEXT Exports'!AF38&gt;0, 'COMEXT Exports'!AF38, "")</f>
        <v/>
      </c>
      <c r="AF40" s="36" t="str">
        <f>IF('COMEXT Exports'!AG38&gt;0, 'COMEXT Exports'!AG38, "")</f>
        <v/>
      </c>
      <c r="AG40" s="36" t="str">
        <f>IF('COMEXT Exports'!AH38&gt;0, 'COMEXT Exports'!AH38, "")</f>
        <v/>
      </c>
      <c r="AH40" s="36" t="str">
        <f>IF('COMEXT Exports'!AI38&gt;0, 'COMEXT Exports'!AI38, "")</f>
        <v/>
      </c>
      <c r="AI40" s="36" t="str">
        <f>IF('COMEXT Exports'!AJ38&gt;0, 'COMEXT Exports'!AJ38, "")</f>
        <v/>
      </c>
      <c r="AJ40" s="36" t="str">
        <f>IF('COMEXT Exports'!AK38&gt;0, 'COMEXT Exports'!AK38, "")</f>
        <v/>
      </c>
      <c r="AK40" s="36" t="str">
        <f>IF('COMEXT Exports'!AL38&gt;0, 'COMEXT Exports'!AL38, "")</f>
        <v/>
      </c>
      <c r="AL40" s="36" t="str">
        <f>IF('COMEXT Exports'!AM38&gt;0, 'COMEXT Exports'!AM38, "")</f>
        <v/>
      </c>
      <c r="AM40" s="36" t="str">
        <f>IF('COMEXT Exports'!AN38&gt;0, 'COMEXT Exports'!AN38, "")</f>
        <v/>
      </c>
      <c r="AN40" s="36" t="str">
        <f>IF('COMEXT Exports'!AO38&gt;0, 'COMEXT Exports'!AO38, "")</f>
        <v/>
      </c>
      <c r="AO40" s="36" t="str">
        <f>IF('COMEXT Exports'!AP38&gt;0, 'COMEXT Exports'!AP38, "")</f>
        <v/>
      </c>
      <c r="AP40" s="36" t="str">
        <f>IF('COMEXT Exports'!AQ38&gt;0, 'COMEXT Exports'!AQ38, "")</f>
        <v/>
      </c>
      <c r="AQ40" s="36" t="str">
        <f>IF('COMEXT Exports'!AR38&gt;0, 'COMEXT Exports'!AR38, "")</f>
        <v/>
      </c>
      <c r="AR40" s="36" t="str">
        <f>IF('COMEXT Exports'!AS38&gt;0, 'COMEXT Exports'!AS38, "")</f>
        <v/>
      </c>
      <c r="AS40" s="36" t="str">
        <f>IF('COMEXT Exports'!AT38&gt;0, 'COMEXT Exports'!AT38, "")</f>
        <v/>
      </c>
      <c r="AT40" s="36" t="str">
        <f>IF('COMEXT Exports'!AU38&gt;0, 'COMEXT Exports'!AU38, "")</f>
        <v/>
      </c>
      <c r="AU40" s="36" t="str">
        <f>IF('COMEXT Exports'!AV38&gt;0, 'COMEXT Exports'!AV38, "")</f>
        <v/>
      </c>
      <c r="AV40" s="36" t="str">
        <f>IF('COMEXT Exports'!AW38&gt;0, 'COMEXT Exports'!AW38, "")</f>
        <v/>
      </c>
      <c r="AW40" s="36" t="str">
        <f>IF('COMEXT Exports'!AX38&gt;0, 'COMEXT Exports'!AX38, "")</f>
        <v/>
      </c>
      <c r="AX40" s="36" t="str">
        <f>IF('COMEXT Exports'!AY38&gt;0, 'COMEXT Exports'!AY38, "")</f>
        <v/>
      </c>
      <c r="AY40" s="36" t="str">
        <f>IF('COMEXT Exports'!AZ38&gt;0, 'COMEXT Exports'!AZ38, "")</f>
        <v/>
      </c>
      <c r="AZ40" s="36" t="str">
        <f>IF('COMEXT Exports'!BA38&gt;0, 'COMEXT Exports'!BA38, "")</f>
        <v/>
      </c>
      <c r="BA40" s="36" t="str">
        <f>IF('COMEXT Exports'!BB38&gt;0, 'COMEXT Exports'!BB38, "")</f>
        <v/>
      </c>
      <c r="BB40" s="36" t="str">
        <f>IF('COMEXT Exports'!BC38&gt;0, 'COMEXT Exports'!BC38, "")</f>
        <v/>
      </c>
      <c r="BC40" s="36" t="str">
        <f>IF('COMEXT Exports'!BD38&gt;0, 'COMEXT Exports'!BD38, "")</f>
        <v/>
      </c>
      <c r="BD40" s="36" t="str">
        <f>IF('COMEXT Exports'!BE38&gt;0, 'COMEXT Exports'!BE38, "")</f>
        <v/>
      </c>
      <c r="BE40" s="36" t="str">
        <f>IF('COMEXT Exports'!BF38&gt;0, 'COMEXT Exports'!BF38, "")</f>
        <v/>
      </c>
      <c r="BF40" s="36" t="str">
        <f>IF('COMEXT Exports'!BG38&gt;0, 'COMEXT Exports'!BG38, "")</f>
        <v/>
      </c>
      <c r="BG40" s="36" t="str">
        <f>IF('COMEXT Exports'!BH38&gt;0, 'COMEXT Exports'!BH38, "")</f>
        <v/>
      </c>
      <c r="BH40" s="36" t="str">
        <f>IF('COMEXT Exports'!BI38&gt;0, 'COMEXT Exports'!BI38, "")</f>
        <v/>
      </c>
      <c r="BI40" s="36" t="str">
        <f>IF('COMEXT Exports'!BJ38&gt;0, 'COMEXT Exports'!BJ38, "")</f>
        <v/>
      </c>
      <c r="BJ40" s="36" t="str">
        <f>IF('COMEXT Exports'!BK38&gt;0, 'COMEXT Exports'!BK38, "")</f>
        <v/>
      </c>
      <c r="BK40" s="36" t="str">
        <f>IF('COMEXT Exports'!BL38&gt;0, 'COMEXT Exports'!BL38, "")</f>
        <v/>
      </c>
      <c r="BL40" s="36" t="str">
        <f>IF('COMEXT Exports'!BM38&gt;0, 'COMEXT Exports'!BM38, "")</f>
        <v/>
      </c>
      <c r="BM40" s="36" t="str">
        <f>IF('COMEXT Exports'!BN38&gt;0, 'COMEXT Exports'!BN38, "")</f>
        <v/>
      </c>
      <c r="BN40" s="36" t="str">
        <f>IF('COMEXT Exports'!BO38&gt;0, 'COMEXT Exports'!BO38, "")</f>
        <v/>
      </c>
      <c r="BO40" s="36" t="str">
        <f>IF('COMEXT Exports'!BP38&gt;0, 'COMEXT Exports'!BP38, "")</f>
        <v/>
      </c>
      <c r="BP40" s="36" t="str">
        <f>IF('COMEXT Exports'!BQ38&gt;0, 'COMEXT Exports'!BQ38, "")</f>
        <v/>
      </c>
      <c r="BQ40" s="36" t="str">
        <f>IF('COMEXT Exports'!BR38&gt;0, 'COMEXT Exports'!BR38, "")</f>
        <v/>
      </c>
      <c r="BR40" s="36" t="str">
        <f>IF('COMEXT Exports'!BS38&gt;0, 'COMEXT Exports'!BS38, "")</f>
        <v/>
      </c>
      <c r="BS40" s="36" t="str">
        <f>IF('COMEXT Exports'!BT38&gt;0, 'COMEXT Exports'!BT38, "")</f>
        <v/>
      </c>
      <c r="BT40" s="36" t="str">
        <f>IF('COMEXT Exports'!BU38&gt;0, 'COMEXT Exports'!BU38, "")</f>
        <v/>
      </c>
      <c r="BU40" s="36" t="str">
        <f>IF('COMEXT Exports'!BV38&gt;0, 'COMEXT Exports'!BV38, "")</f>
        <v/>
      </c>
      <c r="BV40" s="36" t="str">
        <f>IF('COMEXT Exports'!BW38&gt;0, 'COMEXT Exports'!BW38, "")</f>
        <v/>
      </c>
      <c r="BW40" s="36" t="str">
        <f>IF('COMEXT Exports'!BX38&gt;0, 'COMEXT Exports'!BX38, "")</f>
        <v/>
      </c>
      <c r="BX40" s="36" t="str">
        <f>IF('COMEXT Exports'!BY38&gt;0, 'COMEXT Exports'!BY38, "")</f>
        <v/>
      </c>
      <c r="BY40" s="36" t="str">
        <f>IF('COMEXT Exports'!BZ38&gt;0, 'COMEXT Exports'!BZ38, "")</f>
        <v/>
      </c>
      <c r="BZ40" s="36" t="str">
        <f>IF('COMEXT Exports'!CA38&gt;0, 'COMEXT Exports'!CA38, "")</f>
        <v/>
      </c>
      <c r="CA40" s="36" t="str">
        <f>IF('COMEXT Exports'!CB38&gt;0, 'COMEXT Exports'!CB38, "")</f>
        <v/>
      </c>
      <c r="CB40" s="36" t="str">
        <f>IF('COMEXT Exports'!CC38&gt;0, 'COMEXT Exports'!CC38, "")</f>
        <v/>
      </c>
      <c r="CC40" s="36" t="str">
        <f>IF('COMEXT Exports'!CD38&gt;0, 'COMEXT Exports'!CD38, "")</f>
        <v/>
      </c>
      <c r="CD40" s="36" t="str">
        <f>IF('COMEXT Exports'!CE38&gt;0, 'COMEXT Exports'!CE38, "")</f>
        <v/>
      </c>
      <c r="CE40" s="36" t="str">
        <f>IF('COMEXT Exports'!CF38&gt;0, 'COMEXT Exports'!CF38, "")</f>
        <v/>
      </c>
      <c r="CF40" s="36" t="str">
        <f>IF('COMEXT Exports'!CG38&gt;0, 'COMEXT Exports'!CG38, "")</f>
        <v/>
      </c>
      <c r="CG40" s="36" t="str">
        <f>IF('COMEXT Exports'!CH38&gt;0, 'COMEXT Exports'!CH38, "")</f>
        <v/>
      </c>
      <c r="CH40" s="36" t="str">
        <f>IF('COMEXT Exports'!CI38&gt;0, 'COMEXT Exports'!CI38, "")</f>
        <v/>
      </c>
      <c r="CI40" s="36" t="str">
        <f>IF('COMEXT Exports'!CJ38&gt;0, 'COMEXT Exports'!CJ38, "")</f>
        <v/>
      </c>
      <c r="CJ40" s="36" t="str">
        <f>IF('COMEXT Exports'!CK38&gt;0, 'COMEXT Exports'!CK38, "")</f>
        <v/>
      </c>
      <c r="CK40" s="36" t="str">
        <f>IF('COMEXT Exports'!CL38&gt;0, 'COMEXT Exports'!CL38, "")</f>
        <v/>
      </c>
      <c r="CL40" s="36" t="str">
        <f>IF('COMEXT Exports'!CM38&gt;0, 'COMEXT Exports'!CM38, "")</f>
        <v/>
      </c>
      <c r="CM40" s="36" t="str">
        <f>IF('COMEXT Exports'!CN38&gt;0, 'COMEXT Exports'!CN38, "")</f>
        <v/>
      </c>
      <c r="CN40" s="36" t="str">
        <f>IF('COMEXT Exports'!CO38&gt;0, 'COMEXT Exports'!CO38, "")</f>
        <v/>
      </c>
      <c r="CO40" s="36" t="str">
        <f>IF('COMEXT Exports'!CP38&gt;0, 'COMEXT Exports'!CP38, "")</f>
        <v/>
      </c>
      <c r="CP40" s="36" t="str">
        <f>IF('COMEXT Exports'!CQ38&gt;0, 'COMEXT Exports'!CQ38, "")</f>
        <v/>
      </c>
      <c r="CQ40" s="36" t="str">
        <f>IF('COMEXT Exports'!CR38&gt;0, 'COMEXT Exports'!CR38, "")</f>
        <v/>
      </c>
      <c r="CR40" s="36" t="str">
        <f>IF('COMEXT Exports'!CS38&gt;0, 'COMEXT Exports'!CS38, "")</f>
        <v/>
      </c>
      <c r="CS40" s="36" t="str">
        <f>IF('COMEXT Exports'!CT38&gt;0, 'COMEXT Exports'!CT38, "")</f>
        <v/>
      </c>
      <c r="CT40" s="36" t="str">
        <f>IF('COMEXT Exports'!CU38&gt;0, 'COMEXT Exports'!CU38, "")</f>
        <v/>
      </c>
      <c r="CU40" s="36" t="str">
        <f>IF('COMEXT Exports'!CV38&gt;0, 'COMEXT Exports'!CV38, "")</f>
        <v/>
      </c>
      <c r="CV40" s="36" t="str">
        <f>IF('COMEXT Exports'!CW38&gt;0, 'COMEXT Exports'!CW38, "")</f>
        <v/>
      </c>
      <c r="CW40" s="36" t="str">
        <f>IF('COMEXT Exports'!CX38&gt;0, 'COMEXT Exports'!CX38, "")</f>
        <v/>
      </c>
      <c r="CX40" s="36" t="str">
        <f>IF('COMEXT Exports'!CY38&gt;0, 'COMEXT Exports'!CY38, "")</f>
        <v/>
      </c>
      <c r="CY40" s="36" t="str">
        <f>IF('COMEXT Exports'!CZ38&gt;0, 'COMEXT Exports'!CZ38, "")</f>
        <v/>
      </c>
      <c r="CZ40" s="36" t="str">
        <f>IF('COMEXT Exports'!DA38&gt;0, 'COMEXT Exports'!DA38, "")</f>
        <v/>
      </c>
      <c r="DA40" s="36" t="str">
        <f>IF('COMEXT Exports'!DB38&gt;0, 'COMEXT Exports'!DB38, "")</f>
        <v/>
      </c>
      <c r="DB40" s="36" t="str">
        <f>IF('COMEXT Exports'!DC38&gt;0, 'COMEXT Exports'!DC38, "")</f>
        <v/>
      </c>
      <c r="DC40" s="36" t="str">
        <f>IF('COMEXT Exports'!DD38&gt;0, 'COMEXT Exports'!DD38, "")</f>
        <v/>
      </c>
      <c r="DD40" s="36" t="str">
        <f>IF('COMEXT Exports'!DE38&gt;0, 'COMEXT Exports'!DE38, "")</f>
        <v/>
      </c>
      <c r="DE40" s="36" t="str">
        <f>IF('COMEXT Exports'!DF38&gt;0, 'COMEXT Exports'!DF38, "")</f>
        <v/>
      </c>
      <c r="DF40" s="36" t="str">
        <f>IF('COMEXT Exports'!DG38&gt;0, 'COMEXT Exports'!DG38, "")</f>
        <v/>
      </c>
      <c r="DG40" s="36" t="str">
        <f>IF('COMEXT Exports'!DH38&gt;0, 'COMEXT Exports'!DH38, "")</f>
        <v/>
      </c>
      <c r="DH40" s="36" t="str">
        <f>IF('COMEXT Exports'!DI38&gt;0, 'COMEXT Exports'!DI38, "")</f>
        <v/>
      </c>
      <c r="DI40" s="36" t="str">
        <f>IF('COMEXT Exports'!DJ38&gt;0, 'COMEXT Exports'!DJ38, "")</f>
        <v/>
      </c>
      <c r="DJ40" s="36" t="str">
        <f>IF('COMEXT Exports'!DK38&gt;0, 'COMEXT Exports'!DK38, "")</f>
        <v/>
      </c>
      <c r="DK40" s="36" t="str">
        <f>IF('COMEXT Exports'!DL38&gt;0, 'COMEXT Exports'!DL38, "")</f>
        <v/>
      </c>
      <c r="DL40" s="36" t="str">
        <f>IF('COMEXT Exports'!DM38&gt;0, 'COMEXT Exports'!DM38, "")</f>
        <v/>
      </c>
      <c r="DM40" s="36" t="str">
        <f>IF('COMEXT Exports'!DN38&gt;0, 'COMEXT Exports'!DN38, "")</f>
        <v/>
      </c>
      <c r="DN40" s="36" t="str">
        <f>IF('COMEXT Exports'!DO38&gt;0, 'COMEXT Exports'!DO38, "")</f>
        <v/>
      </c>
      <c r="DO40" s="36" t="str">
        <f>IF('COMEXT Exports'!DP38&gt;0, 'COMEXT Exports'!DP38, "")</f>
        <v/>
      </c>
      <c r="DP40" s="36" t="str">
        <f>IF('COMEXT Exports'!DQ38&gt;0, 'COMEXT Exports'!DQ38, "")</f>
        <v/>
      </c>
      <c r="DQ40" s="36" t="str">
        <f>IF('COMEXT Exports'!DR38&gt;0, 'COMEXT Exports'!DR38, "")</f>
        <v/>
      </c>
      <c r="DR40" s="36" t="str">
        <f>IF('COMEXT Exports'!DS38&gt;0, 'COMEXT Exports'!DS38, "")</f>
        <v/>
      </c>
      <c r="DS40" s="36" t="str">
        <f>IF('COMEXT Exports'!DT38&gt;0, 'COMEXT Exports'!DT38, "")</f>
        <v/>
      </c>
    </row>
    <row r="41" spans="2:123" x14ac:dyDescent="0.3">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
      <c r="B42" s="33" t="s">
        <v>174</v>
      </c>
      <c r="C42" s="33" t="s">
        <v>1120</v>
      </c>
      <c r="D42" s="36">
        <f>IF(Waste!E28&gt;0, Waste!E28/1000, "")</f>
        <v>494.46428500000013</v>
      </c>
      <c r="E42" s="36">
        <f>IF(Waste!F28&gt;0, Waste!F28/1000, "")</f>
        <v>542.46313822400009</v>
      </c>
      <c r="F42" s="36">
        <f>IF(Waste!G28&gt;0, Waste!G28/1000, "")</f>
        <v>1036.9274232240002</v>
      </c>
      <c r="G42" s="36">
        <f>IF(Waste!H28&gt;0, Waste!H28/1000, "")</f>
        <v>495.79151310000009</v>
      </c>
      <c r="H42" s="36">
        <f>IF(Waste!I28&gt;0, Waste!I28/1000, "")</f>
        <v>538.23940931100003</v>
      </c>
      <c r="I42" s="36">
        <f>IF(Waste!J28&gt;0, Waste!J28/1000, "")</f>
        <v>1034.0309224110001</v>
      </c>
      <c r="J42" s="36">
        <f>IF(Waste!K28&gt;0, Waste!K28/1000, "")</f>
        <v>603.9154254999994</v>
      </c>
      <c r="K42" s="36">
        <f>IF(Waste!L28&gt;0, Waste!L28/1000, "")</f>
        <v>519.99268987500022</v>
      </c>
      <c r="L42" s="36">
        <f>IF(Waste!M28&gt;0, Waste!M28/1000, "")</f>
        <v>1123.9081153749996</v>
      </c>
      <c r="M42" s="36">
        <f>IF(Waste!N28&gt;0, Waste!N28/1000, "")</f>
        <v>758.26267199999995</v>
      </c>
      <c r="N42" s="36">
        <f>IF(Waste!O28&gt;0, Waste!O28/1000, "")</f>
        <v>582.41803541299987</v>
      </c>
      <c r="O42" s="36">
        <f>IF(Waste!P28&gt;0, Waste!P28/1000, "")</f>
        <v>1340.6807074129997</v>
      </c>
      <c r="P42" s="36">
        <f>IF(Waste!Q28&gt;0, Waste!Q28/1000, "")</f>
        <v>594.73283257999981</v>
      </c>
      <c r="Q42" s="36">
        <f>IF(Waste!R28&gt;0, Waste!R28/1000, "")</f>
        <v>740.55340253700001</v>
      </c>
      <c r="R42" s="36">
        <f>IF(Waste!S28&gt;0, Waste!S28/1000, "")</f>
        <v>1335.2862351169999</v>
      </c>
      <c r="S42" s="36">
        <f>IF(Waste!T28&gt;0, Waste!T28/1000, "")</f>
        <v>751.60862999999995</v>
      </c>
      <c r="T42" s="36">
        <f>IF(Waste!U28&gt;0, Waste!U28/1000, "")</f>
        <v>805.7275699999999</v>
      </c>
      <c r="U42" s="36">
        <f>IF(Waste!V28&gt;0, Waste!V28/1000, "")</f>
        <v>1557.3362</v>
      </c>
      <c r="V42" s="36">
        <f>IF(Waste!W28&gt;0, Waste!W28/1000, "")</f>
        <v>710.04499999999996</v>
      </c>
      <c r="W42" s="36">
        <f>IF(Waste!X28&gt;0, Waste!X28/1000, "")</f>
        <v>865.56200000000001</v>
      </c>
      <c r="X42" s="36">
        <f>IF(Waste!Y28&gt;0, Waste!Y28/1000, "")</f>
        <v>1575.607</v>
      </c>
      <c r="Y42" s="36">
        <f>IF(Waste!Z28&gt;0, Waste!Z28/1000, "")</f>
        <v>752.5</v>
      </c>
      <c r="Z42" s="36">
        <f>IF(Waste!AA28&gt;0, Waste!AA28/1000, "")</f>
        <v>910.40300000000002</v>
      </c>
      <c r="AA42" s="36">
        <f>IF(Waste!AB28&gt;0, Waste!AB28/1000, "")</f>
        <v>1662.903</v>
      </c>
      <c r="AB42" s="36" t="str">
        <f>IF(Waste!AC28&gt;0, Waste!AC28/1000, "")</f>
        <v/>
      </c>
      <c r="AC42" s="36" t="str">
        <f>IF(Waste!AD28&gt;0, Waste!AD28/1000, "")</f>
        <v/>
      </c>
      <c r="AD42" s="36" t="str">
        <f>IF(Waste!AE28&gt;0, Waste!AE28/1000, "")</f>
        <v/>
      </c>
      <c r="AE42" s="36" t="str">
        <f>IF(Waste!AF28&gt;0, Waste!AF28/1000, "")</f>
        <v/>
      </c>
      <c r="AF42" s="36" t="str">
        <f>IF(Waste!AG28&gt;0, Waste!AG28/1000, "")</f>
        <v/>
      </c>
      <c r="AG42" s="36" t="str">
        <f>IF(Waste!AH28&gt;0, Waste!AH28/1000, "")</f>
        <v/>
      </c>
      <c r="AH42" s="36" t="str">
        <f>IF(Waste!AI28&gt;0, Waste!AI28/1000, "")</f>
        <v/>
      </c>
      <c r="AI42" s="36" t="str">
        <f>IF(Waste!AJ28&gt;0, Waste!AJ28/1000, "")</f>
        <v/>
      </c>
      <c r="AJ42" s="36" t="str">
        <f>IF(Waste!AK28&gt;0, Waste!AK28/1000, "")</f>
        <v/>
      </c>
      <c r="AK42" s="36" t="str">
        <f>IF(Waste!AL28&gt;0, Waste!AL28/1000, "")</f>
        <v/>
      </c>
      <c r="AL42" s="36" t="str">
        <f>IF(Waste!AM28&gt;0, Waste!AM28/1000, "")</f>
        <v/>
      </c>
      <c r="AM42" s="36" t="str">
        <f>IF(Waste!AN28&gt;0, Waste!AN28/1000, "")</f>
        <v/>
      </c>
      <c r="AN42" s="36" t="str">
        <f>IF(Waste!AO28&gt;0, Waste!AO28/1000, "")</f>
        <v/>
      </c>
      <c r="AO42" s="36" t="str">
        <f>IF(Waste!AP28&gt;0, Waste!AP28/1000, "")</f>
        <v/>
      </c>
      <c r="AP42" s="36" t="str">
        <f>IF(Waste!AQ28&gt;0, Waste!AQ28/1000, "")</f>
        <v/>
      </c>
      <c r="AQ42" s="36" t="str">
        <f>IF(Waste!AR28&gt;0, Waste!AR28/1000, "")</f>
        <v/>
      </c>
      <c r="AR42" s="36" t="str">
        <f>IF(Waste!AS28&gt;0, Waste!AS28/1000, "")</f>
        <v/>
      </c>
      <c r="AS42" s="36" t="str">
        <f>IF(Waste!AT28&gt;0, Waste!AT28/1000, "")</f>
        <v/>
      </c>
      <c r="AT42" s="36" t="str">
        <f>IF(Waste!AU28&gt;0, Waste!AU28/1000, "")</f>
        <v/>
      </c>
      <c r="AU42" s="36" t="str">
        <f>IF(Waste!AV28&gt;0, Waste!AV28/1000, "")</f>
        <v/>
      </c>
      <c r="AV42" s="36" t="str">
        <f>IF(Waste!AW28&gt;0, Waste!AW28/1000, "")</f>
        <v/>
      </c>
      <c r="AW42" s="36" t="str">
        <f>IF(Waste!AX28&gt;0, Waste!AX28/1000, "")</f>
        <v/>
      </c>
      <c r="AX42" s="36" t="str">
        <f>IF(Waste!AY28&gt;0, Waste!AY28/1000, "")</f>
        <v/>
      </c>
      <c r="AY42" s="36" t="str">
        <f>IF(Waste!AZ28&gt;0, Waste!AZ28/1000, "")</f>
        <v/>
      </c>
      <c r="AZ42" s="36" t="str">
        <f>IF(Waste!BA28&gt;0, Waste!BA28/1000, "")</f>
        <v/>
      </c>
      <c r="BA42" s="36" t="str">
        <f>IF(Waste!BB28&gt;0, Waste!BB28/1000, "")</f>
        <v/>
      </c>
      <c r="BB42" s="36" t="str">
        <f>IF(Waste!BC28&gt;0, Waste!BC28/1000, "")</f>
        <v/>
      </c>
      <c r="BC42" s="36" t="str">
        <f>IF(Waste!BD28&gt;0, Waste!BD28/1000, "")</f>
        <v/>
      </c>
      <c r="BD42" s="36" t="str">
        <f>IF(Waste!BE28&gt;0, Waste!BE28/1000, "")</f>
        <v/>
      </c>
      <c r="BE42" s="36" t="str">
        <f>IF(Waste!BF28&gt;0, Waste!BF28/1000, "")</f>
        <v/>
      </c>
      <c r="BF42" s="36" t="str">
        <f>IF(Waste!BG28&gt;0, Waste!BG28/1000, "")</f>
        <v/>
      </c>
      <c r="BG42" s="36" t="str">
        <f>IF(Waste!BH28&gt;0, Waste!BH28/1000, "")</f>
        <v/>
      </c>
      <c r="BH42" s="36" t="str">
        <f>IF(Waste!BI28&gt;0, Waste!BI28/1000, "")</f>
        <v/>
      </c>
      <c r="BI42" s="36" t="str">
        <f>IF(Waste!BJ28&gt;0, Waste!BJ28/1000, "")</f>
        <v/>
      </c>
      <c r="BJ42" s="36" t="str">
        <f>IF(Waste!BK28&gt;0, Waste!BK28/1000, "")</f>
        <v/>
      </c>
      <c r="BK42" s="36" t="str">
        <f>IF(Waste!BL28&gt;0, Waste!BL28/1000, "")</f>
        <v/>
      </c>
      <c r="BL42" s="36" t="str">
        <f>IF(Waste!BM28&gt;0, Waste!BM28/1000, "")</f>
        <v/>
      </c>
      <c r="BM42" s="36" t="str">
        <f>IF(Waste!BN28&gt;0, Waste!BN28/1000, "")</f>
        <v/>
      </c>
      <c r="BN42" s="36" t="str">
        <f>IF(Waste!BO28&gt;0, Waste!BO28/1000, "")</f>
        <v/>
      </c>
      <c r="BO42" s="36" t="str">
        <f>IF(Waste!BP28&gt;0, Waste!BP28/1000, "")</f>
        <v/>
      </c>
      <c r="BP42" s="36" t="str">
        <f>IF(Waste!BQ28&gt;0, Waste!BQ28/1000, "")</f>
        <v/>
      </c>
      <c r="BQ42" s="36" t="str">
        <f>IF(Waste!BR28&gt;0, Waste!BR28/1000, "")</f>
        <v/>
      </c>
      <c r="BR42" s="36" t="str">
        <f>IF(Waste!BS28&gt;0, Waste!BS28/1000, "")</f>
        <v/>
      </c>
      <c r="BS42" s="36" t="str">
        <f>IF(Waste!BT28&gt;0, Waste!BT28/1000, "")</f>
        <v/>
      </c>
      <c r="BT42" s="36" t="str">
        <f>IF(Waste!BU28&gt;0, Waste!BU28/1000, "")</f>
        <v/>
      </c>
      <c r="BU42" s="36" t="str">
        <f>IF(Waste!BV28&gt;0, Waste!BV28/1000, "")</f>
        <v/>
      </c>
      <c r="BV42" s="36" t="str">
        <f>IF(Waste!BW28&gt;0, Waste!BW28/1000, "")</f>
        <v/>
      </c>
      <c r="BW42" s="36" t="str">
        <f>IF(Waste!BX28&gt;0, Waste!BX28/1000, "")</f>
        <v/>
      </c>
      <c r="BX42" s="36" t="str">
        <f>IF(Waste!BY28&gt;0, Waste!BY28/1000, "")</f>
        <v/>
      </c>
      <c r="BY42" s="36" t="str">
        <f>IF(Waste!BZ28&gt;0, Waste!BZ28/1000, "")</f>
        <v/>
      </c>
      <c r="BZ42" s="36" t="str">
        <f>IF(Waste!CA28&gt;0, Waste!CA28/1000, "")</f>
        <v/>
      </c>
      <c r="CA42" s="36" t="str">
        <f>IF(Waste!CB28&gt;0, Waste!CB28/1000, "")</f>
        <v/>
      </c>
      <c r="CB42" s="36" t="str">
        <f>IF(Waste!CC28&gt;0, Waste!CC28/1000, "")</f>
        <v/>
      </c>
      <c r="CC42" s="36" t="str">
        <f>IF(Waste!CD28&gt;0, Waste!CD28/1000, "")</f>
        <v/>
      </c>
      <c r="CD42" s="36" t="str">
        <f>IF(Waste!CE28&gt;0, Waste!CE28/1000, "")</f>
        <v/>
      </c>
      <c r="CE42" s="36" t="str">
        <f>IF(Waste!CF28&gt;0, Waste!CF28/1000, "")</f>
        <v/>
      </c>
      <c r="CF42" s="36" t="str">
        <f>IF(Waste!CG28&gt;0, Waste!CG28/1000, "")</f>
        <v/>
      </c>
      <c r="CG42" s="36" t="str">
        <f>IF(Waste!CH28&gt;0, Waste!CH28/1000, "")</f>
        <v/>
      </c>
      <c r="CH42" s="36" t="str">
        <f>IF(Waste!CI28&gt;0, Waste!CI28/1000, "")</f>
        <v/>
      </c>
      <c r="CI42" s="36" t="str">
        <f>IF(Waste!CJ28&gt;0, Waste!CJ28/1000, "")</f>
        <v/>
      </c>
      <c r="CJ42" s="36" t="str">
        <f>IF(Waste!CK28&gt;0, Waste!CK28/1000, "")</f>
        <v/>
      </c>
      <c r="CK42" s="36" t="str">
        <f>IF(Waste!CL28&gt;0, Waste!CL28/1000, "")</f>
        <v/>
      </c>
      <c r="CL42" s="36" t="str">
        <f>IF(Waste!CM28&gt;0, Waste!CM28/1000, "")</f>
        <v/>
      </c>
      <c r="CM42" s="36" t="str">
        <f>IF(Waste!CN28&gt;0, Waste!CN28/1000, "")</f>
        <v/>
      </c>
      <c r="CN42" s="36" t="str">
        <f>IF(Waste!CO28&gt;0, Waste!CO28/1000, "")</f>
        <v/>
      </c>
      <c r="CO42" s="36" t="str">
        <f>IF(Waste!CP28&gt;0, Waste!CP28/1000, "")</f>
        <v/>
      </c>
      <c r="CP42" s="36" t="str">
        <f>IF(Waste!CQ28&gt;0, Waste!CQ28/1000, "")</f>
        <v/>
      </c>
      <c r="CQ42" s="36" t="str">
        <f>IF(Waste!CR28&gt;0, Waste!CR28/1000, "")</f>
        <v/>
      </c>
      <c r="CR42" s="36" t="str">
        <f>IF(Waste!CS28&gt;0, Waste!CS28/1000, "")</f>
        <v/>
      </c>
      <c r="CS42" s="36" t="str">
        <f>IF(Waste!CT28&gt;0, Waste!CT28/1000, "")</f>
        <v/>
      </c>
      <c r="CT42" s="36" t="str">
        <f>IF(Waste!CU28&gt;0, Waste!CU28/1000, "")</f>
        <v/>
      </c>
      <c r="CU42" s="36" t="str">
        <f>IF(Waste!CV28&gt;0, Waste!CV28/1000, "")</f>
        <v/>
      </c>
      <c r="CV42" s="36" t="str">
        <f>IF(Waste!CW28&gt;0, Waste!CW28/1000, "")</f>
        <v/>
      </c>
      <c r="CW42" s="36" t="str">
        <f>IF(Waste!CX28&gt;0, Waste!CX28/1000, "")</f>
        <v/>
      </c>
      <c r="CX42" s="36" t="str">
        <f>IF(Waste!CY28&gt;0, Waste!CY28/1000, "")</f>
        <v/>
      </c>
      <c r="CY42" s="36" t="str">
        <f>IF(Waste!CZ28&gt;0, Waste!CZ28/1000, "")</f>
        <v/>
      </c>
      <c r="CZ42" s="36" t="str">
        <f>IF(Waste!DA28&gt;0, Waste!DA28/1000, "")</f>
        <v/>
      </c>
      <c r="DA42" s="36" t="str">
        <f>IF(Waste!DB28&gt;0, Waste!DB28/1000, "")</f>
        <v/>
      </c>
      <c r="DB42" s="36" t="str">
        <f>IF(Waste!DC28&gt;0, Waste!DC28/1000, "")</f>
        <v/>
      </c>
      <c r="DC42" s="36" t="str">
        <f>IF(Waste!DD28&gt;0, Waste!DD28/1000, "")</f>
        <v/>
      </c>
      <c r="DD42" s="36" t="str">
        <f>IF(Waste!DE28&gt;0, Waste!DE28/1000, "")</f>
        <v/>
      </c>
      <c r="DE42" s="36" t="str">
        <f>IF(Waste!DF28&gt;0, Waste!DF28/1000, "")</f>
        <v/>
      </c>
      <c r="DF42" s="36" t="str">
        <f>IF(Waste!DG28&gt;0, Waste!DG28/1000, "")</f>
        <v/>
      </c>
      <c r="DG42" s="36" t="str">
        <f>IF(Waste!DH28&gt;0, Waste!DH28/1000, "")</f>
        <v/>
      </c>
      <c r="DH42" s="36" t="str">
        <f>IF(Waste!DI28&gt;0, Waste!DI28/1000, "")</f>
        <v/>
      </c>
      <c r="DI42" s="36" t="str">
        <f>IF(Waste!DJ28&gt;0, Waste!DJ28/1000, "")</f>
        <v/>
      </c>
      <c r="DJ42" s="36" t="str">
        <f>IF(Waste!DK28&gt;0, Waste!DK28/1000, "")</f>
        <v/>
      </c>
      <c r="DK42" s="36" t="str">
        <f>IF(Waste!DL28&gt;0, Waste!DL28/1000, "")</f>
        <v/>
      </c>
      <c r="DL42" s="36" t="str">
        <f>IF(Waste!DM28&gt;0, Waste!DM28/1000, "")</f>
        <v/>
      </c>
      <c r="DM42" s="36" t="str">
        <f>IF(Waste!DN28&gt;0, Waste!DN28/1000, "")</f>
        <v/>
      </c>
      <c r="DN42" s="36" t="str">
        <f>IF(Waste!DO28&gt;0, Waste!DO28/1000, "")</f>
        <v/>
      </c>
      <c r="DO42" s="36" t="str">
        <f>IF(Waste!DP28&gt;0, Waste!DP28/1000, "")</f>
        <v/>
      </c>
      <c r="DP42" s="36" t="str">
        <f>IF(Waste!DQ28&gt;0, Waste!DQ28/1000, "")</f>
        <v/>
      </c>
      <c r="DQ42" s="36" t="str">
        <f>IF(Waste!DR28&gt;0, Waste!DR28/1000, "")</f>
        <v/>
      </c>
      <c r="DR42" s="36" t="str">
        <f>IF(Waste!DS28&gt;0, Waste!DS28/1000, "")</f>
        <v/>
      </c>
      <c r="DS42" s="36" t="str">
        <f>IF(Waste!DT28&gt;0, Waste!DT28/1000, "")</f>
        <v/>
      </c>
    </row>
    <row r="43" spans="2:123" x14ac:dyDescent="0.3">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2" thickBot="1" x14ac:dyDescent="0.35">
      <c r="B44" s="38"/>
      <c r="C44" s="38" t="s">
        <v>1121</v>
      </c>
      <c r="D44" s="38">
        <f>IF(SUM(D8,D16,D21,D33,D40,D42) &gt; 0, SUM(D8,D16,D21,D33,D40,D42), "")</f>
        <v>37252.897389853373</v>
      </c>
      <c r="E44" s="38">
        <f t="shared" ref="E44:AA44" si="16">IF(SUM(E8,E16,E21,E33,E40,E42) &gt; 0, SUM(E8,E16,E21,E33,E40,E42), "")</f>
        <v>55473.945864704379</v>
      </c>
      <c r="F44" s="38">
        <f t="shared" si="16"/>
        <v>92726.843254557738</v>
      </c>
      <c r="G44" s="38">
        <f t="shared" si="16"/>
        <v>37007.128580413373</v>
      </c>
      <c r="H44" s="38">
        <f t="shared" si="16"/>
        <v>47460.462846329829</v>
      </c>
      <c r="I44" s="38">
        <f t="shared" si="16"/>
        <v>84467.591426743209</v>
      </c>
      <c r="J44" s="38">
        <f t="shared" si="16"/>
        <v>34919.16592328425</v>
      </c>
      <c r="K44" s="38">
        <f t="shared" si="16"/>
        <v>48385.666123241484</v>
      </c>
      <c r="L44" s="38">
        <f t="shared" si="16"/>
        <v>83304.832046525727</v>
      </c>
      <c r="M44" s="38">
        <f t="shared" si="16"/>
        <v>39024.887554862253</v>
      </c>
      <c r="N44" s="38">
        <f t="shared" si="16"/>
        <v>45877.10171101115</v>
      </c>
      <c r="O44" s="38">
        <f t="shared" si="16"/>
        <v>84901.989265873402</v>
      </c>
      <c r="P44" s="38">
        <f t="shared" si="16"/>
        <v>38108.02840558048</v>
      </c>
      <c r="Q44" s="38">
        <f t="shared" si="16"/>
        <v>57937.065121498876</v>
      </c>
      <c r="R44" s="38">
        <f t="shared" si="16"/>
        <v>96045.093527079356</v>
      </c>
      <c r="S44" s="38">
        <f t="shared" si="16"/>
        <v>37774.723325660263</v>
      </c>
      <c r="T44" s="38">
        <f t="shared" si="16"/>
        <v>62309.402851980994</v>
      </c>
      <c r="U44" s="38">
        <f t="shared" si="16"/>
        <v>100084.12617764127</v>
      </c>
      <c r="V44" s="38">
        <f t="shared" si="16"/>
        <v>37764.224395351004</v>
      </c>
      <c r="W44" s="38">
        <f t="shared" si="16"/>
        <v>63303.370523710684</v>
      </c>
      <c r="X44" s="38">
        <f t="shared" si="16"/>
        <v>101067.5949190617</v>
      </c>
      <c r="Y44" s="38">
        <f t="shared" si="16"/>
        <v>37739.628003490165</v>
      </c>
      <c r="Z44" s="38">
        <f t="shared" si="16"/>
        <v>62146.569336278466</v>
      </c>
      <c r="AA44" s="38">
        <f t="shared" si="16"/>
        <v>99886.197339768638</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2" thickTop="1" x14ac:dyDescent="0.3">
      <c r="F45" s="104"/>
      <c r="I45" s="104"/>
      <c r="L45" s="104"/>
      <c r="O45" s="104"/>
      <c r="R45" s="104"/>
      <c r="U45" s="104"/>
    </row>
    <row r="46" spans="2:123" x14ac:dyDescent="0.3">
      <c r="F46" s="104"/>
      <c r="I46" s="104"/>
      <c r="L46" s="104"/>
      <c r="O46" s="104"/>
      <c r="R46" s="104"/>
      <c r="U46" s="104"/>
    </row>
    <row r="47" spans="2:123" x14ac:dyDescent="0.3">
      <c r="F47" s="104"/>
      <c r="I47" s="104"/>
      <c r="L47" s="104"/>
      <c r="O47" s="104"/>
      <c r="R47" s="104"/>
      <c r="U47" s="104"/>
    </row>
    <row r="48" spans="2:123" ht="16.2" thickBot="1" x14ac:dyDescent="0.35">
      <c r="B48" s="54" t="s">
        <v>1117</v>
      </c>
      <c r="C48" s="54"/>
      <c r="D48" s="54"/>
      <c r="E48" s="54"/>
      <c r="F48" s="54"/>
      <c r="G48" s="54"/>
      <c r="H48" s="54"/>
      <c r="I48" s="54"/>
      <c r="J48" s="54"/>
      <c r="K48" s="54"/>
      <c r="L48" s="54"/>
      <c r="M48" s="54"/>
      <c r="N48" s="54"/>
      <c r="O48" s="54"/>
      <c r="P48" s="54"/>
      <c r="Q48" s="54"/>
      <c r="R48" s="104"/>
      <c r="U48" s="104"/>
    </row>
    <row r="49" spans="2:123" x14ac:dyDescent="0.3">
      <c r="B49" s="31"/>
    </row>
    <row r="50" spans="2:123" x14ac:dyDescent="0.3">
      <c r="B50" s="33" t="s">
        <v>109</v>
      </c>
      <c r="C50" s="33" t="s">
        <v>699</v>
      </c>
      <c r="D50" s="30">
        <v>2011</v>
      </c>
      <c r="E50" s="30">
        <v>2011</v>
      </c>
      <c r="F50" s="30">
        <v>2011</v>
      </c>
      <c r="G50" s="30">
        <f>D50+1</f>
        <v>2012</v>
      </c>
      <c r="H50" s="30">
        <f t="shared" ref="H50:BS50" si="20">E50+1</f>
        <v>2012</v>
      </c>
      <c r="I50" s="30">
        <f t="shared" si="20"/>
        <v>2012</v>
      </c>
      <c r="J50" s="30">
        <f t="shared" si="20"/>
        <v>2013</v>
      </c>
      <c r="K50" s="30">
        <f t="shared" si="20"/>
        <v>2013</v>
      </c>
      <c r="L50" s="30">
        <f t="shared" si="20"/>
        <v>2013</v>
      </c>
      <c r="M50" s="30">
        <f t="shared" si="20"/>
        <v>2014</v>
      </c>
      <c r="N50" s="30">
        <f t="shared" si="20"/>
        <v>2014</v>
      </c>
      <c r="O50" s="30">
        <f t="shared" si="20"/>
        <v>2014</v>
      </c>
      <c r="P50" s="30">
        <f t="shared" si="20"/>
        <v>2015</v>
      </c>
      <c r="Q50" s="30">
        <f t="shared" si="20"/>
        <v>2015</v>
      </c>
      <c r="R50" s="30">
        <f t="shared" si="20"/>
        <v>2015</v>
      </c>
      <c r="S50" s="30">
        <f t="shared" si="20"/>
        <v>2016</v>
      </c>
      <c r="T50" s="30">
        <f t="shared" si="20"/>
        <v>2016</v>
      </c>
      <c r="U50" s="30">
        <f t="shared" si="20"/>
        <v>2016</v>
      </c>
      <c r="V50" s="30">
        <f t="shared" si="20"/>
        <v>2017</v>
      </c>
      <c r="W50" s="30">
        <f t="shared" si="20"/>
        <v>2017</v>
      </c>
      <c r="X50" s="30">
        <f t="shared" si="20"/>
        <v>2017</v>
      </c>
      <c r="Y50" s="30">
        <f t="shared" si="20"/>
        <v>2018</v>
      </c>
      <c r="Z50" s="30">
        <f t="shared" si="20"/>
        <v>2018</v>
      </c>
      <c r="AA50" s="30">
        <f t="shared" si="20"/>
        <v>2018</v>
      </c>
      <c r="AB50" s="30">
        <f t="shared" si="20"/>
        <v>2019</v>
      </c>
      <c r="AC50" s="30">
        <f t="shared" si="20"/>
        <v>2019</v>
      </c>
      <c r="AD50" s="30">
        <f t="shared" si="20"/>
        <v>2019</v>
      </c>
      <c r="AE50" s="30">
        <f t="shared" si="20"/>
        <v>2020</v>
      </c>
      <c r="AF50" s="30">
        <f t="shared" si="20"/>
        <v>2020</v>
      </c>
      <c r="AG50" s="30">
        <f t="shared" si="20"/>
        <v>2020</v>
      </c>
      <c r="AH50" s="30">
        <f t="shared" si="20"/>
        <v>2021</v>
      </c>
      <c r="AI50" s="30">
        <f t="shared" si="20"/>
        <v>2021</v>
      </c>
      <c r="AJ50" s="30">
        <f t="shared" si="20"/>
        <v>2021</v>
      </c>
      <c r="AK50" s="30">
        <f t="shared" si="20"/>
        <v>2022</v>
      </c>
      <c r="AL50" s="30">
        <f t="shared" si="20"/>
        <v>2022</v>
      </c>
      <c r="AM50" s="30">
        <f t="shared" si="20"/>
        <v>2022</v>
      </c>
      <c r="AN50" s="30">
        <f t="shared" si="20"/>
        <v>2023</v>
      </c>
      <c r="AO50" s="30">
        <f t="shared" si="20"/>
        <v>2023</v>
      </c>
      <c r="AP50" s="30">
        <f t="shared" si="20"/>
        <v>2023</v>
      </c>
      <c r="AQ50" s="30">
        <f t="shared" si="20"/>
        <v>2024</v>
      </c>
      <c r="AR50" s="30">
        <f t="shared" si="20"/>
        <v>2024</v>
      </c>
      <c r="AS50" s="30">
        <f t="shared" si="20"/>
        <v>2024</v>
      </c>
      <c r="AT50" s="30">
        <f t="shared" si="20"/>
        <v>2025</v>
      </c>
      <c r="AU50" s="30">
        <f t="shared" si="20"/>
        <v>2025</v>
      </c>
      <c r="AV50" s="30">
        <f t="shared" si="20"/>
        <v>2025</v>
      </c>
      <c r="AW50" s="30">
        <f t="shared" si="20"/>
        <v>2026</v>
      </c>
      <c r="AX50" s="30">
        <f t="shared" si="20"/>
        <v>2026</v>
      </c>
      <c r="AY50" s="30">
        <f t="shared" si="20"/>
        <v>2026</v>
      </c>
      <c r="AZ50" s="30">
        <f t="shared" si="20"/>
        <v>2027</v>
      </c>
      <c r="BA50" s="30">
        <f t="shared" si="20"/>
        <v>2027</v>
      </c>
      <c r="BB50" s="30">
        <f t="shared" si="20"/>
        <v>2027</v>
      </c>
      <c r="BC50" s="30">
        <f t="shared" si="20"/>
        <v>2028</v>
      </c>
      <c r="BD50" s="30">
        <f t="shared" si="20"/>
        <v>2028</v>
      </c>
      <c r="BE50" s="30">
        <f t="shared" si="20"/>
        <v>2028</v>
      </c>
      <c r="BF50" s="30">
        <f t="shared" si="20"/>
        <v>2029</v>
      </c>
      <c r="BG50" s="30">
        <f t="shared" si="20"/>
        <v>2029</v>
      </c>
      <c r="BH50" s="30">
        <f t="shared" si="20"/>
        <v>2029</v>
      </c>
      <c r="BI50" s="30">
        <f t="shared" si="20"/>
        <v>2030</v>
      </c>
      <c r="BJ50" s="30">
        <f t="shared" si="20"/>
        <v>2030</v>
      </c>
      <c r="BK50" s="30">
        <f t="shared" si="20"/>
        <v>2030</v>
      </c>
      <c r="BL50" s="30">
        <f t="shared" si="20"/>
        <v>2031</v>
      </c>
      <c r="BM50" s="30">
        <f t="shared" si="20"/>
        <v>2031</v>
      </c>
      <c r="BN50" s="30">
        <f t="shared" si="20"/>
        <v>2031</v>
      </c>
      <c r="BO50" s="30">
        <f t="shared" si="20"/>
        <v>2032</v>
      </c>
      <c r="BP50" s="30">
        <f t="shared" si="20"/>
        <v>2032</v>
      </c>
      <c r="BQ50" s="30">
        <f t="shared" si="20"/>
        <v>2032</v>
      </c>
      <c r="BR50" s="30">
        <f t="shared" si="20"/>
        <v>2033</v>
      </c>
      <c r="BS50" s="30">
        <f t="shared" si="20"/>
        <v>2033</v>
      </c>
      <c r="BT50" s="30">
        <f t="shared" ref="BT50:DS50" si="21">BQ50+1</f>
        <v>2033</v>
      </c>
      <c r="BU50" s="30">
        <f t="shared" si="21"/>
        <v>2034</v>
      </c>
      <c r="BV50" s="30">
        <f t="shared" si="21"/>
        <v>2034</v>
      </c>
      <c r="BW50" s="30">
        <f t="shared" si="21"/>
        <v>2034</v>
      </c>
      <c r="BX50" s="30">
        <f t="shared" si="21"/>
        <v>2035</v>
      </c>
      <c r="BY50" s="30">
        <f t="shared" si="21"/>
        <v>2035</v>
      </c>
      <c r="BZ50" s="30">
        <f t="shared" si="21"/>
        <v>2035</v>
      </c>
      <c r="CA50" s="30">
        <f t="shared" si="21"/>
        <v>2036</v>
      </c>
      <c r="CB50" s="30">
        <f t="shared" si="21"/>
        <v>2036</v>
      </c>
      <c r="CC50" s="30">
        <f t="shared" si="21"/>
        <v>2036</v>
      </c>
      <c r="CD50" s="30">
        <f t="shared" si="21"/>
        <v>2037</v>
      </c>
      <c r="CE50" s="30">
        <f t="shared" si="21"/>
        <v>2037</v>
      </c>
      <c r="CF50" s="30">
        <f t="shared" si="21"/>
        <v>2037</v>
      </c>
      <c r="CG50" s="30">
        <f t="shared" si="21"/>
        <v>2038</v>
      </c>
      <c r="CH50" s="30">
        <f t="shared" si="21"/>
        <v>2038</v>
      </c>
      <c r="CI50" s="30">
        <f t="shared" si="21"/>
        <v>2038</v>
      </c>
      <c r="CJ50" s="30">
        <f t="shared" si="21"/>
        <v>2039</v>
      </c>
      <c r="CK50" s="30">
        <f t="shared" si="21"/>
        <v>2039</v>
      </c>
      <c r="CL50" s="30">
        <f t="shared" si="21"/>
        <v>2039</v>
      </c>
      <c r="CM50" s="30">
        <f t="shared" si="21"/>
        <v>2040</v>
      </c>
      <c r="CN50" s="30">
        <f t="shared" si="21"/>
        <v>2040</v>
      </c>
      <c r="CO50" s="30">
        <f t="shared" si="21"/>
        <v>2040</v>
      </c>
      <c r="CP50" s="30">
        <f t="shared" si="21"/>
        <v>2041</v>
      </c>
      <c r="CQ50" s="30">
        <f t="shared" si="21"/>
        <v>2041</v>
      </c>
      <c r="CR50" s="30">
        <f t="shared" si="21"/>
        <v>2041</v>
      </c>
      <c r="CS50" s="30">
        <f t="shared" si="21"/>
        <v>2042</v>
      </c>
      <c r="CT50" s="30">
        <f t="shared" si="21"/>
        <v>2042</v>
      </c>
      <c r="CU50" s="30">
        <f t="shared" si="21"/>
        <v>2042</v>
      </c>
      <c r="CV50" s="30">
        <f t="shared" si="21"/>
        <v>2043</v>
      </c>
      <c r="CW50" s="30">
        <f t="shared" si="21"/>
        <v>2043</v>
      </c>
      <c r="CX50" s="30">
        <f t="shared" si="21"/>
        <v>2043</v>
      </c>
      <c r="CY50" s="30">
        <f t="shared" si="21"/>
        <v>2044</v>
      </c>
      <c r="CZ50" s="30">
        <f t="shared" si="21"/>
        <v>2044</v>
      </c>
      <c r="DA50" s="30">
        <f t="shared" si="21"/>
        <v>2044</v>
      </c>
      <c r="DB50" s="30">
        <f t="shared" si="21"/>
        <v>2045</v>
      </c>
      <c r="DC50" s="30">
        <f t="shared" si="21"/>
        <v>2045</v>
      </c>
      <c r="DD50" s="30">
        <f t="shared" si="21"/>
        <v>2045</v>
      </c>
      <c r="DE50" s="30">
        <f t="shared" si="21"/>
        <v>2046</v>
      </c>
      <c r="DF50" s="30">
        <f t="shared" si="21"/>
        <v>2046</v>
      </c>
      <c r="DG50" s="30">
        <f t="shared" si="21"/>
        <v>2046</v>
      </c>
      <c r="DH50" s="30">
        <f t="shared" si="21"/>
        <v>2047</v>
      </c>
      <c r="DI50" s="30">
        <f t="shared" si="21"/>
        <v>2047</v>
      </c>
      <c r="DJ50" s="30">
        <f t="shared" si="21"/>
        <v>2047</v>
      </c>
      <c r="DK50" s="30">
        <f t="shared" si="21"/>
        <v>2048</v>
      </c>
      <c r="DL50" s="30">
        <f t="shared" si="21"/>
        <v>2048</v>
      </c>
      <c r="DM50" s="30">
        <f t="shared" si="21"/>
        <v>2048</v>
      </c>
      <c r="DN50" s="30">
        <f t="shared" si="21"/>
        <v>2049</v>
      </c>
      <c r="DO50" s="30">
        <f t="shared" si="21"/>
        <v>2049</v>
      </c>
      <c r="DP50" s="30">
        <f t="shared" si="21"/>
        <v>2049</v>
      </c>
      <c r="DQ50" s="30">
        <f t="shared" si="21"/>
        <v>2050</v>
      </c>
      <c r="DR50" s="30">
        <f t="shared" si="21"/>
        <v>2050</v>
      </c>
      <c r="DS50" s="30">
        <f t="shared" si="21"/>
        <v>2050</v>
      </c>
    </row>
    <row r="51" spans="2:123" x14ac:dyDescent="0.3">
      <c r="B51" s="29"/>
      <c r="C51" s="29"/>
      <c r="D51" s="34" t="s">
        <v>755</v>
      </c>
      <c r="E51" s="34" t="s">
        <v>756</v>
      </c>
      <c r="F51" s="34" t="s">
        <v>757</v>
      </c>
      <c r="G51" s="34" t="s">
        <v>755</v>
      </c>
      <c r="H51" s="34" t="s">
        <v>756</v>
      </c>
      <c r="I51" s="34" t="s">
        <v>757</v>
      </c>
      <c r="J51" s="34" t="s">
        <v>755</v>
      </c>
      <c r="K51" s="34" t="s">
        <v>756</v>
      </c>
      <c r="L51" s="34" t="s">
        <v>757</v>
      </c>
      <c r="M51" s="34" t="s">
        <v>755</v>
      </c>
      <c r="N51" s="34" t="s">
        <v>756</v>
      </c>
      <c r="O51" s="34" t="s">
        <v>757</v>
      </c>
      <c r="P51" s="34" t="s">
        <v>755</v>
      </c>
      <c r="Q51" s="34" t="s">
        <v>756</v>
      </c>
      <c r="R51" s="34" t="s">
        <v>757</v>
      </c>
      <c r="S51" s="34" t="s">
        <v>755</v>
      </c>
      <c r="T51" s="34" t="s">
        <v>756</v>
      </c>
      <c r="U51" s="34" t="s">
        <v>757</v>
      </c>
      <c r="V51" s="34" t="s">
        <v>755</v>
      </c>
      <c r="W51" s="34" t="s">
        <v>756</v>
      </c>
      <c r="X51" s="34" t="s">
        <v>757</v>
      </c>
      <c r="Y51" s="34" t="s">
        <v>755</v>
      </c>
      <c r="Z51" s="34" t="s">
        <v>756</v>
      </c>
      <c r="AA51" s="34" t="s">
        <v>757</v>
      </c>
      <c r="AB51" s="34" t="s">
        <v>755</v>
      </c>
      <c r="AC51" s="34" t="s">
        <v>756</v>
      </c>
      <c r="AD51" s="34" t="s">
        <v>757</v>
      </c>
      <c r="AE51" s="34" t="s">
        <v>755</v>
      </c>
      <c r="AF51" s="34" t="s">
        <v>756</v>
      </c>
      <c r="AG51" s="34" t="s">
        <v>757</v>
      </c>
      <c r="AH51" s="34" t="s">
        <v>755</v>
      </c>
      <c r="AI51" s="34" t="s">
        <v>756</v>
      </c>
      <c r="AJ51" s="34" t="s">
        <v>757</v>
      </c>
      <c r="AK51" s="34" t="s">
        <v>755</v>
      </c>
      <c r="AL51" s="34" t="s">
        <v>756</v>
      </c>
      <c r="AM51" s="34" t="s">
        <v>757</v>
      </c>
      <c r="AN51" s="34" t="s">
        <v>755</v>
      </c>
      <c r="AO51" s="34" t="s">
        <v>756</v>
      </c>
      <c r="AP51" s="34" t="s">
        <v>757</v>
      </c>
      <c r="AQ51" s="34" t="s">
        <v>755</v>
      </c>
      <c r="AR51" s="34" t="s">
        <v>756</v>
      </c>
      <c r="AS51" s="34" t="s">
        <v>757</v>
      </c>
      <c r="AT51" s="34" t="s">
        <v>755</v>
      </c>
      <c r="AU51" s="34" t="s">
        <v>756</v>
      </c>
      <c r="AV51" s="34" t="s">
        <v>757</v>
      </c>
      <c r="AW51" s="34" t="s">
        <v>755</v>
      </c>
      <c r="AX51" s="34" t="s">
        <v>756</v>
      </c>
      <c r="AY51" s="34" t="s">
        <v>757</v>
      </c>
      <c r="AZ51" s="34" t="s">
        <v>755</v>
      </c>
      <c r="BA51" s="34" t="s">
        <v>756</v>
      </c>
      <c r="BB51" s="34" t="s">
        <v>757</v>
      </c>
      <c r="BC51" s="34" t="s">
        <v>755</v>
      </c>
      <c r="BD51" s="34" t="s">
        <v>756</v>
      </c>
      <c r="BE51" s="34" t="s">
        <v>757</v>
      </c>
      <c r="BF51" s="34" t="s">
        <v>755</v>
      </c>
      <c r="BG51" s="34" t="s">
        <v>756</v>
      </c>
      <c r="BH51" s="34" t="s">
        <v>757</v>
      </c>
      <c r="BI51" s="34" t="s">
        <v>755</v>
      </c>
      <c r="BJ51" s="34" t="s">
        <v>756</v>
      </c>
      <c r="BK51" s="34" t="s">
        <v>757</v>
      </c>
      <c r="BL51" s="34" t="s">
        <v>755</v>
      </c>
      <c r="BM51" s="34" t="s">
        <v>756</v>
      </c>
      <c r="BN51" s="34" t="s">
        <v>757</v>
      </c>
      <c r="BO51" s="34" t="s">
        <v>755</v>
      </c>
      <c r="BP51" s="34" t="s">
        <v>756</v>
      </c>
      <c r="BQ51" s="34" t="s">
        <v>757</v>
      </c>
      <c r="BR51" s="34" t="s">
        <v>755</v>
      </c>
      <c r="BS51" s="34" t="s">
        <v>756</v>
      </c>
      <c r="BT51" s="34" t="s">
        <v>757</v>
      </c>
      <c r="BU51" s="34" t="s">
        <v>755</v>
      </c>
      <c r="BV51" s="34" t="s">
        <v>756</v>
      </c>
      <c r="BW51" s="34" t="s">
        <v>757</v>
      </c>
      <c r="BX51" s="34" t="s">
        <v>755</v>
      </c>
      <c r="BY51" s="34" t="s">
        <v>756</v>
      </c>
      <c r="BZ51" s="34" t="s">
        <v>757</v>
      </c>
      <c r="CA51" s="34" t="s">
        <v>755</v>
      </c>
      <c r="CB51" s="34" t="s">
        <v>756</v>
      </c>
      <c r="CC51" s="34" t="s">
        <v>757</v>
      </c>
      <c r="CD51" s="34" t="s">
        <v>755</v>
      </c>
      <c r="CE51" s="34" t="s">
        <v>756</v>
      </c>
      <c r="CF51" s="34" t="s">
        <v>757</v>
      </c>
      <c r="CG51" s="34" t="s">
        <v>755</v>
      </c>
      <c r="CH51" s="34" t="s">
        <v>756</v>
      </c>
      <c r="CI51" s="34" t="s">
        <v>757</v>
      </c>
      <c r="CJ51" s="34" t="s">
        <v>755</v>
      </c>
      <c r="CK51" s="34" t="s">
        <v>756</v>
      </c>
      <c r="CL51" s="34" t="s">
        <v>757</v>
      </c>
      <c r="CM51" s="34" t="s">
        <v>755</v>
      </c>
      <c r="CN51" s="34" t="s">
        <v>756</v>
      </c>
      <c r="CO51" s="34" t="s">
        <v>757</v>
      </c>
      <c r="CP51" s="34" t="s">
        <v>755</v>
      </c>
      <c r="CQ51" s="34" t="s">
        <v>756</v>
      </c>
      <c r="CR51" s="34" t="s">
        <v>757</v>
      </c>
      <c r="CS51" s="34" t="s">
        <v>755</v>
      </c>
      <c r="CT51" s="34" t="s">
        <v>756</v>
      </c>
      <c r="CU51" s="34" t="s">
        <v>757</v>
      </c>
      <c r="CV51" s="34" t="s">
        <v>755</v>
      </c>
      <c r="CW51" s="34" t="s">
        <v>756</v>
      </c>
      <c r="CX51" s="34" t="s">
        <v>757</v>
      </c>
      <c r="CY51" s="34" t="s">
        <v>755</v>
      </c>
      <c r="CZ51" s="34" t="s">
        <v>756</v>
      </c>
      <c r="DA51" s="34" t="s">
        <v>757</v>
      </c>
      <c r="DB51" s="34" t="s">
        <v>755</v>
      </c>
      <c r="DC51" s="34" t="s">
        <v>756</v>
      </c>
      <c r="DD51" s="34" t="s">
        <v>757</v>
      </c>
      <c r="DE51" s="34" t="s">
        <v>755</v>
      </c>
      <c r="DF51" s="34" t="s">
        <v>756</v>
      </c>
      <c r="DG51" s="34" t="s">
        <v>757</v>
      </c>
      <c r="DH51" s="34" t="s">
        <v>755</v>
      </c>
      <c r="DI51" s="34" t="s">
        <v>756</v>
      </c>
      <c r="DJ51" s="34" t="s">
        <v>757</v>
      </c>
      <c r="DK51" s="34" t="s">
        <v>755</v>
      </c>
      <c r="DL51" s="34" t="s">
        <v>756</v>
      </c>
      <c r="DM51" s="34" t="s">
        <v>757</v>
      </c>
      <c r="DN51" s="34" t="s">
        <v>755</v>
      </c>
      <c r="DO51" s="34" t="s">
        <v>756</v>
      </c>
      <c r="DP51" s="34" t="s">
        <v>757</v>
      </c>
      <c r="DQ51" s="34" t="s">
        <v>755</v>
      </c>
      <c r="DR51" s="34" t="s">
        <v>756</v>
      </c>
      <c r="DS51" s="34" t="s">
        <v>757</v>
      </c>
    </row>
    <row r="52" spans="2:123" x14ac:dyDescent="0.3">
      <c r="B52" s="33" t="s">
        <v>116</v>
      </c>
      <c r="C52" s="33" t="s">
        <v>55</v>
      </c>
      <c r="D52" s="58">
        <f>IFERROR(D$8 + D$40 * D$8/SUM(D$8, D$16, D$21, D$33), "")</f>
        <v>2869.8098076144393</v>
      </c>
      <c r="E52" s="58">
        <f t="shared" ref="E52:BP52" si="22">IFERROR(E$8 + E$40 * E$8/SUM(E$8, E$16, E$21, E$33), "")</f>
        <v>7274.2651814013061</v>
      </c>
      <c r="F52" s="58">
        <f t="shared" si="22"/>
        <v>10146.706843441754</v>
      </c>
      <c r="G52" s="58">
        <f t="shared" si="22"/>
        <v>3266.3109001968751</v>
      </c>
      <c r="H52" s="58">
        <f t="shared" si="22"/>
        <v>8407.9513301410298</v>
      </c>
      <c r="I52" s="58">
        <f t="shared" si="22"/>
        <v>11676.852051746444</v>
      </c>
      <c r="J52" s="58">
        <f t="shared" si="22"/>
        <v>3604.6162897494478</v>
      </c>
      <c r="K52" s="58">
        <f t="shared" si="22"/>
        <v>8631.7055106407806</v>
      </c>
      <c r="L52" s="58">
        <f t="shared" si="22"/>
        <v>12238.913100385556</v>
      </c>
      <c r="M52" s="58">
        <f t="shared" si="22"/>
        <v>3835.6881713237531</v>
      </c>
      <c r="N52" s="58">
        <f t="shared" si="22"/>
        <v>9224.9581731518228</v>
      </c>
      <c r="O52" s="58">
        <f t="shared" si="22"/>
        <v>13059.139025492705</v>
      </c>
      <c r="P52" s="58">
        <f t="shared" si="22"/>
        <v>4040.3051101476522</v>
      </c>
      <c r="Q52" s="58">
        <f t="shared" si="22"/>
        <v>9718.8499243414462</v>
      </c>
      <c r="R52" s="58">
        <f t="shared" si="22"/>
        <v>13761.83227693058</v>
      </c>
      <c r="S52" s="58">
        <f t="shared" si="22"/>
        <v>3656.9250496533</v>
      </c>
      <c r="T52" s="58">
        <f t="shared" si="22"/>
        <v>8665.2843567746222</v>
      </c>
      <c r="U52" s="58">
        <f t="shared" si="22"/>
        <v>12325.298770896627</v>
      </c>
      <c r="V52" s="58">
        <f t="shared" si="22"/>
        <v>3534.6951974797767</v>
      </c>
      <c r="W52" s="58">
        <f t="shared" si="22"/>
        <v>7753.3471002302786</v>
      </c>
      <c r="X52" s="58">
        <f t="shared" si="22"/>
        <v>11289.513828508791</v>
      </c>
      <c r="Y52" s="58">
        <f t="shared" si="22"/>
        <v>3358.7715216926599</v>
      </c>
      <c r="Z52" s="58">
        <f t="shared" si="22"/>
        <v>6116.6131011799453</v>
      </c>
      <c r="AA52" s="58">
        <f t="shared" si="22"/>
        <v>9476.0558077048609</v>
      </c>
      <c r="AB52" s="58" t="str">
        <f t="shared" si="22"/>
        <v/>
      </c>
      <c r="AC52" s="58" t="str">
        <f t="shared" si="22"/>
        <v/>
      </c>
      <c r="AD52" s="58" t="str">
        <f t="shared" si="22"/>
        <v/>
      </c>
      <c r="AE52" s="58" t="str">
        <f t="shared" si="22"/>
        <v/>
      </c>
      <c r="AF52" s="58" t="str">
        <f t="shared" si="22"/>
        <v/>
      </c>
      <c r="AG52" s="58" t="str">
        <f t="shared" si="22"/>
        <v/>
      </c>
      <c r="AH52" s="58" t="str">
        <f t="shared" si="22"/>
        <v/>
      </c>
      <c r="AI52" s="58" t="str">
        <f t="shared" si="22"/>
        <v/>
      </c>
      <c r="AJ52" s="58" t="str">
        <f t="shared" si="22"/>
        <v/>
      </c>
      <c r="AK52" s="58" t="str">
        <f t="shared" si="22"/>
        <v/>
      </c>
      <c r="AL52" s="58" t="str">
        <f t="shared" si="22"/>
        <v/>
      </c>
      <c r="AM52" s="58" t="str">
        <f t="shared" si="22"/>
        <v/>
      </c>
      <c r="AN52" s="58" t="str">
        <f t="shared" si="22"/>
        <v/>
      </c>
      <c r="AO52" s="58" t="str">
        <f t="shared" si="22"/>
        <v/>
      </c>
      <c r="AP52" s="58" t="str">
        <f t="shared" si="22"/>
        <v/>
      </c>
      <c r="AQ52" s="58" t="str">
        <f t="shared" si="22"/>
        <v/>
      </c>
      <c r="AR52" s="58" t="str">
        <f t="shared" si="22"/>
        <v/>
      </c>
      <c r="AS52" s="58" t="str">
        <f t="shared" si="22"/>
        <v/>
      </c>
      <c r="AT52" s="58" t="str">
        <f t="shared" si="22"/>
        <v/>
      </c>
      <c r="AU52" s="58" t="str">
        <f t="shared" si="22"/>
        <v/>
      </c>
      <c r="AV52" s="58" t="str">
        <f t="shared" si="22"/>
        <v/>
      </c>
      <c r="AW52" s="58" t="str">
        <f t="shared" si="22"/>
        <v/>
      </c>
      <c r="AX52" s="58" t="str">
        <f t="shared" si="22"/>
        <v/>
      </c>
      <c r="AY52" s="58" t="str">
        <f t="shared" si="22"/>
        <v/>
      </c>
      <c r="AZ52" s="58" t="str">
        <f t="shared" si="22"/>
        <v/>
      </c>
      <c r="BA52" s="58" t="str">
        <f t="shared" si="22"/>
        <v/>
      </c>
      <c r="BB52" s="58" t="str">
        <f t="shared" si="22"/>
        <v/>
      </c>
      <c r="BC52" s="58" t="str">
        <f t="shared" si="22"/>
        <v/>
      </c>
      <c r="BD52" s="58" t="str">
        <f t="shared" si="22"/>
        <v/>
      </c>
      <c r="BE52" s="58" t="str">
        <f t="shared" si="22"/>
        <v/>
      </c>
      <c r="BF52" s="58" t="str">
        <f t="shared" si="22"/>
        <v/>
      </c>
      <c r="BG52" s="58" t="str">
        <f t="shared" si="22"/>
        <v/>
      </c>
      <c r="BH52" s="58" t="str">
        <f t="shared" si="22"/>
        <v/>
      </c>
      <c r="BI52" s="58" t="str">
        <f t="shared" si="22"/>
        <v/>
      </c>
      <c r="BJ52" s="58" t="str">
        <f t="shared" si="22"/>
        <v/>
      </c>
      <c r="BK52" s="58" t="str">
        <f t="shared" si="22"/>
        <v/>
      </c>
      <c r="BL52" s="58" t="str">
        <f t="shared" si="22"/>
        <v/>
      </c>
      <c r="BM52" s="58" t="str">
        <f t="shared" si="22"/>
        <v/>
      </c>
      <c r="BN52" s="58" t="str">
        <f t="shared" si="22"/>
        <v/>
      </c>
      <c r="BO52" s="58" t="str">
        <f t="shared" si="22"/>
        <v/>
      </c>
      <c r="BP52" s="58" t="str">
        <f t="shared" si="22"/>
        <v/>
      </c>
      <c r="BQ52" s="58" t="str">
        <f t="shared" ref="BQ52:DS52" si="23">IFERROR(BQ$8 + BQ$40 * BQ$8/SUM(BQ$8, BQ$16, BQ$21, BQ$33), "")</f>
        <v/>
      </c>
      <c r="BR52" s="58" t="str">
        <f t="shared" si="23"/>
        <v/>
      </c>
      <c r="BS52" s="58" t="str">
        <f t="shared" si="23"/>
        <v/>
      </c>
      <c r="BT52" s="58" t="str">
        <f t="shared" si="23"/>
        <v/>
      </c>
      <c r="BU52" s="58" t="str">
        <f t="shared" si="23"/>
        <v/>
      </c>
      <c r="BV52" s="58" t="str">
        <f t="shared" si="23"/>
        <v/>
      </c>
      <c r="BW52" s="58" t="str">
        <f t="shared" si="23"/>
        <v/>
      </c>
      <c r="BX52" s="58" t="str">
        <f t="shared" si="23"/>
        <v/>
      </c>
      <c r="BY52" s="58" t="str">
        <f t="shared" si="23"/>
        <v/>
      </c>
      <c r="BZ52" s="58" t="str">
        <f t="shared" si="23"/>
        <v/>
      </c>
      <c r="CA52" s="58" t="str">
        <f t="shared" si="23"/>
        <v/>
      </c>
      <c r="CB52" s="58" t="str">
        <f t="shared" si="23"/>
        <v/>
      </c>
      <c r="CC52" s="58" t="str">
        <f t="shared" si="23"/>
        <v/>
      </c>
      <c r="CD52" s="58" t="str">
        <f t="shared" si="23"/>
        <v/>
      </c>
      <c r="CE52" s="58" t="str">
        <f t="shared" si="23"/>
        <v/>
      </c>
      <c r="CF52" s="58" t="str">
        <f t="shared" si="23"/>
        <v/>
      </c>
      <c r="CG52" s="58" t="str">
        <f t="shared" si="23"/>
        <v/>
      </c>
      <c r="CH52" s="58" t="str">
        <f t="shared" si="23"/>
        <v/>
      </c>
      <c r="CI52" s="58" t="str">
        <f t="shared" si="23"/>
        <v/>
      </c>
      <c r="CJ52" s="58" t="str">
        <f t="shared" si="23"/>
        <v/>
      </c>
      <c r="CK52" s="58" t="str">
        <f t="shared" si="23"/>
        <v/>
      </c>
      <c r="CL52" s="58" t="str">
        <f t="shared" si="23"/>
        <v/>
      </c>
      <c r="CM52" s="58" t="str">
        <f t="shared" si="23"/>
        <v/>
      </c>
      <c r="CN52" s="58" t="str">
        <f t="shared" si="23"/>
        <v/>
      </c>
      <c r="CO52" s="58" t="str">
        <f t="shared" si="23"/>
        <v/>
      </c>
      <c r="CP52" s="58" t="str">
        <f t="shared" si="23"/>
        <v/>
      </c>
      <c r="CQ52" s="58" t="str">
        <f t="shared" si="23"/>
        <v/>
      </c>
      <c r="CR52" s="58" t="str">
        <f t="shared" si="23"/>
        <v/>
      </c>
      <c r="CS52" s="58" t="str">
        <f t="shared" si="23"/>
        <v/>
      </c>
      <c r="CT52" s="58" t="str">
        <f t="shared" si="23"/>
        <v/>
      </c>
      <c r="CU52" s="58" t="str">
        <f t="shared" si="23"/>
        <v/>
      </c>
      <c r="CV52" s="58" t="str">
        <f t="shared" si="23"/>
        <v/>
      </c>
      <c r="CW52" s="58" t="str">
        <f t="shared" si="23"/>
        <v/>
      </c>
      <c r="CX52" s="58" t="str">
        <f t="shared" si="23"/>
        <v/>
      </c>
      <c r="CY52" s="58" t="str">
        <f t="shared" si="23"/>
        <v/>
      </c>
      <c r="CZ52" s="58" t="str">
        <f t="shared" si="23"/>
        <v/>
      </c>
      <c r="DA52" s="58" t="str">
        <f t="shared" si="23"/>
        <v/>
      </c>
      <c r="DB52" s="58" t="str">
        <f t="shared" si="23"/>
        <v/>
      </c>
      <c r="DC52" s="58" t="str">
        <f t="shared" si="23"/>
        <v/>
      </c>
      <c r="DD52" s="58" t="str">
        <f t="shared" si="23"/>
        <v/>
      </c>
      <c r="DE52" s="58" t="str">
        <f t="shared" si="23"/>
        <v/>
      </c>
      <c r="DF52" s="58" t="str">
        <f t="shared" si="23"/>
        <v/>
      </c>
      <c r="DG52" s="58" t="str">
        <f t="shared" si="23"/>
        <v/>
      </c>
      <c r="DH52" s="58" t="str">
        <f t="shared" si="23"/>
        <v/>
      </c>
      <c r="DI52" s="58" t="str">
        <f t="shared" si="23"/>
        <v/>
      </c>
      <c r="DJ52" s="58" t="str">
        <f t="shared" si="23"/>
        <v/>
      </c>
      <c r="DK52" s="58" t="str">
        <f t="shared" si="23"/>
        <v/>
      </c>
      <c r="DL52" s="58" t="str">
        <f t="shared" si="23"/>
        <v/>
      </c>
      <c r="DM52" s="58" t="str">
        <f t="shared" si="23"/>
        <v/>
      </c>
      <c r="DN52" s="58" t="str">
        <f t="shared" si="23"/>
        <v/>
      </c>
      <c r="DO52" s="58" t="str">
        <f t="shared" si="23"/>
        <v/>
      </c>
      <c r="DP52" s="58" t="str">
        <f t="shared" si="23"/>
        <v/>
      </c>
      <c r="DQ52" s="58" t="str">
        <f t="shared" si="23"/>
        <v/>
      </c>
      <c r="DR52" s="58" t="str">
        <f t="shared" si="23"/>
        <v/>
      </c>
      <c r="DS52" s="58" t="str">
        <f t="shared" si="23"/>
        <v/>
      </c>
    </row>
    <row r="53" spans="2:123" x14ac:dyDescent="0.3">
      <c r="B53" s="33" t="s">
        <v>130</v>
      </c>
      <c r="C53" s="33" t="s">
        <v>131</v>
      </c>
      <c r="D53" s="58">
        <f>IFERROR(D$16 + D$40 * D$16/SUM(D$8, D$16, D$21, D$33), "")</f>
        <v>852.80210103338197</v>
      </c>
      <c r="E53" s="58">
        <f t="shared" ref="E53:BP53" si="24">IFERROR(E$16 + E$40 * E$16/SUM(E$8, E$16, E$21, E$33), "")</f>
        <v>908.03136742660115</v>
      </c>
      <c r="F53" s="58">
        <f t="shared" si="24"/>
        <v>1760.510495964779</v>
      </c>
      <c r="G53" s="58">
        <f t="shared" si="24"/>
        <v>985.92793647822907</v>
      </c>
      <c r="H53" s="58">
        <f t="shared" si="24"/>
        <v>983.34232143470683</v>
      </c>
      <c r="I53" s="58">
        <f t="shared" si="24"/>
        <v>1969.0957400125476</v>
      </c>
      <c r="J53" s="58">
        <f t="shared" si="24"/>
        <v>970.02823035996528</v>
      </c>
      <c r="K53" s="58">
        <f t="shared" si="24"/>
        <v>982.55949725962864</v>
      </c>
      <c r="L53" s="58">
        <f t="shared" si="24"/>
        <v>1952.321303187568</v>
      </c>
      <c r="M53" s="58">
        <f t="shared" si="24"/>
        <v>974.04122187933126</v>
      </c>
      <c r="N53" s="58">
        <f t="shared" si="24"/>
        <v>1129.4487107254404</v>
      </c>
      <c r="O53" s="58">
        <f t="shared" si="24"/>
        <v>2103.4974888764223</v>
      </c>
      <c r="P53" s="58">
        <f t="shared" si="24"/>
        <v>1066.8905236928767</v>
      </c>
      <c r="Q53" s="58">
        <f t="shared" si="24"/>
        <v>1265.1833158076238</v>
      </c>
      <c r="R53" s="58">
        <f t="shared" si="24"/>
        <v>2331.8018686506393</v>
      </c>
      <c r="S53" s="58">
        <f t="shared" si="24"/>
        <v>1046.9488243014825</v>
      </c>
      <c r="T53" s="58">
        <f t="shared" si="24"/>
        <v>1329.9504563980568</v>
      </c>
      <c r="U53" s="58">
        <f t="shared" si="24"/>
        <v>2376.4111657046378</v>
      </c>
      <c r="V53" s="58">
        <f t="shared" si="24"/>
        <v>1079.9274998425287</v>
      </c>
      <c r="W53" s="58">
        <f t="shared" si="24"/>
        <v>1474.9680877935109</v>
      </c>
      <c r="X53" s="58">
        <f t="shared" si="24"/>
        <v>2554.6133127352841</v>
      </c>
      <c r="Y53" s="58">
        <f t="shared" si="24"/>
        <v>914.90781691938912</v>
      </c>
      <c r="Z53" s="58">
        <f t="shared" si="24"/>
        <v>1074.262397781032</v>
      </c>
      <c r="AA53" s="58">
        <f t="shared" si="24"/>
        <v>1988.6383131017255</v>
      </c>
      <c r="AB53" s="58" t="str">
        <f t="shared" si="24"/>
        <v/>
      </c>
      <c r="AC53" s="58" t="str">
        <f t="shared" si="24"/>
        <v/>
      </c>
      <c r="AD53" s="58" t="str">
        <f t="shared" si="24"/>
        <v/>
      </c>
      <c r="AE53" s="58" t="str">
        <f t="shared" si="24"/>
        <v/>
      </c>
      <c r="AF53" s="58" t="str">
        <f t="shared" si="24"/>
        <v/>
      </c>
      <c r="AG53" s="58" t="str">
        <f t="shared" si="24"/>
        <v/>
      </c>
      <c r="AH53" s="58" t="str">
        <f t="shared" si="24"/>
        <v/>
      </c>
      <c r="AI53" s="58" t="str">
        <f t="shared" si="24"/>
        <v/>
      </c>
      <c r="AJ53" s="58" t="str">
        <f t="shared" si="24"/>
        <v/>
      </c>
      <c r="AK53" s="58" t="str">
        <f t="shared" si="24"/>
        <v/>
      </c>
      <c r="AL53" s="58" t="str">
        <f t="shared" si="24"/>
        <v/>
      </c>
      <c r="AM53" s="58" t="str">
        <f t="shared" si="24"/>
        <v/>
      </c>
      <c r="AN53" s="58" t="str">
        <f t="shared" si="24"/>
        <v/>
      </c>
      <c r="AO53" s="58" t="str">
        <f t="shared" si="24"/>
        <v/>
      </c>
      <c r="AP53" s="58" t="str">
        <f t="shared" si="24"/>
        <v/>
      </c>
      <c r="AQ53" s="58" t="str">
        <f t="shared" si="24"/>
        <v/>
      </c>
      <c r="AR53" s="58" t="str">
        <f t="shared" si="24"/>
        <v/>
      </c>
      <c r="AS53" s="58" t="str">
        <f t="shared" si="24"/>
        <v/>
      </c>
      <c r="AT53" s="58" t="str">
        <f t="shared" si="24"/>
        <v/>
      </c>
      <c r="AU53" s="58" t="str">
        <f t="shared" si="24"/>
        <v/>
      </c>
      <c r="AV53" s="58" t="str">
        <f t="shared" si="24"/>
        <v/>
      </c>
      <c r="AW53" s="58" t="str">
        <f t="shared" si="24"/>
        <v/>
      </c>
      <c r="AX53" s="58" t="str">
        <f t="shared" si="24"/>
        <v/>
      </c>
      <c r="AY53" s="58" t="str">
        <f t="shared" si="24"/>
        <v/>
      </c>
      <c r="AZ53" s="58" t="str">
        <f t="shared" si="24"/>
        <v/>
      </c>
      <c r="BA53" s="58" t="str">
        <f t="shared" si="24"/>
        <v/>
      </c>
      <c r="BB53" s="58" t="str">
        <f t="shared" si="24"/>
        <v/>
      </c>
      <c r="BC53" s="58" t="str">
        <f t="shared" si="24"/>
        <v/>
      </c>
      <c r="BD53" s="58" t="str">
        <f t="shared" si="24"/>
        <v/>
      </c>
      <c r="BE53" s="58" t="str">
        <f t="shared" si="24"/>
        <v/>
      </c>
      <c r="BF53" s="58" t="str">
        <f t="shared" si="24"/>
        <v/>
      </c>
      <c r="BG53" s="58" t="str">
        <f t="shared" si="24"/>
        <v/>
      </c>
      <c r="BH53" s="58" t="str">
        <f t="shared" si="24"/>
        <v/>
      </c>
      <c r="BI53" s="58" t="str">
        <f t="shared" si="24"/>
        <v/>
      </c>
      <c r="BJ53" s="58" t="str">
        <f t="shared" si="24"/>
        <v/>
      </c>
      <c r="BK53" s="58" t="str">
        <f t="shared" si="24"/>
        <v/>
      </c>
      <c r="BL53" s="58" t="str">
        <f t="shared" si="24"/>
        <v/>
      </c>
      <c r="BM53" s="58" t="str">
        <f t="shared" si="24"/>
        <v/>
      </c>
      <c r="BN53" s="58" t="str">
        <f t="shared" si="24"/>
        <v/>
      </c>
      <c r="BO53" s="58" t="str">
        <f t="shared" si="24"/>
        <v/>
      </c>
      <c r="BP53" s="58" t="str">
        <f t="shared" si="24"/>
        <v/>
      </c>
      <c r="BQ53" s="58" t="str">
        <f t="shared" ref="BQ53:DS53" si="25">IFERROR(BQ$16 + BQ$40 * BQ$16/SUM(BQ$8, BQ$16, BQ$21, BQ$33), "")</f>
        <v/>
      </c>
      <c r="BR53" s="58" t="str">
        <f t="shared" si="25"/>
        <v/>
      </c>
      <c r="BS53" s="58" t="str">
        <f t="shared" si="25"/>
        <v/>
      </c>
      <c r="BT53" s="58" t="str">
        <f t="shared" si="25"/>
        <v/>
      </c>
      <c r="BU53" s="58" t="str">
        <f t="shared" si="25"/>
        <v/>
      </c>
      <c r="BV53" s="58" t="str">
        <f t="shared" si="25"/>
        <v/>
      </c>
      <c r="BW53" s="58" t="str">
        <f t="shared" si="25"/>
        <v/>
      </c>
      <c r="BX53" s="58" t="str">
        <f t="shared" si="25"/>
        <v/>
      </c>
      <c r="BY53" s="58" t="str">
        <f t="shared" si="25"/>
        <v/>
      </c>
      <c r="BZ53" s="58" t="str">
        <f t="shared" si="25"/>
        <v/>
      </c>
      <c r="CA53" s="58" t="str">
        <f t="shared" si="25"/>
        <v/>
      </c>
      <c r="CB53" s="58" t="str">
        <f t="shared" si="25"/>
        <v/>
      </c>
      <c r="CC53" s="58" t="str">
        <f t="shared" si="25"/>
        <v/>
      </c>
      <c r="CD53" s="58" t="str">
        <f t="shared" si="25"/>
        <v/>
      </c>
      <c r="CE53" s="58" t="str">
        <f t="shared" si="25"/>
        <v/>
      </c>
      <c r="CF53" s="58" t="str">
        <f t="shared" si="25"/>
        <v/>
      </c>
      <c r="CG53" s="58" t="str">
        <f t="shared" si="25"/>
        <v/>
      </c>
      <c r="CH53" s="58" t="str">
        <f t="shared" si="25"/>
        <v/>
      </c>
      <c r="CI53" s="58" t="str">
        <f t="shared" si="25"/>
        <v/>
      </c>
      <c r="CJ53" s="58" t="str">
        <f t="shared" si="25"/>
        <v/>
      </c>
      <c r="CK53" s="58" t="str">
        <f t="shared" si="25"/>
        <v/>
      </c>
      <c r="CL53" s="58" t="str">
        <f t="shared" si="25"/>
        <v/>
      </c>
      <c r="CM53" s="58" t="str">
        <f t="shared" si="25"/>
        <v/>
      </c>
      <c r="CN53" s="58" t="str">
        <f t="shared" si="25"/>
        <v/>
      </c>
      <c r="CO53" s="58" t="str">
        <f t="shared" si="25"/>
        <v/>
      </c>
      <c r="CP53" s="58" t="str">
        <f t="shared" si="25"/>
        <v/>
      </c>
      <c r="CQ53" s="58" t="str">
        <f t="shared" si="25"/>
        <v/>
      </c>
      <c r="CR53" s="58" t="str">
        <f t="shared" si="25"/>
        <v/>
      </c>
      <c r="CS53" s="58" t="str">
        <f t="shared" si="25"/>
        <v/>
      </c>
      <c r="CT53" s="58" t="str">
        <f t="shared" si="25"/>
        <v/>
      </c>
      <c r="CU53" s="58" t="str">
        <f t="shared" si="25"/>
        <v/>
      </c>
      <c r="CV53" s="58" t="str">
        <f t="shared" si="25"/>
        <v/>
      </c>
      <c r="CW53" s="58" t="str">
        <f t="shared" si="25"/>
        <v/>
      </c>
      <c r="CX53" s="58" t="str">
        <f t="shared" si="25"/>
        <v/>
      </c>
      <c r="CY53" s="58" t="str">
        <f t="shared" si="25"/>
        <v/>
      </c>
      <c r="CZ53" s="58" t="str">
        <f t="shared" si="25"/>
        <v/>
      </c>
      <c r="DA53" s="58" t="str">
        <f t="shared" si="25"/>
        <v/>
      </c>
      <c r="DB53" s="58" t="str">
        <f t="shared" si="25"/>
        <v/>
      </c>
      <c r="DC53" s="58" t="str">
        <f t="shared" si="25"/>
        <v/>
      </c>
      <c r="DD53" s="58" t="str">
        <f t="shared" si="25"/>
        <v/>
      </c>
      <c r="DE53" s="58" t="str">
        <f t="shared" si="25"/>
        <v/>
      </c>
      <c r="DF53" s="58" t="str">
        <f t="shared" si="25"/>
        <v/>
      </c>
      <c r="DG53" s="58" t="str">
        <f t="shared" si="25"/>
        <v/>
      </c>
      <c r="DH53" s="58" t="str">
        <f t="shared" si="25"/>
        <v/>
      </c>
      <c r="DI53" s="58" t="str">
        <f t="shared" si="25"/>
        <v/>
      </c>
      <c r="DJ53" s="58" t="str">
        <f t="shared" si="25"/>
        <v/>
      </c>
      <c r="DK53" s="58" t="str">
        <f t="shared" si="25"/>
        <v/>
      </c>
      <c r="DL53" s="58" t="str">
        <f t="shared" si="25"/>
        <v/>
      </c>
      <c r="DM53" s="58" t="str">
        <f t="shared" si="25"/>
        <v/>
      </c>
      <c r="DN53" s="58" t="str">
        <f t="shared" si="25"/>
        <v/>
      </c>
      <c r="DO53" s="58" t="str">
        <f t="shared" si="25"/>
        <v/>
      </c>
      <c r="DP53" s="58" t="str">
        <f t="shared" si="25"/>
        <v/>
      </c>
      <c r="DQ53" s="58" t="str">
        <f t="shared" si="25"/>
        <v/>
      </c>
      <c r="DR53" s="58" t="str">
        <f t="shared" si="25"/>
        <v/>
      </c>
      <c r="DS53" s="58" t="str">
        <f t="shared" si="25"/>
        <v/>
      </c>
    </row>
    <row r="54" spans="2:123" x14ac:dyDescent="0.3">
      <c r="B54" s="33" t="s">
        <v>138</v>
      </c>
      <c r="C54" s="33" t="s">
        <v>139</v>
      </c>
      <c r="D54" s="58">
        <f>IFERROR(D$21 + D$40 * D$21/SUM(D$8, D$16, D$21, D$33), "")</f>
        <v>5161.75121852948</v>
      </c>
      <c r="E54" s="58">
        <f t="shared" ref="E54:BP54" si="26">IFERROR(E$21 + E$40 * E$21/SUM(E$8, E$16, E$21, E$33), "")</f>
        <v>1455.3625451777477</v>
      </c>
      <c r="F54" s="58">
        <f t="shared" si="26"/>
        <v>6611.597045286625</v>
      </c>
      <c r="G54" s="58">
        <f t="shared" si="26"/>
        <v>4627.0557412512917</v>
      </c>
      <c r="H54" s="58">
        <f t="shared" si="26"/>
        <v>1450.1327482823792</v>
      </c>
      <c r="I54" s="58">
        <f t="shared" si="26"/>
        <v>6074.4227401940634</v>
      </c>
      <c r="J54" s="58">
        <f t="shared" si="26"/>
        <v>4584.4366779067086</v>
      </c>
      <c r="K54" s="58">
        <f t="shared" si="26"/>
        <v>1722.4876781183518</v>
      </c>
      <c r="L54" s="58">
        <f t="shared" si="26"/>
        <v>6303.564691722042</v>
      </c>
      <c r="M54" s="58">
        <f t="shared" si="26"/>
        <v>4648.921731920148</v>
      </c>
      <c r="N54" s="58">
        <f t="shared" si="26"/>
        <v>2242.4386965244908</v>
      </c>
      <c r="O54" s="58">
        <f t="shared" si="26"/>
        <v>6892.4094194895179</v>
      </c>
      <c r="P54" s="58">
        <f t="shared" si="26"/>
        <v>3808.7349689634389</v>
      </c>
      <c r="Q54" s="58">
        <f t="shared" si="26"/>
        <v>2332.9036233022889</v>
      </c>
      <c r="R54" s="58">
        <f t="shared" si="26"/>
        <v>6139.0247895402554</v>
      </c>
      <c r="S54" s="58">
        <f t="shared" si="26"/>
        <v>3712.2456939434696</v>
      </c>
      <c r="T54" s="58">
        <f t="shared" si="26"/>
        <v>2367.2672705586278</v>
      </c>
      <c r="U54" s="58">
        <f t="shared" si="26"/>
        <v>6074.9813285699565</v>
      </c>
      <c r="V54" s="58">
        <f t="shared" si="26"/>
        <v>4108.607895884822</v>
      </c>
      <c r="W54" s="58">
        <f t="shared" si="26"/>
        <v>2587.8818177924622</v>
      </c>
      <c r="X54" s="58">
        <f t="shared" si="26"/>
        <v>6692.9400987613726</v>
      </c>
      <c r="Y54" s="58">
        <f t="shared" si="26"/>
        <v>3936.5537681819474</v>
      </c>
      <c r="Z54" s="58">
        <f t="shared" si="26"/>
        <v>2539.0901756040353</v>
      </c>
      <c r="AA54" s="58">
        <f>IFERROR(AA$21 + AA$40 * AA$21/SUM(AA$8, AA$16, AA$21, AA$33), "")</f>
        <v>6470.8397961436585</v>
      </c>
      <c r="AB54" s="58" t="str">
        <f t="shared" si="26"/>
        <v/>
      </c>
      <c r="AC54" s="58" t="str">
        <f t="shared" si="26"/>
        <v/>
      </c>
      <c r="AD54" s="58" t="str">
        <f t="shared" si="26"/>
        <v/>
      </c>
      <c r="AE54" s="58" t="str">
        <f t="shared" si="26"/>
        <v/>
      </c>
      <c r="AF54" s="58" t="str">
        <f t="shared" si="26"/>
        <v/>
      </c>
      <c r="AG54" s="58" t="str">
        <f t="shared" si="26"/>
        <v/>
      </c>
      <c r="AH54" s="58" t="str">
        <f t="shared" si="26"/>
        <v/>
      </c>
      <c r="AI54" s="58" t="str">
        <f t="shared" si="26"/>
        <v/>
      </c>
      <c r="AJ54" s="58" t="str">
        <f t="shared" si="26"/>
        <v/>
      </c>
      <c r="AK54" s="58" t="str">
        <f t="shared" si="26"/>
        <v/>
      </c>
      <c r="AL54" s="58" t="str">
        <f t="shared" si="26"/>
        <v/>
      </c>
      <c r="AM54" s="58" t="str">
        <f t="shared" si="26"/>
        <v/>
      </c>
      <c r="AN54" s="58" t="str">
        <f t="shared" si="26"/>
        <v/>
      </c>
      <c r="AO54" s="58" t="str">
        <f t="shared" si="26"/>
        <v/>
      </c>
      <c r="AP54" s="58" t="str">
        <f t="shared" si="26"/>
        <v/>
      </c>
      <c r="AQ54" s="58" t="str">
        <f t="shared" si="26"/>
        <v/>
      </c>
      <c r="AR54" s="58" t="str">
        <f t="shared" si="26"/>
        <v/>
      </c>
      <c r="AS54" s="58" t="str">
        <f t="shared" si="26"/>
        <v/>
      </c>
      <c r="AT54" s="58" t="str">
        <f t="shared" si="26"/>
        <v/>
      </c>
      <c r="AU54" s="58" t="str">
        <f t="shared" si="26"/>
        <v/>
      </c>
      <c r="AV54" s="58" t="str">
        <f t="shared" si="26"/>
        <v/>
      </c>
      <c r="AW54" s="58" t="str">
        <f t="shared" si="26"/>
        <v/>
      </c>
      <c r="AX54" s="58" t="str">
        <f t="shared" si="26"/>
        <v/>
      </c>
      <c r="AY54" s="58" t="str">
        <f t="shared" si="26"/>
        <v/>
      </c>
      <c r="AZ54" s="58" t="str">
        <f t="shared" si="26"/>
        <v/>
      </c>
      <c r="BA54" s="58" t="str">
        <f t="shared" si="26"/>
        <v/>
      </c>
      <c r="BB54" s="58" t="str">
        <f t="shared" si="26"/>
        <v/>
      </c>
      <c r="BC54" s="58" t="str">
        <f t="shared" si="26"/>
        <v/>
      </c>
      <c r="BD54" s="58" t="str">
        <f t="shared" si="26"/>
        <v/>
      </c>
      <c r="BE54" s="58" t="str">
        <f t="shared" si="26"/>
        <v/>
      </c>
      <c r="BF54" s="58" t="str">
        <f t="shared" si="26"/>
        <v/>
      </c>
      <c r="BG54" s="58" t="str">
        <f t="shared" si="26"/>
        <v/>
      </c>
      <c r="BH54" s="58" t="str">
        <f t="shared" si="26"/>
        <v/>
      </c>
      <c r="BI54" s="58" t="str">
        <f t="shared" si="26"/>
        <v/>
      </c>
      <c r="BJ54" s="58" t="str">
        <f t="shared" si="26"/>
        <v/>
      </c>
      <c r="BK54" s="58" t="str">
        <f t="shared" si="26"/>
        <v/>
      </c>
      <c r="BL54" s="58" t="str">
        <f t="shared" si="26"/>
        <v/>
      </c>
      <c r="BM54" s="58" t="str">
        <f t="shared" si="26"/>
        <v/>
      </c>
      <c r="BN54" s="58" t="str">
        <f t="shared" si="26"/>
        <v/>
      </c>
      <c r="BO54" s="58" t="str">
        <f t="shared" si="26"/>
        <v/>
      </c>
      <c r="BP54" s="58" t="str">
        <f t="shared" si="26"/>
        <v/>
      </c>
      <c r="BQ54" s="58" t="str">
        <f t="shared" ref="BQ54:DS54" si="27">IFERROR(BQ$21 + BQ$40 * BQ$21/SUM(BQ$8, BQ$16, BQ$21, BQ$33), "")</f>
        <v/>
      </c>
      <c r="BR54" s="58" t="str">
        <f t="shared" si="27"/>
        <v/>
      </c>
      <c r="BS54" s="58" t="str">
        <f t="shared" si="27"/>
        <v/>
      </c>
      <c r="BT54" s="58" t="str">
        <f t="shared" si="27"/>
        <v/>
      </c>
      <c r="BU54" s="58" t="str">
        <f t="shared" si="27"/>
        <v/>
      </c>
      <c r="BV54" s="58" t="str">
        <f t="shared" si="27"/>
        <v/>
      </c>
      <c r="BW54" s="58" t="str">
        <f t="shared" si="27"/>
        <v/>
      </c>
      <c r="BX54" s="58" t="str">
        <f t="shared" si="27"/>
        <v/>
      </c>
      <c r="BY54" s="58" t="str">
        <f t="shared" si="27"/>
        <v/>
      </c>
      <c r="BZ54" s="58" t="str">
        <f t="shared" si="27"/>
        <v/>
      </c>
      <c r="CA54" s="58" t="str">
        <f t="shared" si="27"/>
        <v/>
      </c>
      <c r="CB54" s="58" t="str">
        <f t="shared" si="27"/>
        <v/>
      </c>
      <c r="CC54" s="58" t="str">
        <f t="shared" si="27"/>
        <v/>
      </c>
      <c r="CD54" s="58" t="str">
        <f t="shared" si="27"/>
        <v/>
      </c>
      <c r="CE54" s="58" t="str">
        <f t="shared" si="27"/>
        <v/>
      </c>
      <c r="CF54" s="58" t="str">
        <f t="shared" si="27"/>
        <v/>
      </c>
      <c r="CG54" s="58" t="str">
        <f t="shared" si="27"/>
        <v/>
      </c>
      <c r="CH54" s="58" t="str">
        <f t="shared" si="27"/>
        <v/>
      </c>
      <c r="CI54" s="58" t="str">
        <f t="shared" si="27"/>
        <v/>
      </c>
      <c r="CJ54" s="58" t="str">
        <f t="shared" si="27"/>
        <v/>
      </c>
      <c r="CK54" s="58" t="str">
        <f t="shared" si="27"/>
        <v/>
      </c>
      <c r="CL54" s="58" t="str">
        <f t="shared" si="27"/>
        <v/>
      </c>
      <c r="CM54" s="58" t="str">
        <f t="shared" si="27"/>
        <v/>
      </c>
      <c r="CN54" s="58" t="str">
        <f t="shared" si="27"/>
        <v/>
      </c>
      <c r="CO54" s="58" t="str">
        <f t="shared" si="27"/>
        <v/>
      </c>
      <c r="CP54" s="58" t="str">
        <f t="shared" si="27"/>
        <v/>
      </c>
      <c r="CQ54" s="58" t="str">
        <f t="shared" si="27"/>
        <v/>
      </c>
      <c r="CR54" s="58" t="str">
        <f t="shared" si="27"/>
        <v/>
      </c>
      <c r="CS54" s="58" t="str">
        <f t="shared" si="27"/>
        <v/>
      </c>
      <c r="CT54" s="58" t="str">
        <f t="shared" si="27"/>
        <v/>
      </c>
      <c r="CU54" s="58" t="str">
        <f t="shared" si="27"/>
        <v/>
      </c>
      <c r="CV54" s="58" t="str">
        <f t="shared" si="27"/>
        <v/>
      </c>
      <c r="CW54" s="58" t="str">
        <f t="shared" si="27"/>
        <v/>
      </c>
      <c r="CX54" s="58" t="str">
        <f t="shared" si="27"/>
        <v/>
      </c>
      <c r="CY54" s="58" t="str">
        <f t="shared" si="27"/>
        <v/>
      </c>
      <c r="CZ54" s="58" t="str">
        <f t="shared" si="27"/>
        <v/>
      </c>
      <c r="DA54" s="58" t="str">
        <f t="shared" si="27"/>
        <v/>
      </c>
      <c r="DB54" s="58" t="str">
        <f t="shared" si="27"/>
        <v/>
      </c>
      <c r="DC54" s="58" t="str">
        <f t="shared" si="27"/>
        <v/>
      </c>
      <c r="DD54" s="58" t="str">
        <f t="shared" si="27"/>
        <v/>
      </c>
      <c r="DE54" s="58" t="str">
        <f t="shared" si="27"/>
        <v/>
      </c>
      <c r="DF54" s="58" t="str">
        <f t="shared" si="27"/>
        <v/>
      </c>
      <c r="DG54" s="58" t="str">
        <f t="shared" si="27"/>
        <v/>
      </c>
      <c r="DH54" s="58" t="str">
        <f t="shared" si="27"/>
        <v/>
      </c>
      <c r="DI54" s="58" t="str">
        <f t="shared" si="27"/>
        <v/>
      </c>
      <c r="DJ54" s="58" t="str">
        <f t="shared" si="27"/>
        <v/>
      </c>
      <c r="DK54" s="58" t="str">
        <f t="shared" si="27"/>
        <v/>
      </c>
      <c r="DL54" s="58" t="str">
        <f t="shared" si="27"/>
        <v/>
      </c>
      <c r="DM54" s="58" t="str">
        <f t="shared" si="27"/>
        <v/>
      </c>
      <c r="DN54" s="58" t="str">
        <f t="shared" si="27"/>
        <v/>
      </c>
      <c r="DO54" s="58" t="str">
        <f t="shared" si="27"/>
        <v/>
      </c>
      <c r="DP54" s="58" t="str">
        <f t="shared" si="27"/>
        <v/>
      </c>
      <c r="DQ54" s="58" t="str">
        <f t="shared" si="27"/>
        <v/>
      </c>
      <c r="DR54" s="58" t="str">
        <f t="shared" si="27"/>
        <v/>
      </c>
      <c r="DS54" s="58" t="str">
        <f t="shared" si="27"/>
        <v/>
      </c>
    </row>
    <row r="55" spans="2:123" x14ac:dyDescent="0.3">
      <c r="B55" s="33" t="s">
        <v>160</v>
      </c>
      <c r="C55" s="33" t="s">
        <v>161</v>
      </c>
      <c r="D55" s="58">
        <f>IFERROR(D$33 + D$40 * D$33/SUM(D$8, D$16, D$21, D$33), "")</f>
        <v>27874.06997767607</v>
      </c>
      <c r="E55" s="58">
        <f t="shared" ref="E55:BP55" si="28">IFERROR(E$33 + E$40 * E$33/SUM(E$8, E$16, E$21, E$33), "")</f>
        <v>45293.823632474727</v>
      </c>
      <c r="F55" s="58">
        <f t="shared" si="28"/>
        <v>73171.101446640576</v>
      </c>
      <c r="G55" s="58">
        <f t="shared" si="28"/>
        <v>27632.042489386979</v>
      </c>
      <c r="H55" s="58">
        <f t="shared" si="28"/>
        <v>36080.797037160715</v>
      </c>
      <c r="I55" s="58">
        <f t="shared" si="28"/>
        <v>63713.189972379158</v>
      </c>
      <c r="J55" s="58">
        <f t="shared" si="28"/>
        <v>25156.169299768124</v>
      </c>
      <c r="K55" s="58">
        <f t="shared" si="28"/>
        <v>36528.920747347722</v>
      </c>
      <c r="L55" s="58">
        <f t="shared" si="28"/>
        <v>61686.12483585556</v>
      </c>
      <c r="M55" s="58">
        <f t="shared" si="28"/>
        <v>28807.973757739015</v>
      </c>
      <c r="N55" s="58">
        <f t="shared" si="28"/>
        <v>32697.838095196392</v>
      </c>
      <c r="O55" s="58">
        <f t="shared" si="28"/>
        <v>61506.262624601753</v>
      </c>
      <c r="P55" s="58">
        <f t="shared" si="28"/>
        <v>28597.364970196519</v>
      </c>
      <c r="Q55" s="58">
        <f t="shared" si="28"/>
        <v>43879.574855510516</v>
      </c>
      <c r="R55" s="58">
        <f t="shared" si="28"/>
        <v>72477.148356840873</v>
      </c>
      <c r="S55" s="58">
        <f t="shared" si="28"/>
        <v>28606.995127761998</v>
      </c>
      <c r="T55" s="58">
        <f t="shared" si="28"/>
        <v>49141.173198249686</v>
      </c>
      <c r="U55" s="58">
        <f t="shared" si="28"/>
        <v>77750.098712470048</v>
      </c>
      <c r="V55" s="58">
        <f t="shared" si="28"/>
        <v>28330.948802143877</v>
      </c>
      <c r="W55" s="58">
        <f t="shared" si="28"/>
        <v>50621.611517894438</v>
      </c>
      <c r="X55" s="58">
        <f t="shared" si="28"/>
        <v>78954.920679056246</v>
      </c>
      <c r="Y55" s="58">
        <f t="shared" si="28"/>
        <v>28776.894896696173</v>
      </c>
      <c r="Z55" s="58">
        <f t="shared" si="28"/>
        <v>51506.200661713454</v>
      </c>
      <c r="AA55" s="58">
        <f t="shared" si="28"/>
        <v>80287.760422818392</v>
      </c>
      <c r="AB55" s="58" t="str">
        <f t="shared" si="28"/>
        <v/>
      </c>
      <c r="AC55" s="58" t="str">
        <f t="shared" si="28"/>
        <v/>
      </c>
      <c r="AD55" s="58" t="str">
        <f t="shared" si="28"/>
        <v/>
      </c>
      <c r="AE55" s="58" t="str">
        <f t="shared" si="28"/>
        <v/>
      </c>
      <c r="AF55" s="58" t="str">
        <f t="shared" si="28"/>
        <v/>
      </c>
      <c r="AG55" s="58" t="str">
        <f t="shared" si="28"/>
        <v/>
      </c>
      <c r="AH55" s="58" t="str">
        <f t="shared" si="28"/>
        <v/>
      </c>
      <c r="AI55" s="58" t="str">
        <f t="shared" si="28"/>
        <v/>
      </c>
      <c r="AJ55" s="58" t="str">
        <f t="shared" si="28"/>
        <v/>
      </c>
      <c r="AK55" s="58" t="str">
        <f t="shared" si="28"/>
        <v/>
      </c>
      <c r="AL55" s="58" t="str">
        <f t="shared" si="28"/>
        <v/>
      </c>
      <c r="AM55" s="58" t="str">
        <f t="shared" si="28"/>
        <v/>
      </c>
      <c r="AN55" s="58" t="str">
        <f t="shared" si="28"/>
        <v/>
      </c>
      <c r="AO55" s="58" t="str">
        <f t="shared" si="28"/>
        <v/>
      </c>
      <c r="AP55" s="58" t="str">
        <f t="shared" si="28"/>
        <v/>
      </c>
      <c r="AQ55" s="58" t="str">
        <f t="shared" si="28"/>
        <v/>
      </c>
      <c r="AR55" s="58" t="str">
        <f t="shared" si="28"/>
        <v/>
      </c>
      <c r="AS55" s="58" t="str">
        <f t="shared" si="28"/>
        <v/>
      </c>
      <c r="AT55" s="58" t="str">
        <f t="shared" si="28"/>
        <v/>
      </c>
      <c r="AU55" s="58" t="str">
        <f t="shared" si="28"/>
        <v/>
      </c>
      <c r="AV55" s="58" t="str">
        <f t="shared" si="28"/>
        <v/>
      </c>
      <c r="AW55" s="58" t="str">
        <f t="shared" si="28"/>
        <v/>
      </c>
      <c r="AX55" s="58" t="str">
        <f t="shared" si="28"/>
        <v/>
      </c>
      <c r="AY55" s="58" t="str">
        <f t="shared" si="28"/>
        <v/>
      </c>
      <c r="AZ55" s="58" t="str">
        <f t="shared" si="28"/>
        <v/>
      </c>
      <c r="BA55" s="58" t="str">
        <f t="shared" si="28"/>
        <v/>
      </c>
      <c r="BB55" s="58" t="str">
        <f t="shared" si="28"/>
        <v/>
      </c>
      <c r="BC55" s="58" t="str">
        <f t="shared" si="28"/>
        <v/>
      </c>
      <c r="BD55" s="58" t="str">
        <f t="shared" si="28"/>
        <v/>
      </c>
      <c r="BE55" s="58" t="str">
        <f t="shared" si="28"/>
        <v/>
      </c>
      <c r="BF55" s="58" t="str">
        <f t="shared" si="28"/>
        <v/>
      </c>
      <c r="BG55" s="58" t="str">
        <f t="shared" si="28"/>
        <v/>
      </c>
      <c r="BH55" s="58" t="str">
        <f t="shared" si="28"/>
        <v/>
      </c>
      <c r="BI55" s="58" t="str">
        <f t="shared" si="28"/>
        <v/>
      </c>
      <c r="BJ55" s="58" t="str">
        <f t="shared" si="28"/>
        <v/>
      </c>
      <c r="BK55" s="58" t="str">
        <f t="shared" si="28"/>
        <v/>
      </c>
      <c r="BL55" s="58" t="str">
        <f t="shared" si="28"/>
        <v/>
      </c>
      <c r="BM55" s="58" t="str">
        <f t="shared" si="28"/>
        <v/>
      </c>
      <c r="BN55" s="58" t="str">
        <f t="shared" si="28"/>
        <v/>
      </c>
      <c r="BO55" s="58" t="str">
        <f t="shared" si="28"/>
        <v/>
      </c>
      <c r="BP55" s="58" t="str">
        <f t="shared" si="28"/>
        <v/>
      </c>
      <c r="BQ55" s="58" t="str">
        <f t="shared" ref="BQ55:DS55" si="29">IFERROR(BQ$33 + BQ$40 * BQ$33/SUM(BQ$8, BQ$16, BQ$21, BQ$33), "")</f>
        <v/>
      </c>
      <c r="BR55" s="58" t="str">
        <f t="shared" si="29"/>
        <v/>
      </c>
      <c r="BS55" s="58" t="str">
        <f t="shared" si="29"/>
        <v/>
      </c>
      <c r="BT55" s="58" t="str">
        <f t="shared" si="29"/>
        <v/>
      </c>
      <c r="BU55" s="58" t="str">
        <f t="shared" si="29"/>
        <v/>
      </c>
      <c r="BV55" s="58" t="str">
        <f t="shared" si="29"/>
        <v/>
      </c>
      <c r="BW55" s="58" t="str">
        <f t="shared" si="29"/>
        <v/>
      </c>
      <c r="BX55" s="58" t="str">
        <f t="shared" si="29"/>
        <v/>
      </c>
      <c r="BY55" s="58" t="str">
        <f t="shared" si="29"/>
        <v/>
      </c>
      <c r="BZ55" s="58" t="str">
        <f t="shared" si="29"/>
        <v/>
      </c>
      <c r="CA55" s="58" t="str">
        <f t="shared" si="29"/>
        <v/>
      </c>
      <c r="CB55" s="58" t="str">
        <f t="shared" si="29"/>
        <v/>
      </c>
      <c r="CC55" s="58" t="str">
        <f t="shared" si="29"/>
        <v/>
      </c>
      <c r="CD55" s="58" t="str">
        <f t="shared" si="29"/>
        <v/>
      </c>
      <c r="CE55" s="58" t="str">
        <f t="shared" si="29"/>
        <v/>
      </c>
      <c r="CF55" s="58" t="str">
        <f t="shared" si="29"/>
        <v/>
      </c>
      <c r="CG55" s="58" t="str">
        <f t="shared" si="29"/>
        <v/>
      </c>
      <c r="CH55" s="58" t="str">
        <f t="shared" si="29"/>
        <v/>
      </c>
      <c r="CI55" s="58" t="str">
        <f t="shared" si="29"/>
        <v/>
      </c>
      <c r="CJ55" s="58" t="str">
        <f t="shared" si="29"/>
        <v/>
      </c>
      <c r="CK55" s="58" t="str">
        <f t="shared" si="29"/>
        <v/>
      </c>
      <c r="CL55" s="58" t="str">
        <f t="shared" si="29"/>
        <v/>
      </c>
      <c r="CM55" s="58" t="str">
        <f t="shared" si="29"/>
        <v/>
      </c>
      <c r="CN55" s="58" t="str">
        <f t="shared" si="29"/>
        <v/>
      </c>
      <c r="CO55" s="58" t="str">
        <f t="shared" si="29"/>
        <v/>
      </c>
      <c r="CP55" s="58" t="str">
        <f t="shared" si="29"/>
        <v/>
      </c>
      <c r="CQ55" s="58" t="str">
        <f t="shared" si="29"/>
        <v/>
      </c>
      <c r="CR55" s="58" t="str">
        <f t="shared" si="29"/>
        <v/>
      </c>
      <c r="CS55" s="58" t="str">
        <f t="shared" si="29"/>
        <v/>
      </c>
      <c r="CT55" s="58" t="str">
        <f t="shared" si="29"/>
        <v/>
      </c>
      <c r="CU55" s="58" t="str">
        <f t="shared" si="29"/>
        <v/>
      </c>
      <c r="CV55" s="58" t="str">
        <f t="shared" si="29"/>
        <v/>
      </c>
      <c r="CW55" s="58" t="str">
        <f t="shared" si="29"/>
        <v/>
      </c>
      <c r="CX55" s="58" t="str">
        <f t="shared" si="29"/>
        <v/>
      </c>
      <c r="CY55" s="58" t="str">
        <f t="shared" si="29"/>
        <v/>
      </c>
      <c r="CZ55" s="58" t="str">
        <f t="shared" si="29"/>
        <v/>
      </c>
      <c r="DA55" s="58" t="str">
        <f t="shared" si="29"/>
        <v/>
      </c>
      <c r="DB55" s="58" t="str">
        <f t="shared" si="29"/>
        <v/>
      </c>
      <c r="DC55" s="58" t="str">
        <f t="shared" si="29"/>
        <v/>
      </c>
      <c r="DD55" s="58" t="str">
        <f t="shared" si="29"/>
        <v/>
      </c>
      <c r="DE55" s="58" t="str">
        <f t="shared" si="29"/>
        <v/>
      </c>
      <c r="DF55" s="58" t="str">
        <f t="shared" si="29"/>
        <v/>
      </c>
      <c r="DG55" s="58" t="str">
        <f t="shared" si="29"/>
        <v/>
      </c>
      <c r="DH55" s="58" t="str">
        <f t="shared" si="29"/>
        <v/>
      </c>
      <c r="DI55" s="58" t="str">
        <f t="shared" si="29"/>
        <v/>
      </c>
      <c r="DJ55" s="58" t="str">
        <f t="shared" si="29"/>
        <v/>
      </c>
      <c r="DK55" s="58" t="str">
        <f t="shared" si="29"/>
        <v/>
      </c>
      <c r="DL55" s="58" t="str">
        <f t="shared" si="29"/>
        <v/>
      </c>
      <c r="DM55" s="58" t="str">
        <f t="shared" si="29"/>
        <v/>
      </c>
      <c r="DN55" s="58" t="str">
        <f t="shared" si="29"/>
        <v/>
      </c>
      <c r="DO55" s="58" t="str">
        <f t="shared" si="29"/>
        <v/>
      </c>
      <c r="DP55" s="58" t="str">
        <f t="shared" si="29"/>
        <v/>
      </c>
      <c r="DQ55" s="58" t="str">
        <f t="shared" si="29"/>
        <v/>
      </c>
      <c r="DR55" s="58" t="str">
        <f t="shared" si="29"/>
        <v/>
      </c>
      <c r="DS55" s="58" t="str">
        <f t="shared" si="29"/>
        <v/>
      </c>
    </row>
    <row r="56" spans="2:123" x14ac:dyDescent="0.3">
      <c r="B56" s="33" t="s">
        <v>174</v>
      </c>
      <c r="C56" s="33" t="s">
        <v>1120</v>
      </c>
      <c r="D56" s="64">
        <f>D42</f>
        <v>494.46428500000013</v>
      </c>
      <c r="E56" s="64">
        <f t="shared" ref="E56:BP56" si="30">E42</f>
        <v>542.46313822400009</v>
      </c>
      <c r="F56" s="64">
        <f t="shared" si="30"/>
        <v>1036.9274232240002</v>
      </c>
      <c r="G56" s="64">
        <f t="shared" si="30"/>
        <v>495.79151310000009</v>
      </c>
      <c r="H56" s="64">
        <f t="shared" si="30"/>
        <v>538.23940931100003</v>
      </c>
      <c r="I56" s="64">
        <f t="shared" si="30"/>
        <v>1034.0309224110001</v>
      </c>
      <c r="J56" s="64">
        <f t="shared" si="30"/>
        <v>603.9154254999994</v>
      </c>
      <c r="K56" s="64">
        <f t="shared" si="30"/>
        <v>519.99268987500022</v>
      </c>
      <c r="L56" s="64">
        <f t="shared" si="30"/>
        <v>1123.9081153749996</v>
      </c>
      <c r="M56" s="64">
        <f t="shared" si="30"/>
        <v>758.26267199999995</v>
      </c>
      <c r="N56" s="64">
        <f t="shared" si="30"/>
        <v>582.41803541299987</v>
      </c>
      <c r="O56" s="64">
        <f t="shared" si="30"/>
        <v>1340.6807074129997</v>
      </c>
      <c r="P56" s="64">
        <f t="shared" si="30"/>
        <v>594.73283257999981</v>
      </c>
      <c r="Q56" s="64">
        <f t="shared" si="30"/>
        <v>740.55340253700001</v>
      </c>
      <c r="R56" s="64">
        <f t="shared" si="30"/>
        <v>1335.2862351169999</v>
      </c>
      <c r="S56" s="64">
        <f t="shared" si="30"/>
        <v>751.60862999999995</v>
      </c>
      <c r="T56" s="64">
        <f t="shared" si="30"/>
        <v>805.7275699999999</v>
      </c>
      <c r="U56" s="64">
        <f t="shared" si="30"/>
        <v>1557.3362</v>
      </c>
      <c r="V56" s="64">
        <f t="shared" si="30"/>
        <v>710.04499999999996</v>
      </c>
      <c r="W56" s="64">
        <f t="shared" si="30"/>
        <v>865.56200000000001</v>
      </c>
      <c r="X56" s="64">
        <f t="shared" si="30"/>
        <v>1575.607</v>
      </c>
      <c r="Y56" s="64">
        <f t="shared" si="30"/>
        <v>752.5</v>
      </c>
      <c r="Z56" s="64">
        <f t="shared" si="30"/>
        <v>910.40300000000002</v>
      </c>
      <c r="AA56" s="64">
        <f t="shared" si="30"/>
        <v>1662.903</v>
      </c>
      <c r="AB56" s="64" t="str">
        <f t="shared" si="30"/>
        <v/>
      </c>
      <c r="AC56" s="64" t="str">
        <f t="shared" si="30"/>
        <v/>
      </c>
      <c r="AD56" s="64" t="str">
        <f t="shared" si="30"/>
        <v/>
      </c>
      <c r="AE56" s="64" t="str">
        <f t="shared" si="30"/>
        <v/>
      </c>
      <c r="AF56" s="64" t="str">
        <f t="shared" si="30"/>
        <v/>
      </c>
      <c r="AG56" s="64" t="str">
        <f t="shared" si="30"/>
        <v/>
      </c>
      <c r="AH56" s="64" t="str">
        <f t="shared" si="30"/>
        <v/>
      </c>
      <c r="AI56" s="64" t="str">
        <f t="shared" si="30"/>
        <v/>
      </c>
      <c r="AJ56" s="64" t="str">
        <f t="shared" si="30"/>
        <v/>
      </c>
      <c r="AK56" s="64" t="str">
        <f t="shared" si="30"/>
        <v/>
      </c>
      <c r="AL56" s="64" t="str">
        <f t="shared" si="30"/>
        <v/>
      </c>
      <c r="AM56" s="64" t="str">
        <f t="shared" si="30"/>
        <v/>
      </c>
      <c r="AN56" s="64" t="str">
        <f t="shared" si="30"/>
        <v/>
      </c>
      <c r="AO56" s="64" t="str">
        <f t="shared" si="30"/>
        <v/>
      </c>
      <c r="AP56" s="64" t="str">
        <f t="shared" si="30"/>
        <v/>
      </c>
      <c r="AQ56" s="64" t="str">
        <f t="shared" si="30"/>
        <v/>
      </c>
      <c r="AR56" s="64" t="str">
        <f t="shared" si="30"/>
        <v/>
      </c>
      <c r="AS56" s="64" t="str">
        <f t="shared" si="30"/>
        <v/>
      </c>
      <c r="AT56" s="64" t="str">
        <f t="shared" si="30"/>
        <v/>
      </c>
      <c r="AU56" s="64" t="str">
        <f t="shared" si="30"/>
        <v/>
      </c>
      <c r="AV56" s="64" t="str">
        <f t="shared" si="30"/>
        <v/>
      </c>
      <c r="AW56" s="64" t="str">
        <f t="shared" si="30"/>
        <v/>
      </c>
      <c r="AX56" s="64" t="str">
        <f t="shared" si="30"/>
        <v/>
      </c>
      <c r="AY56" s="64" t="str">
        <f t="shared" si="30"/>
        <v/>
      </c>
      <c r="AZ56" s="64" t="str">
        <f t="shared" si="30"/>
        <v/>
      </c>
      <c r="BA56" s="64" t="str">
        <f t="shared" si="30"/>
        <v/>
      </c>
      <c r="BB56" s="64" t="str">
        <f t="shared" si="30"/>
        <v/>
      </c>
      <c r="BC56" s="64" t="str">
        <f t="shared" si="30"/>
        <v/>
      </c>
      <c r="BD56" s="64" t="str">
        <f t="shared" si="30"/>
        <v/>
      </c>
      <c r="BE56" s="64" t="str">
        <f t="shared" si="30"/>
        <v/>
      </c>
      <c r="BF56" s="64" t="str">
        <f t="shared" si="30"/>
        <v/>
      </c>
      <c r="BG56" s="64" t="str">
        <f t="shared" si="30"/>
        <v/>
      </c>
      <c r="BH56" s="64" t="str">
        <f t="shared" si="30"/>
        <v/>
      </c>
      <c r="BI56" s="64" t="str">
        <f t="shared" si="30"/>
        <v/>
      </c>
      <c r="BJ56" s="64" t="str">
        <f t="shared" si="30"/>
        <v/>
      </c>
      <c r="BK56" s="64" t="str">
        <f t="shared" si="30"/>
        <v/>
      </c>
      <c r="BL56" s="64" t="str">
        <f t="shared" si="30"/>
        <v/>
      </c>
      <c r="BM56" s="64" t="str">
        <f t="shared" si="30"/>
        <v/>
      </c>
      <c r="BN56" s="64" t="str">
        <f t="shared" si="30"/>
        <v/>
      </c>
      <c r="BO56" s="64" t="str">
        <f t="shared" si="30"/>
        <v/>
      </c>
      <c r="BP56" s="64" t="str">
        <f t="shared" si="30"/>
        <v/>
      </c>
      <c r="BQ56" s="64" t="str">
        <f t="shared" ref="BQ56:DS56" si="31">BQ42</f>
        <v/>
      </c>
      <c r="BR56" s="64" t="str">
        <f t="shared" si="31"/>
        <v/>
      </c>
      <c r="BS56" s="64" t="str">
        <f t="shared" si="31"/>
        <v/>
      </c>
      <c r="BT56" s="64" t="str">
        <f t="shared" si="31"/>
        <v/>
      </c>
      <c r="BU56" s="64" t="str">
        <f t="shared" si="31"/>
        <v/>
      </c>
      <c r="BV56" s="64" t="str">
        <f t="shared" si="31"/>
        <v/>
      </c>
      <c r="BW56" s="64" t="str">
        <f t="shared" si="31"/>
        <v/>
      </c>
      <c r="BX56" s="64" t="str">
        <f t="shared" si="31"/>
        <v/>
      </c>
      <c r="BY56" s="64" t="str">
        <f t="shared" si="31"/>
        <v/>
      </c>
      <c r="BZ56" s="64" t="str">
        <f t="shared" si="31"/>
        <v/>
      </c>
      <c r="CA56" s="64" t="str">
        <f t="shared" si="31"/>
        <v/>
      </c>
      <c r="CB56" s="64" t="str">
        <f t="shared" si="31"/>
        <v/>
      </c>
      <c r="CC56" s="64" t="str">
        <f t="shared" si="31"/>
        <v/>
      </c>
      <c r="CD56" s="64" t="str">
        <f t="shared" si="31"/>
        <v/>
      </c>
      <c r="CE56" s="64" t="str">
        <f t="shared" si="31"/>
        <v/>
      </c>
      <c r="CF56" s="64" t="str">
        <f t="shared" si="31"/>
        <v/>
      </c>
      <c r="CG56" s="64" t="str">
        <f t="shared" si="31"/>
        <v/>
      </c>
      <c r="CH56" s="64" t="str">
        <f t="shared" si="31"/>
        <v/>
      </c>
      <c r="CI56" s="64" t="str">
        <f t="shared" si="31"/>
        <v/>
      </c>
      <c r="CJ56" s="64" t="str">
        <f t="shared" si="31"/>
        <v/>
      </c>
      <c r="CK56" s="64" t="str">
        <f t="shared" si="31"/>
        <v/>
      </c>
      <c r="CL56" s="64" t="str">
        <f t="shared" si="31"/>
        <v/>
      </c>
      <c r="CM56" s="64" t="str">
        <f t="shared" si="31"/>
        <v/>
      </c>
      <c r="CN56" s="64" t="str">
        <f t="shared" si="31"/>
        <v/>
      </c>
      <c r="CO56" s="64" t="str">
        <f t="shared" si="31"/>
        <v/>
      </c>
      <c r="CP56" s="64" t="str">
        <f t="shared" si="31"/>
        <v/>
      </c>
      <c r="CQ56" s="64" t="str">
        <f t="shared" si="31"/>
        <v/>
      </c>
      <c r="CR56" s="64" t="str">
        <f t="shared" si="31"/>
        <v/>
      </c>
      <c r="CS56" s="64" t="str">
        <f t="shared" si="31"/>
        <v/>
      </c>
      <c r="CT56" s="64" t="str">
        <f t="shared" si="31"/>
        <v/>
      </c>
      <c r="CU56" s="64" t="str">
        <f t="shared" si="31"/>
        <v/>
      </c>
      <c r="CV56" s="64" t="str">
        <f t="shared" si="31"/>
        <v/>
      </c>
      <c r="CW56" s="64" t="str">
        <f t="shared" si="31"/>
        <v/>
      </c>
      <c r="CX56" s="64" t="str">
        <f t="shared" si="31"/>
        <v/>
      </c>
      <c r="CY56" s="64" t="str">
        <f t="shared" si="31"/>
        <v/>
      </c>
      <c r="CZ56" s="64" t="str">
        <f t="shared" si="31"/>
        <v/>
      </c>
      <c r="DA56" s="64" t="str">
        <f t="shared" si="31"/>
        <v/>
      </c>
      <c r="DB56" s="64" t="str">
        <f t="shared" si="31"/>
        <v/>
      </c>
      <c r="DC56" s="64" t="str">
        <f t="shared" si="31"/>
        <v/>
      </c>
      <c r="DD56" s="64" t="str">
        <f t="shared" si="31"/>
        <v/>
      </c>
      <c r="DE56" s="64" t="str">
        <f t="shared" si="31"/>
        <v/>
      </c>
      <c r="DF56" s="64" t="str">
        <f t="shared" si="31"/>
        <v/>
      </c>
      <c r="DG56" s="64" t="str">
        <f t="shared" si="31"/>
        <v/>
      </c>
      <c r="DH56" s="64" t="str">
        <f t="shared" si="31"/>
        <v/>
      </c>
      <c r="DI56" s="64" t="str">
        <f t="shared" si="31"/>
        <v/>
      </c>
      <c r="DJ56" s="64" t="str">
        <f t="shared" si="31"/>
        <v/>
      </c>
      <c r="DK56" s="64" t="str">
        <f t="shared" si="31"/>
        <v/>
      </c>
      <c r="DL56" s="64" t="str">
        <f t="shared" si="31"/>
        <v/>
      </c>
      <c r="DM56" s="64" t="str">
        <f t="shared" si="31"/>
        <v/>
      </c>
      <c r="DN56" s="64" t="str">
        <f t="shared" si="31"/>
        <v/>
      </c>
      <c r="DO56" s="64" t="str">
        <f t="shared" si="31"/>
        <v/>
      </c>
      <c r="DP56" s="64" t="str">
        <f t="shared" si="31"/>
        <v/>
      </c>
      <c r="DQ56" s="64" t="str">
        <f t="shared" si="31"/>
        <v/>
      </c>
      <c r="DR56" s="64" t="str">
        <f t="shared" si="31"/>
        <v/>
      </c>
      <c r="DS56" s="64" t="str">
        <f t="shared" si="31"/>
        <v/>
      </c>
    </row>
    <row r="58" spans="2:123" x14ac:dyDescent="0.3">
      <c r="C58" s="103" t="s">
        <v>771</v>
      </c>
      <c r="D58" s="91">
        <f>IFERROR( SUM(D52:D56)-D44, "")</f>
        <v>0</v>
      </c>
      <c r="E58" s="91">
        <f t="shared" ref="E58:BP58" si="32">IFERROR( SUM(E52:E56)-E44, "")</f>
        <v>0</v>
      </c>
      <c r="F58" s="91">
        <f t="shared" si="32"/>
        <v>0</v>
      </c>
      <c r="G58" s="91">
        <f t="shared" si="32"/>
        <v>0</v>
      </c>
      <c r="H58" s="91">
        <f t="shared" si="32"/>
        <v>0</v>
      </c>
      <c r="I58" s="91">
        <f t="shared" si="32"/>
        <v>0</v>
      </c>
      <c r="J58" s="91">
        <f t="shared" si="32"/>
        <v>0</v>
      </c>
      <c r="K58" s="91">
        <f t="shared" si="32"/>
        <v>-7.2759576141834259E-12</v>
      </c>
      <c r="L58" s="91">
        <f t="shared" si="32"/>
        <v>0</v>
      </c>
      <c r="M58" s="91">
        <f t="shared" si="32"/>
        <v>-7.2759576141834259E-12</v>
      </c>
      <c r="N58" s="91">
        <f t="shared" si="32"/>
        <v>0</v>
      </c>
      <c r="O58" s="91">
        <f t="shared" si="32"/>
        <v>0</v>
      </c>
      <c r="P58" s="91">
        <f t="shared" si="32"/>
        <v>7.2759576141834259E-12</v>
      </c>
      <c r="Q58" s="91">
        <f t="shared" si="32"/>
        <v>0</v>
      </c>
      <c r="R58" s="91">
        <f t="shared" si="32"/>
        <v>0</v>
      </c>
      <c r="S58" s="91">
        <f t="shared" si="32"/>
        <v>-1.4551915228366852E-11</v>
      </c>
      <c r="T58" s="91">
        <f t="shared" si="32"/>
        <v>0</v>
      </c>
      <c r="U58" s="91">
        <f t="shared" si="32"/>
        <v>0</v>
      </c>
      <c r="V58" s="91">
        <f t="shared" si="32"/>
        <v>0</v>
      </c>
      <c r="W58" s="91">
        <f t="shared" si="32"/>
        <v>0</v>
      </c>
      <c r="X58" s="91">
        <f t="shared" si="32"/>
        <v>0</v>
      </c>
      <c r="Y58" s="91">
        <f t="shared" si="32"/>
        <v>7.2759576141834259E-12</v>
      </c>
      <c r="Z58" s="91">
        <f t="shared" si="32"/>
        <v>0</v>
      </c>
      <c r="AA58" s="91">
        <f t="shared" si="32"/>
        <v>1.4551915228366852E-11</v>
      </c>
      <c r="AB58" s="91" t="str">
        <f t="shared" si="32"/>
        <v/>
      </c>
      <c r="AC58" s="91" t="str">
        <f t="shared" si="32"/>
        <v/>
      </c>
      <c r="AD58" s="91" t="str">
        <f t="shared" si="32"/>
        <v/>
      </c>
      <c r="AE58" s="91" t="str">
        <f t="shared" si="32"/>
        <v/>
      </c>
      <c r="AF58" s="91" t="str">
        <f t="shared" si="32"/>
        <v/>
      </c>
      <c r="AG58" s="91" t="str">
        <f t="shared" si="32"/>
        <v/>
      </c>
      <c r="AH58" s="91" t="str">
        <f t="shared" si="32"/>
        <v/>
      </c>
      <c r="AI58" s="91" t="str">
        <f t="shared" si="32"/>
        <v/>
      </c>
      <c r="AJ58" s="91" t="str">
        <f t="shared" si="32"/>
        <v/>
      </c>
      <c r="AK58" s="91" t="str">
        <f t="shared" si="32"/>
        <v/>
      </c>
      <c r="AL58" s="91" t="str">
        <f t="shared" si="32"/>
        <v/>
      </c>
      <c r="AM58" s="91" t="str">
        <f t="shared" si="32"/>
        <v/>
      </c>
      <c r="AN58" s="91" t="str">
        <f t="shared" si="32"/>
        <v/>
      </c>
      <c r="AO58" s="91" t="str">
        <f t="shared" si="32"/>
        <v/>
      </c>
      <c r="AP58" s="91" t="str">
        <f t="shared" si="32"/>
        <v/>
      </c>
      <c r="AQ58" s="91" t="str">
        <f t="shared" si="32"/>
        <v/>
      </c>
      <c r="AR58" s="91" t="str">
        <f t="shared" si="32"/>
        <v/>
      </c>
      <c r="AS58" s="91" t="str">
        <f t="shared" si="32"/>
        <v/>
      </c>
      <c r="AT58" s="91" t="str">
        <f t="shared" si="32"/>
        <v/>
      </c>
      <c r="AU58" s="91" t="str">
        <f t="shared" si="32"/>
        <v/>
      </c>
      <c r="AV58" s="91" t="str">
        <f t="shared" si="32"/>
        <v/>
      </c>
      <c r="AW58" s="91" t="str">
        <f t="shared" si="32"/>
        <v/>
      </c>
      <c r="AX58" s="91" t="str">
        <f t="shared" si="32"/>
        <v/>
      </c>
      <c r="AY58" s="91" t="str">
        <f t="shared" si="32"/>
        <v/>
      </c>
      <c r="AZ58" s="91" t="str">
        <f t="shared" si="32"/>
        <v/>
      </c>
      <c r="BA58" s="91" t="str">
        <f t="shared" si="32"/>
        <v/>
      </c>
      <c r="BB58" s="91" t="str">
        <f t="shared" si="32"/>
        <v/>
      </c>
      <c r="BC58" s="91" t="str">
        <f t="shared" si="32"/>
        <v/>
      </c>
      <c r="BD58" s="91" t="str">
        <f t="shared" si="32"/>
        <v/>
      </c>
      <c r="BE58" s="91" t="str">
        <f t="shared" si="32"/>
        <v/>
      </c>
      <c r="BF58" s="91" t="str">
        <f t="shared" si="32"/>
        <v/>
      </c>
      <c r="BG58" s="91" t="str">
        <f t="shared" si="32"/>
        <v/>
      </c>
      <c r="BH58" s="91" t="str">
        <f t="shared" si="32"/>
        <v/>
      </c>
      <c r="BI58" s="91" t="str">
        <f t="shared" si="32"/>
        <v/>
      </c>
      <c r="BJ58" s="91" t="str">
        <f t="shared" si="32"/>
        <v/>
      </c>
      <c r="BK58" s="91" t="str">
        <f t="shared" si="32"/>
        <v/>
      </c>
      <c r="BL58" s="91" t="str">
        <f t="shared" si="32"/>
        <v/>
      </c>
      <c r="BM58" s="91" t="str">
        <f t="shared" si="32"/>
        <v/>
      </c>
      <c r="BN58" s="91" t="str">
        <f t="shared" si="32"/>
        <v/>
      </c>
      <c r="BO58" s="91" t="str">
        <f t="shared" si="32"/>
        <v/>
      </c>
      <c r="BP58" s="91" t="str">
        <f t="shared" si="32"/>
        <v/>
      </c>
      <c r="BQ58" s="91" t="str">
        <f t="shared" ref="BQ58:DS58" si="33">IFERROR( SUM(BQ52:BQ56)-BQ44, "")</f>
        <v/>
      </c>
      <c r="BR58" s="91" t="str">
        <f t="shared" si="33"/>
        <v/>
      </c>
      <c r="BS58" s="91" t="str">
        <f t="shared" si="33"/>
        <v/>
      </c>
      <c r="BT58" s="91" t="str">
        <f t="shared" si="33"/>
        <v/>
      </c>
      <c r="BU58" s="91" t="str">
        <f t="shared" si="33"/>
        <v/>
      </c>
      <c r="BV58" s="91" t="str">
        <f t="shared" si="33"/>
        <v/>
      </c>
      <c r="BW58" s="91" t="str">
        <f t="shared" si="33"/>
        <v/>
      </c>
      <c r="BX58" s="91" t="str">
        <f t="shared" si="33"/>
        <v/>
      </c>
      <c r="BY58" s="91" t="str">
        <f t="shared" si="33"/>
        <v/>
      </c>
      <c r="BZ58" s="91" t="str">
        <f t="shared" si="33"/>
        <v/>
      </c>
      <c r="CA58" s="91" t="str">
        <f t="shared" si="33"/>
        <v/>
      </c>
      <c r="CB58" s="91" t="str">
        <f t="shared" si="33"/>
        <v/>
      </c>
      <c r="CC58" s="91" t="str">
        <f t="shared" si="33"/>
        <v/>
      </c>
      <c r="CD58" s="91" t="str">
        <f t="shared" si="33"/>
        <v/>
      </c>
      <c r="CE58" s="91" t="str">
        <f t="shared" si="33"/>
        <v/>
      </c>
      <c r="CF58" s="91" t="str">
        <f t="shared" si="33"/>
        <v/>
      </c>
      <c r="CG58" s="91" t="str">
        <f t="shared" si="33"/>
        <v/>
      </c>
      <c r="CH58" s="91" t="str">
        <f t="shared" si="33"/>
        <v/>
      </c>
      <c r="CI58" s="91" t="str">
        <f t="shared" si="33"/>
        <v/>
      </c>
      <c r="CJ58" s="91" t="str">
        <f t="shared" si="33"/>
        <v/>
      </c>
      <c r="CK58" s="91" t="str">
        <f t="shared" si="33"/>
        <v/>
      </c>
      <c r="CL58" s="91" t="str">
        <f t="shared" si="33"/>
        <v/>
      </c>
      <c r="CM58" s="91" t="str">
        <f t="shared" si="33"/>
        <v/>
      </c>
      <c r="CN58" s="91" t="str">
        <f t="shared" si="33"/>
        <v/>
      </c>
      <c r="CO58" s="91" t="str">
        <f t="shared" si="33"/>
        <v/>
      </c>
      <c r="CP58" s="91" t="str">
        <f t="shared" si="33"/>
        <v/>
      </c>
      <c r="CQ58" s="91" t="str">
        <f t="shared" si="33"/>
        <v/>
      </c>
      <c r="CR58" s="91" t="str">
        <f t="shared" si="33"/>
        <v/>
      </c>
      <c r="CS58" s="91" t="str">
        <f t="shared" si="33"/>
        <v/>
      </c>
      <c r="CT58" s="91" t="str">
        <f t="shared" si="33"/>
        <v/>
      </c>
      <c r="CU58" s="91" t="str">
        <f t="shared" si="33"/>
        <v/>
      </c>
      <c r="CV58" s="91" t="str">
        <f t="shared" si="33"/>
        <v/>
      </c>
      <c r="CW58" s="91" t="str">
        <f t="shared" si="33"/>
        <v/>
      </c>
      <c r="CX58" s="91" t="str">
        <f t="shared" si="33"/>
        <v/>
      </c>
      <c r="CY58" s="91" t="str">
        <f t="shared" si="33"/>
        <v/>
      </c>
      <c r="CZ58" s="91" t="str">
        <f t="shared" si="33"/>
        <v/>
      </c>
      <c r="DA58" s="91" t="str">
        <f t="shared" si="33"/>
        <v/>
      </c>
      <c r="DB58" s="91" t="str">
        <f t="shared" si="33"/>
        <v/>
      </c>
      <c r="DC58" s="91" t="str">
        <f t="shared" si="33"/>
        <v/>
      </c>
      <c r="DD58" s="91" t="str">
        <f t="shared" si="33"/>
        <v/>
      </c>
      <c r="DE58" s="91" t="str">
        <f t="shared" si="33"/>
        <v/>
      </c>
      <c r="DF58" s="91" t="str">
        <f t="shared" si="33"/>
        <v/>
      </c>
      <c r="DG58" s="91" t="str">
        <f t="shared" si="33"/>
        <v/>
      </c>
      <c r="DH58" s="91" t="str">
        <f t="shared" si="33"/>
        <v/>
      </c>
      <c r="DI58" s="91" t="str">
        <f t="shared" si="33"/>
        <v/>
      </c>
      <c r="DJ58" s="91" t="str">
        <f t="shared" si="33"/>
        <v/>
      </c>
      <c r="DK58" s="91" t="str">
        <f t="shared" si="33"/>
        <v/>
      </c>
      <c r="DL58" s="91" t="str">
        <f t="shared" si="33"/>
        <v/>
      </c>
      <c r="DM58" s="91" t="str">
        <f t="shared" si="33"/>
        <v/>
      </c>
      <c r="DN58" s="91" t="str">
        <f t="shared" si="33"/>
        <v/>
      </c>
      <c r="DO58" s="91" t="str">
        <f t="shared" si="33"/>
        <v/>
      </c>
      <c r="DP58" s="91" t="str">
        <f t="shared" si="33"/>
        <v/>
      </c>
      <c r="DQ58" s="91" t="str">
        <f t="shared" si="33"/>
        <v/>
      </c>
      <c r="DR58" s="91" t="str">
        <f t="shared" si="33"/>
        <v/>
      </c>
      <c r="DS58" s="91" t="str">
        <f t="shared" si="33"/>
        <v/>
      </c>
    </row>
    <row r="60" spans="2:123" ht="16.2" thickBot="1" x14ac:dyDescent="0.35">
      <c r="B60" s="54" t="s">
        <v>1118</v>
      </c>
      <c r="C60" s="54"/>
      <c r="D60" s="54"/>
      <c r="E60" s="54"/>
      <c r="F60" s="54"/>
      <c r="G60" s="54"/>
      <c r="H60" s="54"/>
      <c r="I60" s="54"/>
      <c r="J60" s="54"/>
      <c r="K60" s="54"/>
      <c r="L60" s="54"/>
      <c r="M60" s="54"/>
      <c r="N60" s="54"/>
      <c r="O60" s="54"/>
      <c r="P60" s="54"/>
      <c r="Q60" s="54"/>
    </row>
    <row r="62" spans="2:123" x14ac:dyDescent="0.3">
      <c r="B62" s="29"/>
      <c r="C62" s="29"/>
      <c r="D62" s="30">
        <v>2011</v>
      </c>
      <c r="E62" s="30">
        <v>2011</v>
      </c>
      <c r="F62" s="30">
        <v>2011</v>
      </c>
      <c r="G62" s="30">
        <f>D62+1</f>
        <v>2012</v>
      </c>
      <c r="H62" s="30">
        <f t="shared" ref="H62" si="34">E62+1</f>
        <v>2012</v>
      </c>
      <c r="I62" s="30">
        <f t="shared" ref="I62" si="35">F62+1</f>
        <v>2012</v>
      </c>
      <c r="J62" s="30">
        <f t="shared" ref="J62" si="36">G62+1</f>
        <v>2013</v>
      </c>
      <c r="K62" s="30">
        <f t="shared" ref="K62" si="37">H62+1</f>
        <v>2013</v>
      </c>
      <c r="L62" s="30">
        <f t="shared" ref="L62" si="38">I62+1</f>
        <v>2013</v>
      </c>
      <c r="M62" s="30">
        <f t="shared" ref="M62" si="39">J62+1</f>
        <v>2014</v>
      </c>
      <c r="N62" s="30">
        <f t="shared" ref="N62" si="40">K62+1</f>
        <v>2014</v>
      </c>
      <c r="O62" s="30">
        <f t="shared" ref="O62" si="41">L62+1</f>
        <v>2014</v>
      </c>
      <c r="P62" s="30">
        <f t="shared" ref="P62" si="42">M62+1</f>
        <v>2015</v>
      </c>
      <c r="Q62" s="30">
        <f t="shared" ref="Q62" si="43">N62+1</f>
        <v>2015</v>
      </c>
      <c r="R62" s="30">
        <f t="shared" ref="R62" si="44">O62+1</f>
        <v>2015</v>
      </c>
      <c r="S62" s="30">
        <f t="shared" ref="S62" si="45">P62+1</f>
        <v>2016</v>
      </c>
      <c r="T62" s="30">
        <f t="shared" ref="T62" si="46">Q62+1</f>
        <v>2016</v>
      </c>
      <c r="U62" s="30">
        <f t="shared" ref="U62" si="47">R62+1</f>
        <v>2016</v>
      </c>
      <c r="V62" s="30">
        <f t="shared" ref="V62" si="48">S62+1</f>
        <v>2017</v>
      </c>
      <c r="W62" s="30">
        <f t="shared" ref="W62" si="49">T62+1</f>
        <v>2017</v>
      </c>
      <c r="X62" s="30">
        <f t="shared" ref="X62" si="50">U62+1</f>
        <v>2017</v>
      </c>
      <c r="Y62" s="30">
        <f t="shared" ref="Y62" si="51">V62+1</f>
        <v>2018</v>
      </c>
      <c r="Z62" s="30">
        <f t="shared" ref="Z62" si="52">W62+1</f>
        <v>2018</v>
      </c>
      <c r="AA62" s="30">
        <f t="shared" ref="AA62" si="53">X62+1</f>
        <v>2018</v>
      </c>
      <c r="AB62" s="30">
        <f t="shared" ref="AB62" si="54">Y62+1</f>
        <v>2019</v>
      </c>
      <c r="AC62" s="30">
        <f t="shared" ref="AC62" si="55">Z62+1</f>
        <v>2019</v>
      </c>
      <c r="AD62" s="30">
        <f t="shared" ref="AD62" si="56">AA62+1</f>
        <v>2019</v>
      </c>
      <c r="AE62" s="30">
        <f t="shared" ref="AE62" si="57">AB62+1</f>
        <v>2020</v>
      </c>
      <c r="AF62" s="30">
        <f t="shared" ref="AF62" si="58">AC62+1</f>
        <v>2020</v>
      </c>
      <c r="AG62" s="30">
        <f t="shared" ref="AG62" si="59">AD62+1</f>
        <v>2020</v>
      </c>
      <c r="AH62" s="30">
        <f t="shared" ref="AH62" si="60">AE62+1</f>
        <v>2021</v>
      </c>
      <c r="AI62" s="30">
        <f t="shared" ref="AI62" si="61">AF62+1</f>
        <v>2021</v>
      </c>
      <c r="AJ62" s="30">
        <f t="shared" ref="AJ62" si="62">AG62+1</f>
        <v>2021</v>
      </c>
      <c r="AK62" s="30">
        <f t="shared" ref="AK62" si="63">AH62+1</f>
        <v>2022</v>
      </c>
      <c r="AL62" s="30">
        <f t="shared" ref="AL62" si="64">AI62+1</f>
        <v>2022</v>
      </c>
      <c r="AM62" s="30">
        <f t="shared" ref="AM62" si="65">AJ62+1</f>
        <v>2022</v>
      </c>
      <c r="AN62" s="30">
        <f t="shared" ref="AN62" si="66">AK62+1</f>
        <v>2023</v>
      </c>
      <c r="AO62" s="30">
        <f t="shared" ref="AO62" si="67">AL62+1</f>
        <v>2023</v>
      </c>
      <c r="AP62" s="30">
        <f t="shared" ref="AP62" si="68">AM62+1</f>
        <v>2023</v>
      </c>
      <c r="AQ62" s="30">
        <f t="shared" ref="AQ62" si="69">AN62+1</f>
        <v>2024</v>
      </c>
      <c r="AR62" s="30">
        <f t="shared" ref="AR62" si="70">AO62+1</f>
        <v>2024</v>
      </c>
      <c r="AS62" s="30">
        <f t="shared" ref="AS62" si="71">AP62+1</f>
        <v>2024</v>
      </c>
      <c r="AT62" s="30">
        <f t="shared" ref="AT62" si="72">AQ62+1</f>
        <v>2025</v>
      </c>
      <c r="AU62" s="30">
        <f t="shared" ref="AU62" si="73">AR62+1</f>
        <v>2025</v>
      </c>
      <c r="AV62" s="30">
        <f t="shared" ref="AV62" si="74">AS62+1</f>
        <v>2025</v>
      </c>
      <c r="AW62" s="30">
        <f t="shared" ref="AW62" si="75">AT62+1</f>
        <v>2026</v>
      </c>
      <c r="AX62" s="30">
        <f t="shared" ref="AX62" si="76">AU62+1</f>
        <v>2026</v>
      </c>
      <c r="AY62" s="30">
        <f t="shared" ref="AY62" si="77">AV62+1</f>
        <v>2026</v>
      </c>
      <c r="AZ62" s="30">
        <f t="shared" ref="AZ62" si="78">AW62+1</f>
        <v>2027</v>
      </c>
      <c r="BA62" s="30">
        <f t="shared" ref="BA62" si="79">AX62+1</f>
        <v>2027</v>
      </c>
      <c r="BB62" s="30">
        <f t="shared" ref="BB62" si="80">AY62+1</f>
        <v>2027</v>
      </c>
      <c r="BC62" s="30">
        <f t="shared" ref="BC62" si="81">AZ62+1</f>
        <v>2028</v>
      </c>
      <c r="BD62" s="30">
        <f t="shared" ref="BD62" si="82">BA62+1</f>
        <v>2028</v>
      </c>
      <c r="BE62" s="30">
        <f t="shared" ref="BE62" si="83">BB62+1</f>
        <v>2028</v>
      </c>
      <c r="BF62" s="30">
        <f t="shared" ref="BF62" si="84">BC62+1</f>
        <v>2029</v>
      </c>
      <c r="BG62" s="30">
        <f t="shared" ref="BG62" si="85">BD62+1</f>
        <v>2029</v>
      </c>
      <c r="BH62" s="30">
        <f t="shared" ref="BH62" si="86">BE62+1</f>
        <v>2029</v>
      </c>
      <c r="BI62" s="30">
        <f t="shared" ref="BI62" si="87">BF62+1</f>
        <v>2030</v>
      </c>
      <c r="BJ62" s="30">
        <f t="shared" ref="BJ62" si="88">BG62+1</f>
        <v>2030</v>
      </c>
      <c r="BK62" s="30">
        <f t="shared" ref="BK62" si="89">BH62+1</f>
        <v>2030</v>
      </c>
      <c r="BL62" s="30">
        <f t="shared" ref="BL62" si="90">BI62+1</f>
        <v>2031</v>
      </c>
      <c r="BM62" s="30">
        <f t="shared" ref="BM62" si="91">BJ62+1</f>
        <v>2031</v>
      </c>
      <c r="BN62" s="30">
        <f t="shared" ref="BN62" si="92">BK62+1</f>
        <v>2031</v>
      </c>
      <c r="BO62" s="30">
        <f t="shared" ref="BO62" si="93">BL62+1</f>
        <v>2032</v>
      </c>
      <c r="BP62" s="30">
        <f t="shared" ref="BP62" si="94">BM62+1</f>
        <v>2032</v>
      </c>
      <c r="BQ62" s="30">
        <f t="shared" ref="BQ62" si="95">BN62+1</f>
        <v>2032</v>
      </c>
      <c r="BR62" s="30">
        <f t="shared" ref="BR62" si="96">BO62+1</f>
        <v>2033</v>
      </c>
      <c r="BS62" s="30">
        <f t="shared" ref="BS62" si="97">BP62+1</f>
        <v>2033</v>
      </c>
      <c r="BT62" s="30">
        <f t="shared" ref="BT62" si="98">BQ62+1</f>
        <v>2033</v>
      </c>
      <c r="BU62" s="30">
        <f t="shared" ref="BU62" si="99">BR62+1</f>
        <v>2034</v>
      </c>
      <c r="BV62" s="30">
        <f t="shared" ref="BV62" si="100">BS62+1</f>
        <v>2034</v>
      </c>
      <c r="BW62" s="30">
        <f t="shared" ref="BW62" si="101">BT62+1</f>
        <v>2034</v>
      </c>
      <c r="BX62" s="30">
        <f t="shared" ref="BX62" si="102">BU62+1</f>
        <v>2035</v>
      </c>
      <c r="BY62" s="30">
        <f t="shared" ref="BY62" si="103">BV62+1</f>
        <v>2035</v>
      </c>
      <c r="BZ62" s="30">
        <f t="shared" ref="BZ62" si="104">BW62+1</f>
        <v>2035</v>
      </c>
      <c r="CA62" s="30">
        <f t="shared" ref="CA62" si="105">BX62+1</f>
        <v>2036</v>
      </c>
      <c r="CB62" s="30">
        <f t="shared" ref="CB62" si="106">BY62+1</f>
        <v>2036</v>
      </c>
      <c r="CC62" s="30">
        <f t="shared" ref="CC62" si="107">BZ62+1</f>
        <v>2036</v>
      </c>
      <c r="CD62" s="30">
        <f t="shared" ref="CD62" si="108">CA62+1</f>
        <v>2037</v>
      </c>
      <c r="CE62" s="30">
        <f t="shared" ref="CE62" si="109">CB62+1</f>
        <v>2037</v>
      </c>
      <c r="CF62" s="30">
        <f t="shared" ref="CF62" si="110">CC62+1</f>
        <v>2037</v>
      </c>
      <c r="CG62" s="30">
        <f t="shared" ref="CG62" si="111">CD62+1</f>
        <v>2038</v>
      </c>
      <c r="CH62" s="30">
        <f t="shared" ref="CH62" si="112">CE62+1</f>
        <v>2038</v>
      </c>
      <c r="CI62" s="30">
        <f t="shared" ref="CI62" si="113">CF62+1</f>
        <v>2038</v>
      </c>
      <c r="CJ62" s="30">
        <f t="shared" ref="CJ62" si="114">CG62+1</f>
        <v>2039</v>
      </c>
      <c r="CK62" s="30">
        <f t="shared" ref="CK62" si="115">CH62+1</f>
        <v>2039</v>
      </c>
      <c r="CL62" s="30">
        <f t="shared" ref="CL62" si="116">CI62+1</f>
        <v>2039</v>
      </c>
      <c r="CM62" s="30">
        <f t="shared" ref="CM62" si="117">CJ62+1</f>
        <v>2040</v>
      </c>
      <c r="CN62" s="30">
        <f t="shared" ref="CN62" si="118">CK62+1</f>
        <v>2040</v>
      </c>
      <c r="CO62" s="30">
        <f t="shared" ref="CO62" si="119">CL62+1</f>
        <v>2040</v>
      </c>
      <c r="CP62" s="30">
        <f t="shared" ref="CP62" si="120">CM62+1</f>
        <v>2041</v>
      </c>
      <c r="CQ62" s="30">
        <f t="shared" ref="CQ62" si="121">CN62+1</f>
        <v>2041</v>
      </c>
      <c r="CR62" s="30">
        <f t="shared" ref="CR62" si="122">CO62+1</f>
        <v>2041</v>
      </c>
      <c r="CS62" s="30">
        <f t="shared" ref="CS62" si="123">CP62+1</f>
        <v>2042</v>
      </c>
      <c r="CT62" s="30">
        <f t="shared" ref="CT62" si="124">CQ62+1</f>
        <v>2042</v>
      </c>
      <c r="CU62" s="30">
        <f t="shared" ref="CU62" si="125">CR62+1</f>
        <v>2042</v>
      </c>
      <c r="CV62" s="30">
        <f t="shared" ref="CV62" si="126">CS62+1</f>
        <v>2043</v>
      </c>
      <c r="CW62" s="30">
        <f t="shared" ref="CW62" si="127">CT62+1</f>
        <v>2043</v>
      </c>
      <c r="CX62" s="30">
        <f t="shared" ref="CX62" si="128">CU62+1</f>
        <v>2043</v>
      </c>
      <c r="CY62" s="30">
        <f t="shared" ref="CY62" si="129">CV62+1</f>
        <v>2044</v>
      </c>
      <c r="CZ62" s="30">
        <f t="shared" ref="CZ62" si="130">CW62+1</f>
        <v>2044</v>
      </c>
      <c r="DA62" s="30">
        <f t="shared" ref="DA62" si="131">CX62+1</f>
        <v>2044</v>
      </c>
      <c r="DB62" s="30">
        <f t="shared" ref="DB62" si="132">CY62+1</f>
        <v>2045</v>
      </c>
      <c r="DC62" s="30">
        <f t="shared" ref="DC62" si="133">CZ62+1</f>
        <v>2045</v>
      </c>
      <c r="DD62" s="30">
        <f t="shared" ref="DD62" si="134">DA62+1</f>
        <v>2045</v>
      </c>
      <c r="DE62" s="30">
        <f t="shared" ref="DE62" si="135">DB62+1</f>
        <v>2046</v>
      </c>
      <c r="DF62" s="30">
        <f t="shared" ref="DF62" si="136">DC62+1</f>
        <v>2046</v>
      </c>
      <c r="DG62" s="30">
        <f t="shared" ref="DG62" si="137">DD62+1</f>
        <v>2046</v>
      </c>
      <c r="DH62" s="30">
        <f t="shared" ref="DH62" si="138">DE62+1</f>
        <v>2047</v>
      </c>
      <c r="DI62" s="30">
        <f t="shared" ref="DI62" si="139">DF62+1</f>
        <v>2047</v>
      </c>
      <c r="DJ62" s="30">
        <f t="shared" ref="DJ62" si="140">DG62+1</f>
        <v>2047</v>
      </c>
      <c r="DK62" s="30">
        <f t="shared" ref="DK62" si="141">DH62+1</f>
        <v>2048</v>
      </c>
      <c r="DL62" s="30">
        <f t="shared" ref="DL62" si="142">DI62+1</f>
        <v>2048</v>
      </c>
      <c r="DM62" s="30">
        <f t="shared" ref="DM62" si="143">DJ62+1</f>
        <v>2048</v>
      </c>
      <c r="DN62" s="30">
        <f t="shared" ref="DN62" si="144">DK62+1</f>
        <v>2049</v>
      </c>
      <c r="DO62" s="30">
        <f t="shared" ref="DO62" si="145">DL62+1</f>
        <v>2049</v>
      </c>
      <c r="DP62" s="30">
        <f t="shared" ref="DP62" si="146">DM62+1</f>
        <v>2049</v>
      </c>
      <c r="DQ62" s="30">
        <f t="shared" ref="DQ62" si="147">DN62+1</f>
        <v>2050</v>
      </c>
      <c r="DR62" s="30">
        <f t="shared" ref="DR62" si="148">DO62+1</f>
        <v>2050</v>
      </c>
      <c r="DS62" s="30">
        <f t="shared" ref="DS62" si="149">DP62+1</f>
        <v>2050</v>
      </c>
    </row>
    <row r="63" spans="2:123" x14ac:dyDescent="0.3">
      <c r="B63" s="29"/>
      <c r="C63" s="29"/>
      <c r="D63" s="34" t="s">
        <v>755</v>
      </c>
      <c r="E63" s="34" t="s">
        <v>756</v>
      </c>
      <c r="F63" s="34" t="s">
        <v>757</v>
      </c>
      <c r="G63" s="34" t="s">
        <v>755</v>
      </c>
      <c r="H63" s="34" t="s">
        <v>756</v>
      </c>
      <c r="I63" s="34" t="s">
        <v>757</v>
      </c>
      <c r="J63" s="34" t="s">
        <v>755</v>
      </c>
      <c r="K63" s="34" t="s">
        <v>756</v>
      </c>
      <c r="L63" s="34" t="s">
        <v>757</v>
      </c>
      <c r="M63" s="34" t="s">
        <v>755</v>
      </c>
      <c r="N63" s="34" t="s">
        <v>756</v>
      </c>
      <c r="O63" s="34" t="s">
        <v>757</v>
      </c>
      <c r="P63" s="34" t="s">
        <v>755</v>
      </c>
      <c r="Q63" s="34" t="s">
        <v>756</v>
      </c>
      <c r="R63" s="34" t="s">
        <v>757</v>
      </c>
      <c r="S63" s="34" t="s">
        <v>755</v>
      </c>
      <c r="T63" s="34" t="s">
        <v>756</v>
      </c>
      <c r="U63" s="34" t="s">
        <v>757</v>
      </c>
      <c r="V63" s="34" t="s">
        <v>755</v>
      </c>
      <c r="W63" s="34" t="s">
        <v>756</v>
      </c>
      <c r="X63" s="34" t="s">
        <v>757</v>
      </c>
      <c r="Y63" s="34" t="s">
        <v>755</v>
      </c>
      <c r="Z63" s="34" t="s">
        <v>756</v>
      </c>
      <c r="AA63" s="34" t="s">
        <v>757</v>
      </c>
      <c r="AB63" s="34" t="s">
        <v>755</v>
      </c>
      <c r="AC63" s="34" t="s">
        <v>756</v>
      </c>
      <c r="AD63" s="34" t="s">
        <v>757</v>
      </c>
      <c r="AE63" s="34" t="s">
        <v>755</v>
      </c>
      <c r="AF63" s="34" t="s">
        <v>756</v>
      </c>
      <c r="AG63" s="34" t="s">
        <v>757</v>
      </c>
      <c r="AH63" s="34" t="s">
        <v>755</v>
      </c>
      <c r="AI63" s="34" t="s">
        <v>756</v>
      </c>
      <c r="AJ63" s="34" t="s">
        <v>757</v>
      </c>
      <c r="AK63" s="34" t="s">
        <v>755</v>
      </c>
      <c r="AL63" s="34" t="s">
        <v>756</v>
      </c>
      <c r="AM63" s="34" t="s">
        <v>757</v>
      </c>
      <c r="AN63" s="34" t="s">
        <v>755</v>
      </c>
      <c r="AO63" s="34" t="s">
        <v>756</v>
      </c>
      <c r="AP63" s="34" t="s">
        <v>757</v>
      </c>
      <c r="AQ63" s="34" t="s">
        <v>755</v>
      </c>
      <c r="AR63" s="34" t="s">
        <v>756</v>
      </c>
      <c r="AS63" s="34" t="s">
        <v>757</v>
      </c>
      <c r="AT63" s="34" t="s">
        <v>755</v>
      </c>
      <c r="AU63" s="34" t="s">
        <v>756</v>
      </c>
      <c r="AV63" s="34" t="s">
        <v>757</v>
      </c>
      <c r="AW63" s="34" t="s">
        <v>755</v>
      </c>
      <c r="AX63" s="34" t="s">
        <v>756</v>
      </c>
      <c r="AY63" s="34" t="s">
        <v>757</v>
      </c>
      <c r="AZ63" s="34" t="s">
        <v>755</v>
      </c>
      <c r="BA63" s="34" t="s">
        <v>756</v>
      </c>
      <c r="BB63" s="34" t="s">
        <v>757</v>
      </c>
      <c r="BC63" s="34" t="s">
        <v>755</v>
      </c>
      <c r="BD63" s="34" t="s">
        <v>756</v>
      </c>
      <c r="BE63" s="34" t="s">
        <v>757</v>
      </c>
      <c r="BF63" s="34" t="s">
        <v>755</v>
      </c>
      <c r="BG63" s="34" t="s">
        <v>756</v>
      </c>
      <c r="BH63" s="34" t="s">
        <v>757</v>
      </c>
      <c r="BI63" s="34" t="s">
        <v>755</v>
      </c>
      <c r="BJ63" s="34" t="s">
        <v>756</v>
      </c>
      <c r="BK63" s="34" t="s">
        <v>757</v>
      </c>
      <c r="BL63" s="34" t="s">
        <v>755</v>
      </c>
      <c r="BM63" s="34" t="s">
        <v>756</v>
      </c>
      <c r="BN63" s="34" t="s">
        <v>757</v>
      </c>
      <c r="BO63" s="34" t="s">
        <v>755</v>
      </c>
      <c r="BP63" s="34" t="s">
        <v>756</v>
      </c>
      <c r="BQ63" s="34" t="s">
        <v>757</v>
      </c>
      <c r="BR63" s="34" t="s">
        <v>755</v>
      </c>
      <c r="BS63" s="34" t="s">
        <v>756</v>
      </c>
      <c r="BT63" s="34" t="s">
        <v>757</v>
      </c>
      <c r="BU63" s="34" t="s">
        <v>755</v>
      </c>
      <c r="BV63" s="34" t="s">
        <v>756</v>
      </c>
      <c r="BW63" s="34" t="s">
        <v>757</v>
      </c>
      <c r="BX63" s="34" t="s">
        <v>755</v>
      </c>
      <c r="BY63" s="34" t="s">
        <v>756</v>
      </c>
      <c r="BZ63" s="34" t="s">
        <v>757</v>
      </c>
      <c r="CA63" s="34" t="s">
        <v>755</v>
      </c>
      <c r="CB63" s="34" t="s">
        <v>756</v>
      </c>
      <c r="CC63" s="34" t="s">
        <v>757</v>
      </c>
      <c r="CD63" s="34" t="s">
        <v>755</v>
      </c>
      <c r="CE63" s="34" t="s">
        <v>756</v>
      </c>
      <c r="CF63" s="34" t="s">
        <v>757</v>
      </c>
      <c r="CG63" s="34" t="s">
        <v>755</v>
      </c>
      <c r="CH63" s="34" t="s">
        <v>756</v>
      </c>
      <c r="CI63" s="34" t="s">
        <v>757</v>
      </c>
      <c r="CJ63" s="34" t="s">
        <v>755</v>
      </c>
      <c r="CK63" s="34" t="s">
        <v>756</v>
      </c>
      <c r="CL63" s="34" t="s">
        <v>757</v>
      </c>
      <c r="CM63" s="34" t="s">
        <v>755</v>
      </c>
      <c r="CN63" s="34" t="s">
        <v>756</v>
      </c>
      <c r="CO63" s="34" t="s">
        <v>757</v>
      </c>
      <c r="CP63" s="34" t="s">
        <v>755</v>
      </c>
      <c r="CQ63" s="34" t="s">
        <v>756</v>
      </c>
      <c r="CR63" s="34" t="s">
        <v>757</v>
      </c>
      <c r="CS63" s="34" t="s">
        <v>755</v>
      </c>
      <c r="CT63" s="34" t="s">
        <v>756</v>
      </c>
      <c r="CU63" s="34" t="s">
        <v>757</v>
      </c>
      <c r="CV63" s="34" t="s">
        <v>755</v>
      </c>
      <c r="CW63" s="34" t="s">
        <v>756</v>
      </c>
      <c r="CX63" s="34" t="s">
        <v>757</v>
      </c>
      <c r="CY63" s="34" t="s">
        <v>755</v>
      </c>
      <c r="CZ63" s="34" t="s">
        <v>756</v>
      </c>
      <c r="DA63" s="34" t="s">
        <v>757</v>
      </c>
      <c r="DB63" s="34" t="s">
        <v>755</v>
      </c>
      <c r="DC63" s="34" t="s">
        <v>756</v>
      </c>
      <c r="DD63" s="34" t="s">
        <v>757</v>
      </c>
      <c r="DE63" s="34" t="s">
        <v>755</v>
      </c>
      <c r="DF63" s="34" t="s">
        <v>756</v>
      </c>
      <c r="DG63" s="34" t="s">
        <v>757</v>
      </c>
      <c r="DH63" s="34" t="s">
        <v>755</v>
      </c>
      <c r="DI63" s="34" t="s">
        <v>756</v>
      </c>
      <c r="DJ63" s="34" t="s">
        <v>757</v>
      </c>
      <c r="DK63" s="34" t="s">
        <v>755</v>
      </c>
      <c r="DL63" s="34" t="s">
        <v>756</v>
      </c>
      <c r="DM63" s="34" t="s">
        <v>757</v>
      </c>
      <c r="DN63" s="34" t="s">
        <v>755</v>
      </c>
      <c r="DO63" s="34" t="s">
        <v>756</v>
      </c>
      <c r="DP63" s="34" t="s">
        <v>757</v>
      </c>
      <c r="DQ63" s="34" t="s">
        <v>755</v>
      </c>
      <c r="DR63" s="34" t="s">
        <v>756</v>
      </c>
      <c r="DS63" s="34" t="s">
        <v>757</v>
      </c>
    </row>
    <row r="64" spans="2:123" x14ac:dyDescent="0.3">
      <c r="B64" s="33" t="s">
        <v>116</v>
      </c>
      <c r="C64" s="33" t="s">
        <v>55</v>
      </c>
      <c r="D64" s="58">
        <f>IFERROR(D$8 + SUM(D$40:D$42) * D$8/SUM(D$8, D$16, D$21, D$33), "")</f>
        <v>2908.4136961577924</v>
      </c>
      <c r="E64" s="58">
        <f t="shared" ref="E64:BP64" si="150">IFERROR(E$8 + SUM(E$40:E$42) * E$8/SUM(E$8, E$16, E$21, E$33), "")</f>
        <v>7346.1005028366462</v>
      </c>
      <c r="F64" s="58">
        <f t="shared" si="150"/>
        <v>10261.456633383035</v>
      </c>
      <c r="G64" s="58">
        <f t="shared" si="150"/>
        <v>3310.6644997508447</v>
      </c>
      <c r="H64" s="58">
        <f t="shared" si="150"/>
        <v>8504.39796940835</v>
      </c>
      <c r="I64" s="58">
        <f t="shared" si="150"/>
        <v>11821.568710425983</v>
      </c>
      <c r="J64" s="58">
        <f t="shared" si="150"/>
        <v>3668.0540717504514</v>
      </c>
      <c r="K64" s="58">
        <f t="shared" si="150"/>
        <v>8725.4767551409805</v>
      </c>
      <c r="L64" s="58">
        <f t="shared" si="150"/>
        <v>12406.292743968253</v>
      </c>
      <c r="M64" s="58">
        <f t="shared" si="150"/>
        <v>3911.6932846738277</v>
      </c>
      <c r="N64" s="58">
        <f t="shared" si="150"/>
        <v>9343.5765534998172</v>
      </c>
      <c r="O64" s="58">
        <f t="shared" si="150"/>
        <v>13268.66345789976</v>
      </c>
      <c r="P64" s="58">
        <f t="shared" si="150"/>
        <v>4104.3597890539495</v>
      </c>
      <c r="Q64" s="58">
        <f t="shared" si="150"/>
        <v>9844.6850000114791</v>
      </c>
      <c r="R64" s="58">
        <f t="shared" si="150"/>
        <v>13955.856377863724</v>
      </c>
      <c r="S64" s="58">
        <f t="shared" si="150"/>
        <v>3731.1645200267849</v>
      </c>
      <c r="T64" s="58">
        <f t="shared" si="150"/>
        <v>8778.8037273834962</v>
      </c>
      <c r="U64" s="58">
        <f t="shared" si="150"/>
        <v>12520.115165057936</v>
      </c>
      <c r="V64" s="58">
        <f t="shared" si="150"/>
        <v>3602.4282492555617</v>
      </c>
      <c r="W64" s="58">
        <f t="shared" si="150"/>
        <v>7860.8300946121362</v>
      </c>
      <c r="X64" s="58">
        <f t="shared" si="150"/>
        <v>11468.300456325151</v>
      </c>
      <c r="Y64" s="58">
        <f t="shared" si="150"/>
        <v>3427.1054450466236</v>
      </c>
      <c r="Z64" s="58">
        <f t="shared" si="150"/>
        <v>6207.5492791009083</v>
      </c>
      <c r="AA64" s="58">
        <f t="shared" si="150"/>
        <v>9636.4837564589652</v>
      </c>
      <c r="AB64" s="58" t="str">
        <f t="shared" si="150"/>
        <v/>
      </c>
      <c r="AC64" s="58" t="str">
        <f t="shared" si="150"/>
        <v/>
      </c>
      <c r="AD64" s="58" t="str">
        <f t="shared" si="150"/>
        <v/>
      </c>
      <c r="AE64" s="58" t="str">
        <f t="shared" si="150"/>
        <v/>
      </c>
      <c r="AF64" s="58" t="str">
        <f t="shared" si="150"/>
        <v/>
      </c>
      <c r="AG64" s="58" t="str">
        <f t="shared" si="150"/>
        <v/>
      </c>
      <c r="AH64" s="58" t="str">
        <f t="shared" si="150"/>
        <v/>
      </c>
      <c r="AI64" s="58" t="str">
        <f t="shared" si="150"/>
        <v/>
      </c>
      <c r="AJ64" s="58" t="str">
        <f t="shared" si="150"/>
        <v/>
      </c>
      <c r="AK64" s="58" t="str">
        <f t="shared" si="150"/>
        <v/>
      </c>
      <c r="AL64" s="58" t="str">
        <f t="shared" si="150"/>
        <v/>
      </c>
      <c r="AM64" s="58" t="str">
        <f t="shared" si="150"/>
        <v/>
      </c>
      <c r="AN64" s="58" t="str">
        <f t="shared" si="150"/>
        <v/>
      </c>
      <c r="AO64" s="58" t="str">
        <f t="shared" si="150"/>
        <v/>
      </c>
      <c r="AP64" s="58" t="str">
        <f t="shared" si="150"/>
        <v/>
      </c>
      <c r="AQ64" s="58" t="str">
        <f t="shared" si="150"/>
        <v/>
      </c>
      <c r="AR64" s="58" t="str">
        <f t="shared" si="150"/>
        <v/>
      </c>
      <c r="AS64" s="58" t="str">
        <f t="shared" si="150"/>
        <v/>
      </c>
      <c r="AT64" s="58" t="str">
        <f t="shared" si="150"/>
        <v/>
      </c>
      <c r="AU64" s="58" t="str">
        <f t="shared" si="150"/>
        <v/>
      </c>
      <c r="AV64" s="58" t="str">
        <f t="shared" si="150"/>
        <v/>
      </c>
      <c r="AW64" s="58" t="str">
        <f t="shared" si="150"/>
        <v/>
      </c>
      <c r="AX64" s="58" t="str">
        <f t="shared" si="150"/>
        <v/>
      </c>
      <c r="AY64" s="58" t="str">
        <f t="shared" si="150"/>
        <v/>
      </c>
      <c r="AZ64" s="58" t="str">
        <f t="shared" si="150"/>
        <v/>
      </c>
      <c r="BA64" s="58" t="str">
        <f t="shared" si="150"/>
        <v/>
      </c>
      <c r="BB64" s="58" t="str">
        <f t="shared" si="150"/>
        <v/>
      </c>
      <c r="BC64" s="58" t="str">
        <f t="shared" si="150"/>
        <v/>
      </c>
      <c r="BD64" s="58" t="str">
        <f t="shared" si="150"/>
        <v/>
      </c>
      <c r="BE64" s="58" t="str">
        <f t="shared" si="150"/>
        <v/>
      </c>
      <c r="BF64" s="58" t="str">
        <f t="shared" si="150"/>
        <v/>
      </c>
      <c r="BG64" s="58" t="str">
        <f t="shared" si="150"/>
        <v/>
      </c>
      <c r="BH64" s="58" t="str">
        <f t="shared" si="150"/>
        <v/>
      </c>
      <c r="BI64" s="58" t="str">
        <f t="shared" si="150"/>
        <v/>
      </c>
      <c r="BJ64" s="58" t="str">
        <f t="shared" si="150"/>
        <v/>
      </c>
      <c r="BK64" s="58" t="str">
        <f t="shared" si="150"/>
        <v/>
      </c>
      <c r="BL64" s="58" t="str">
        <f t="shared" si="150"/>
        <v/>
      </c>
      <c r="BM64" s="58" t="str">
        <f t="shared" si="150"/>
        <v/>
      </c>
      <c r="BN64" s="58" t="str">
        <f t="shared" si="150"/>
        <v/>
      </c>
      <c r="BO64" s="58" t="str">
        <f t="shared" si="150"/>
        <v/>
      </c>
      <c r="BP64" s="58" t="str">
        <f t="shared" si="150"/>
        <v/>
      </c>
      <c r="BQ64" s="58" t="str">
        <f t="shared" ref="BQ64:DS64" si="151">IFERROR(BQ$8 + SUM(BQ$40:BQ$42) * BQ$8/SUM(BQ$8, BQ$16, BQ$21, BQ$33), "")</f>
        <v/>
      </c>
      <c r="BR64" s="58" t="str">
        <f t="shared" si="151"/>
        <v/>
      </c>
      <c r="BS64" s="58" t="str">
        <f t="shared" si="151"/>
        <v/>
      </c>
      <c r="BT64" s="58" t="str">
        <f t="shared" si="151"/>
        <v/>
      </c>
      <c r="BU64" s="58" t="str">
        <f t="shared" si="151"/>
        <v/>
      </c>
      <c r="BV64" s="58" t="str">
        <f t="shared" si="151"/>
        <v/>
      </c>
      <c r="BW64" s="58" t="str">
        <f t="shared" si="151"/>
        <v/>
      </c>
      <c r="BX64" s="58" t="str">
        <f t="shared" si="151"/>
        <v/>
      </c>
      <c r="BY64" s="58" t="str">
        <f t="shared" si="151"/>
        <v/>
      </c>
      <c r="BZ64" s="58" t="str">
        <f t="shared" si="151"/>
        <v/>
      </c>
      <c r="CA64" s="58" t="str">
        <f t="shared" si="151"/>
        <v/>
      </c>
      <c r="CB64" s="58" t="str">
        <f t="shared" si="151"/>
        <v/>
      </c>
      <c r="CC64" s="58" t="str">
        <f t="shared" si="151"/>
        <v/>
      </c>
      <c r="CD64" s="58" t="str">
        <f t="shared" si="151"/>
        <v/>
      </c>
      <c r="CE64" s="58" t="str">
        <f t="shared" si="151"/>
        <v/>
      </c>
      <c r="CF64" s="58" t="str">
        <f t="shared" si="151"/>
        <v/>
      </c>
      <c r="CG64" s="58" t="str">
        <f t="shared" si="151"/>
        <v/>
      </c>
      <c r="CH64" s="58" t="str">
        <f t="shared" si="151"/>
        <v/>
      </c>
      <c r="CI64" s="58" t="str">
        <f t="shared" si="151"/>
        <v/>
      </c>
      <c r="CJ64" s="58" t="str">
        <f t="shared" si="151"/>
        <v/>
      </c>
      <c r="CK64" s="58" t="str">
        <f t="shared" si="151"/>
        <v/>
      </c>
      <c r="CL64" s="58" t="str">
        <f t="shared" si="151"/>
        <v/>
      </c>
      <c r="CM64" s="58" t="str">
        <f t="shared" si="151"/>
        <v/>
      </c>
      <c r="CN64" s="58" t="str">
        <f t="shared" si="151"/>
        <v/>
      </c>
      <c r="CO64" s="58" t="str">
        <f t="shared" si="151"/>
        <v/>
      </c>
      <c r="CP64" s="58" t="str">
        <f t="shared" si="151"/>
        <v/>
      </c>
      <c r="CQ64" s="58" t="str">
        <f t="shared" si="151"/>
        <v/>
      </c>
      <c r="CR64" s="58" t="str">
        <f t="shared" si="151"/>
        <v/>
      </c>
      <c r="CS64" s="58" t="str">
        <f t="shared" si="151"/>
        <v/>
      </c>
      <c r="CT64" s="58" t="str">
        <f t="shared" si="151"/>
        <v/>
      </c>
      <c r="CU64" s="58" t="str">
        <f t="shared" si="151"/>
        <v/>
      </c>
      <c r="CV64" s="58" t="str">
        <f t="shared" si="151"/>
        <v/>
      </c>
      <c r="CW64" s="58" t="str">
        <f t="shared" si="151"/>
        <v/>
      </c>
      <c r="CX64" s="58" t="str">
        <f t="shared" si="151"/>
        <v/>
      </c>
      <c r="CY64" s="58" t="str">
        <f t="shared" si="151"/>
        <v/>
      </c>
      <c r="CZ64" s="58" t="str">
        <f t="shared" si="151"/>
        <v/>
      </c>
      <c r="DA64" s="58" t="str">
        <f t="shared" si="151"/>
        <v/>
      </c>
      <c r="DB64" s="58" t="str">
        <f t="shared" si="151"/>
        <v/>
      </c>
      <c r="DC64" s="58" t="str">
        <f t="shared" si="151"/>
        <v/>
      </c>
      <c r="DD64" s="58" t="str">
        <f t="shared" si="151"/>
        <v/>
      </c>
      <c r="DE64" s="58" t="str">
        <f t="shared" si="151"/>
        <v/>
      </c>
      <c r="DF64" s="58" t="str">
        <f t="shared" si="151"/>
        <v/>
      </c>
      <c r="DG64" s="58" t="str">
        <f t="shared" si="151"/>
        <v/>
      </c>
      <c r="DH64" s="58" t="str">
        <f t="shared" si="151"/>
        <v/>
      </c>
      <c r="DI64" s="58" t="str">
        <f t="shared" si="151"/>
        <v/>
      </c>
      <c r="DJ64" s="58" t="str">
        <f t="shared" si="151"/>
        <v/>
      </c>
      <c r="DK64" s="58" t="str">
        <f t="shared" si="151"/>
        <v/>
      </c>
      <c r="DL64" s="58" t="str">
        <f t="shared" si="151"/>
        <v/>
      </c>
      <c r="DM64" s="58" t="str">
        <f t="shared" si="151"/>
        <v/>
      </c>
      <c r="DN64" s="58" t="str">
        <f t="shared" si="151"/>
        <v/>
      </c>
      <c r="DO64" s="58" t="str">
        <f t="shared" si="151"/>
        <v/>
      </c>
      <c r="DP64" s="58" t="str">
        <f t="shared" si="151"/>
        <v/>
      </c>
      <c r="DQ64" s="58" t="str">
        <f t="shared" si="151"/>
        <v/>
      </c>
      <c r="DR64" s="58" t="str">
        <f t="shared" si="151"/>
        <v/>
      </c>
      <c r="DS64" s="58" t="str">
        <f t="shared" si="151"/>
        <v/>
      </c>
    </row>
    <row r="65" spans="1:123" x14ac:dyDescent="0.3">
      <c r="B65" s="33" t="s">
        <v>130</v>
      </c>
      <c r="C65" s="33" t="s">
        <v>131</v>
      </c>
      <c r="D65" s="58">
        <f>IFERROR(D$16 + SUM(D$40:D$42) * D$16/SUM(D$8, D$16, D$21, D$33), "")</f>
        <v>864.27375924936541</v>
      </c>
      <c r="E65" s="58">
        <f t="shared" ref="E65:BP65" si="152">IFERROR(E$16 + SUM(E$40:E$42) * E$16/SUM(E$8, E$16, E$21, E$33), "")</f>
        <v>916.99842094002497</v>
      </c>
      <c r="F65" s="58">
        <f t="shared" si="152"/>
        <v>1780.4202275376344</v>
      </c>
      <c r="G65" s="58">
        <f t="shared" si="152"/>
        <v>999.31596175193818</v>
      </c>
      <c r="H65" s="58">
        <f t="shared" si="152"/>
        <v>994.62212770710016</v>
      </c>
      <c r="I65" s="58">
        <f t="shared" si="152"/>
        <v>1993.4996593952644</v>
      </c>
      <c r="J65" s="58">
        <f t="shared" si="152"/>
        <v>987.09979483893289</v>
      </c>
      <c r="K65" s="58">
        <f t="shared" si="152"/>
        <v>993.23361337027973</v>
      </c>
      <c r="L65" s="58">
        <f t="shared" si="152"/>
        <v>1979.0212920841432</v>
      </c>
      <c r="M65" s="58">
        <f t="shared" si="152"/>
        <v>993.34209050313143</v>
      </c>
      <c r="N65" s="58">
        <f t="shared" si="152"/>
        <v>1143.9716358420328</v>
      </c>
      <c r="O65" s="58">
        <f t="shared" si="152"/>
        <v>2137.2465834044874</v>
      </c>
      <c r="P65" s="58">
        <f t="shared" si="152"/>
        <v>1083.8049220019739</v>
      </c>
      <c r="Q65" s="58">
        <f t="shared" si="152"/>
        <v>1281.5643114522195</v>
      </c>
      <c r="R65" s="58">
        <f t="shared" si="152"/>
        <v>2364.6772701244372</v>
      </c>
      <c r="S65" s="58">
        <f t="shared" si="152"/>
        <v>1068.2029996452331</v>
      </c>
      <c r="T65" s="58">
        <f t="shared" si="152"/>
        <v>1347.3734436348527</v>
      </c>
      <c r="U65" s="58">
        <f t="shared" si="152"/>
        <v>2413.9732453712531</v>
      </c>
      <c r="V65" s="58">
        <f t="shared" si="152"/>
        <v>1100.6214440652388</v>
      </c>
      <c r="W65" s="58">
        <f t="shared" si="152"/>
        <v>1495.4152552741234</v>
      </c>
      <c r="X65" s="58">
        <f t="shared" si="152"/>
        <v>2595.0695012387578</v>
      </c>
      <c r="Y65" s="58">
        <f t="shared" si="152"/>
        <v>933.52153929780343</v>
      </c>
      <c r="Z65" s="58">
        <f t="shared" si="152"/>
        <v>1090.233543073771</v>
      </c>
      <c r="AA65" s="58">
        <f t="shared" si="152"/>
        <v>2022.305608003612</v>
      </c>
      <c r="AB65" s="58" t="str">
        <f t="shared" si="152"/>
        <v/>
      </c>
      <c r="AC65" s="58" t="str">
        <f t="shared" si="152"/>
        <v/>
      </c>
      <c r="AD65" s="58" t="str">
        <f t="shared" si="152"/>
        <v/>
      </c>
      <c r="AE65" s="58" t="str">
        <f t="shared" si="152"/>
        <v/>
      </c>
      <c r="AF65" s="58" t="str">
        <f t="shared" si="152"/>
        <v/>
      </c>
      <c r="AG65" s="58" t="str">
        <f t="shared" si="152"/>
        <v/>
      </c>
      <c r="AH65" s="58" t="str">
        <f t="shared" si="152"/>
        <v/>
      </c>
      <c r="AI65" s="58" t="str">
        <f t="shared" si="152"/>
        <v/>
      </c>
      <c r="AJ65" s="58" t="str">
        <f t="shared" si="152"/>
        <v/>
      </c>
      <c r="AK65" s="58" t="str">
        <f t="shared" si="152"/>
        <v/>
      </c>
      <c r="AL65" s="58" t="str">
        <f t="shared" si="152"/>
        <v/>
      </c>
      <c r="AM65" s="58" t="str">
        <f t="shared" si="152"/>
        <v/>
      </c>
      <c r="AN65" s="58" t="str">
        <f t="shared" si="152"/>
        <v/>
      </c>
      <c r="AO65" s="58" t="str">
        <f t="shared" si="152"/>
        <v/>
      </c>
      <c r="AP65" s="58" t="str">
        <f t="shared" si="152"/>
        <v/>
      </c>
      <c r="AQ65" s="58" t="str">
        <f t="shared" si="152"/>
        <v/>
      </c>
      <c r="AR65" s="58" t="str">
        <f t="shared" si="152"/>
        <v/>
      </c>
      <c r="AS65" s="58" t="str">
        <f t="shared" si="152"/>
        <v/>
      </c>
      <c r="AT65" s="58" t="str">
        <f t="shared" si="152"/>
        <v/>
      </c>
      <c r="AU65" s="58" t="str">
        <f t="shared" si="152"/>
        <v/>
      </c>
      <c r="AV65" s="58" t="str">
        <f t="shared" si="152"/>
        <v/>
      </c>
      <c r="AW65" s="58" t="str">
        <f t="shared" si="152"/>
        <v/>
      </c>
      <c r="AX65" s="58" t="str">
        <f t="shared" si="152"/>
        <v/>
      </c>
      <c r="AY65" s="58" t="str">
        <f t="shared" si="152"/>
        <v/>
      </c>
      <c r="AZ65" s="58" t="str">
        <f t="shared" si="152"/>
        <v/>
      </c>
      <c r="BA65" s="58" t="str">
        <f t="shared" si="152"/>
        <v/>
      </c>
      <c r="BB65" s="58" t="str">
        <f t="shared" si="152"/>
        <v/>
      </c>
      <c r="BC65" s="58" t="str">
        <f t="shared" si="152"/>
        <v/>
      </c>
      <c r="BD65" s="58" t="str">
        <f t="shared" si="152"/>
        <v/>
      </c>
      <c r="BE65" s="58" t="str">
        <f t="shared" si="152"/>
        <v/>
      </c>
      <c r="BF65" s="58" t="str">
        <f t="shared" si="152"/>
        <v/>
      </c>
      <c r="BG65" s="58" t="str">
        <f t="shared" si="152"/>
        <v/>
      </c>
      <c r="BH65" s="58" t="str">
        <f t="shared" si="152"/>
        <v/>
      </c>
      <c r="BI65" s="58" t="str">
        <f t="shared" si="152"/>
        <v/>
      </c>
      <c r="BJ65" s="58" t="str">
        <f t="shared" si="152"/>
        <v/>
      </c>
      <c r="BK65" s="58" t="str">
        <f t="shared" si="152"/>
        <v/>
      </c>
      <c r="BL65" s="58" t="str">
        <f t="shared" si="152"/>
        <v/>
      </c>
      <c r="BM65" s="58" t="str">
        <f t="shared" si="152"/>
        <v/>
      </c>
      <c r="BN65" s="58" t="str">
        <f t="shared" si="152"/>
        <v/>
      </c>
      <c r="BO65" s="58" t="str">
        <f t="shared" si="152"/>
        <v/>
      </c>
      <c r="BP65" s="58" t="str">
        <f t="shared" si="152"/>
        <v/>
      </c>
      <c r="BQ65" s="58" t="str">
        <f t="shared" ref="BQ65:DS65" si="153">IFERROR(BQ$16 + SUM(BQ$40:BQ$42) * BQ$16/SUM(BQ$8, BQ$16, BQ$21, BQ$33), "")</f>
        <v/>
      </c>
      <c r="BR65" s="58" t="str">
        <f t="shared" si="153"/>
        <v/>
      </c>
      <c r="BS65" s="58" t="str">
        <f t="shared" si="153"/>
        <v/>
      </c>
      <c r="BT65" s="58" t="str">
        <f t="shared" si="153"/>
        <v/>
      </c>
      <c r="BU65" s="58" t="str">
        <f t="shared" si="153"/>
        <v/>
      </c>
      <c r="BV65" s="58" t="str">
        <f t="shared" si="153"/>
        <v/>
      </c>
      <c r="BW65" s="58" t="str">
        <f t="shared" si="153"/>
        <v/>
      </c>
      <c r="BX65" s="58" t="str">
        <f t="shared" si="153"/>
        <v/>
      </c>
      <c r="BY65" s="58" t="str">
        <f t="shared" si="153"/>
        <v/>
      </c>
      <c r="BZ65" s="58" t="str">
        <f t="shared" si="153"/>
        <v/>
      </c>
      <c r="CA65" s="58" t="str">
        <f t="shared" si="153"/>
        <v/>
      </c>
      <c r="CB65" s="58" t="str">
        <f t="shared" si="153"/>
        <v/>
      </c>
      <c r="CC65" s="58" t="str">
        <f t="shared" si="153"/>
        <v/>
      </c>
      <c r="CD65" s="58" t="str">
        <f t="shared" si="153"/>
        <v/>
      </c>
      <c r="CE65" s="58" t="str">
        <f t="shared" si="153"/>
        <v/>
      </c>
      <c r="CF65" s="58" t="str">
        <f t="shared" si="153"/>
        <v/>
      </c>
      <c r="CG65" s="58" t="str">
        <f t="shared" si="153"/>
        <v/>
      </c>
      <c r="CH65" s="58" t="str">
        <f t="shared" si="153"/>
        <v/>
      </c>
      <c r="CI65" s="58" t="str">
        <f t="shared" si="153"/>
        <v/>
      </c>
      <c r="CJ65" s="58" t="str">
        <f t="shared" si="153"/>
        <v/>
      </c>
      <c r="CK65" s="58" t="str">
        <f t="shared" si="153"/>
        <v/>
      </c>
      <c r="CL65" s="58" t="str">
        <f t="shared" si="153"/>
        <v/>
      </c>
      <c r="CM65" s="58" t="str">
        <f t="shared" si="153"/>
        <v/>
      </c>
      <c r="CN65" s="58" t="str">
        <f t="shared" si="153"/>
        <v/>
      </c>
      <c r="CO65" s="58" t="str">
        <f t="shared" si="153"/>
        <v/>
      </c>
      <c r="CP65" s="58" t="str">
        <f t="shared" si="153"/>
        <v/>
      </c>
      <c r="CQ65" s="58" t="str">
        <f t="shared" si="153"/>
        <v/>
      </c>
      <c r="CR65" s="58" t="str">
        <f t="shared" si="153"/>
        <v/>
      </c>
      <c r="CS65" s="58" t="str">
        <f t="shared" si="153"/>
        <v/>
      </c>
      <c r="CT65" s="58" t="str">
        <f t="shared" si="153"/>
        <v/>
      </c>
      <c r="CU65" s="58" t="str">
        <f t="shared" si="153"/>
        <v/>
      </c>
      <c r="CV65" s="58" t="str">
        <f t="shared" si="153"/>
        <v/>
      </c>
      <c r="CW65" s="58" t="str">
        <f t="shared" si="153"/>
        <v/>
      </c>
      <c r="CX65" s="58" t="str">
        <f t="shared" si="153"/>
        <v/>
      </c>
      <c r="CY65" s="58" t="str">
        <f t="shared" si="153"/>
        <v/>
      </c>
      <c r="CZ65" s="58" t="str">
        <f t="shared" si="153"/>
        <v/>
      </c>
      <c r="DA65" s="58" t="str">
        <f t="shared" si="153"/>
        <v/>
      </c>
      <c r="DB65" s="58" t="str">
        <f t="shared" si="153"/>
        <v/>
      </c>
      <c r="DC65" s="58" t="str">
        <f t="shared" si="153"/>
        <v/>
      </c>
      <c r="DD65" s="58" t="str">
        <f t="shared" si="153"/>
        <v/>
      </c>
      <c r="DE65" s="58" t="str">
        <f t="shared" si="153"/>
        <v/>
      </c>
      <c r="DF65" s="58" t="str">
        <f t="shared" si="153"/>
        <v/>
      </c>
      <c r="DG65" s="58" t="str">
        <f t="shared" si="153"/>
        <v/>
      </c>
      <c r="DH65" s="58" t="str">
        <f t="shared" si="153"/>
        <v/>
      </c>
      <c r="DI65" s="58" t="str">
        <f t="shared" si="153"/>
        <v/>
      </c>
      <c r="DJ65" s="58" t="str">
        <f t="shared" si="153"/>
        <v/>
      </c>
      <c r="DK65" s="58" t="str">
        <f t="shared" si="153"/>
        <v/>
      </c>
      <c r="DL65" s="58" t="str">
        <f t="shared" si="153"/>
        <v/>
      </c>
      <c r="DM65" s="58" t="str">
        <f t="shared" si="153"/>
        <v/>
      </c>
      <c r="DN65" s="58" t="str">
        <f t="shared" si="153"/>
        <v/>
      </c>
      <c r="DO65" s="58" t="str">
        <f t="shared" si="153"/>
        <v/>
      </c>
      <c r="DP65" s="58" t="str">
        <f t="shared" si="153"/>
        <v/>
      </c>
      <c r="DQ65" s="58" t="str">
        <f t="shared" si="153"/>
        <v/>
      </c>
      <c r="DR65" s="58" t="str">
        <f t="shared" si="153"/>
        <v/>
      </c>
      <c r="DS65" s="58" t="str">
        <f t="shared" si="153"/>
        <v/>
      </c>
    </row>
    <row r="66" spans="1:123" x14ac:dyDescent="0.3">
      <c r="B66" s="33" t="s">
        <v>138</v>
      </c>
      <c r="C66" s="33" t="s">
        <v>139</v>
      </c>
      <c r="D66" s="58">
        <f>IFERROR(D$21 + SUM(D$40:D$42) * D$21/SUM(D$8, D$16, D$21, D$33), "")</f>
        <v>5231.1856696209516</v>
      </c>
      <c r="E66" s="58">
        <f t="shared" ref="E66:BP66" si="154">IFERROR(E$21 + SUM(E$40:E$42) * E$21/SUM(E$8, E$16, E$21, E$33), "")</f>
        <v>1469.7346410019554</v>
      </c>
      <c r="F66" s="58">
        <f t="shared" si="154"/>
        <v>6686.3680408252822</v>
      </c>
      <c r="G66" s="58">
        <f t="shared" si="154"/>
        <v>4689.8870465777336</v>
      </c>
      <c r="H66" s="58">
        <f t="shared" si="154"/>
        <v>1466.7670536644696</v>
      </c>
      <c r="I66" s="58">
        <f t="shared" si="154"/>
        <v>6149.7058865825129</v>
      </c>
      <c r="J66" s="58">
        <f t="shared" si="154"/>
        <v>4665.1183569518489</v>
      </c>
      <c r="K66" s="58">
        <f t="shared" si="154"/>
        <v>1741.200065028946</v>
      </c>
      <c r="L66" s="58">
        <f t="shared" si="154"/>
        <v>6389.7723804887573</v>
      </c>
      <c r="M66" s="58">
        <f t="shared" si="154"/>
        <v>4741.0412701641226</v>
      </c>
      <c r="N66" s="58">
        <f t="shared" si="154"/>
        <v>2271.272913571192</v>
      </c>
      <c r="O66" s="58">
        <f t="shared" si="154"/>
        <v>7002.993139343982</v>
      </c>
      <c r="P66" s="58">
        <f t="shared" si="154"/>
        <v>3869.1183530953426</v>
      </c>
      <c r="Q66" s="58">
        <f t="shared" si="154"/>
        <v>2363.1089568813059</v>
      </c>
      <c r="R66" s="58">
        <f t="shared" si="154"/>
        <v>6225.5771280245381</v>
      </c>
      <c r="S66" s="58">
        <f t="shared" si="154"/>
        <v>3787.6082322707839</v>
      </c>
      <c r="T66" s="58">
        <f t="shared" si="154"/>
        <v>2398.2796043208436</v>
      </c>
      <c r="U66" s="58">
        <f t="shared" si="154"/>
        <v>6171.0038249839072</v>
      </c>
      <c r="V66" s="58">
        <f t="shared" si="154"/>
        <v>4187.3384612633545</v>
      </c>
      <c r="W66" s="58">
        <f t="shared" si="154"/>
        <v>2623.7570705429084</v>
      </c>
      <c r="X66" s="58">
        <f t="shared" si="154"/>
        <v>6798.9329881462745</v>
      </c>
      <c r="Y66" s="58">
        <f t="shared" si="154"/>
        <v>4016.6426226146946</v>
      </c>
      <c r="Z66" s="58">
        <f t="shared" si="154"/>
        <v>2576.839033043058</v>
      </c>
      <c r="AA66" s="58">
        <f t="shared" si="154"/>
        <v>6580.3899693673839</v>
      </c>
      <c r="AB66" s="58" t="str">
        <f t="shared" si="154"/>
        <v/>
      </c>
      <c r="AC66" s="58" t="str">
        <f t="shared" si="154"/>
        <v/>
      </c>
      <c r="AD66" s="58" t="str">
        <f t="shared" si="154"/>
        <v/>
      </c>
      <c r="AE66" s="58" t="str">
        <f t="shared" si="154"/>
        <v/>
      </c>
      <c r="AF66" s="58" t="str">
        <f t="shared" si="154"/>
        <v/>
      </c>
      <c r="AG66" s="58" t="str">
        <f t="shared" si="154"/>
        <v/>
      </c>
      <c r="AH66" s="58" t="str">
        <f t="shared" si="154"/>
        <v/>
      </c>
      <c r="AI66" s="58" t="str">
        <f t="shared" si="154"/>
        <v/>
      </c>
      <c r="AJ66" s="58" t="str">
        <f t="shared" si="154"/>
        <v/>
      </c>
      <c r="AK66" s="58" t="str">
        <f t="shared" si="154"/>
        <v/>
      </c>
      <c r="AL66" s="58" t="str">
        <f t="shared" si="154"/>
        <v/>
      </c>
      <c r="AM66" s="58" t="str">
        <f t="shared" si="154"/>
        <v/>
      </c>
      <c r="AN66" s="58" t="str">
        <f t="shared" si="154"/>
        <v/>
      </c>
      <c r="AO66" s="58" t="str">
        <f t="shared" si="154"/>
        <v/>
      </c>
      <c r="AP66" s="58" t="str">
        <f t="shared" si="154"/>
        <v/>
      </c>
      <c r="AQ66" s="58" t="str">
        <f t="shared" si="154"/>
        <v/>
      </c>
      <c r="AR66" s="58" t="str">
        <f t="shared" si="154"/>
        <v/>
      </c>
      <c r="AS66" s="58" t="str">
        <f t="shared" si="154"/>
        <v/>
      </c>
      <c r="AT66" s="58" t="str">
        <f t="shared" si="154"/>
        <v/>
      </c>
      <c r="AU66" s="58" t="str">
        <f t="shared" si="154"/>
        <v/>
      </c>
      <c r="AV66" s="58" t="str">
        <f t="shared" si="154"/>
        <v/>
      </c>
      <c r="AW66" s="58" t="str">
        <f t="shared" si="154"/>
        <v/>
      </c>
      <c r="AX66" s="58" t="str">
        <f t="shared" si="154"/>
        <v/>
      </c>
      <c r="AY66" s="58" t="str">
        <f t="shared" si="154"/>
        <v/>
      </c>
      <c r="AZ66" s="58" t="str">
        <f t="shared" si="154"/>
        <v/>
      </c>
      <c r="BA66" s="58" t="str">
        <f t="shared" si="154"/>
        <v/>
      </c>
      <c r="BB66" s="58" t="str">
        <f t="shared" si="154"/>
        <v/>
      </c>
      <c r="BC66" s="58" t="str">
        <f t="shared" si="154"/>
        <v/>
      </c>
      <c r="BD66" s="58" t="str">
        <f t="shared" si="154"/>
        <v/>
      </c>
      <c r="BE66" s="58" t="str">
        <f t="shared" si="154"/>
        <v/>
      </c>
      <c r="BF66" s="58" t="str">
        <f t="shared" si="154"/>
        <v/>
      </c>
      <c r="BG66" s="58" t="str">
        <f t="shared" si="154"/>
        <v/>
      </c>
      <c r="BH66" s="58" t="str">
        <f t="shared" si="154"/>
        <v/>
      </c>
      <c r="BI66" s="58" t="str">
        <f t="shared" si="154"/>
        <v/>
      </c>
      <c r="BJ66" s="58" t="str">
        <f t="shared" si="154"/>
        <v/>
      </c>
      <c r="BK66" s="58" t="str">
        <f t="shared" si="154"/>
        <v/>
      </c>
      <c r="BL66" s="58" t="str">
        <f t="shared" si="154"/>
        <v/>
      </c>
      <c r="BM66" s="58" t="str">
        <f t="shared" si="154"/>
        <v/>
      </c>
      <c r="BN66" s="58" t="str">
        <f t="shared" si="154"/>
        <v/>
      </c>
      <c r="BO66" s="58" t="str">
        <f t="shared" si="154"/>
        <v/>
      </c>
      <c r="BP66" s="58" t="str">
        <f t="shared" si="154"/>
        <v/>
      </c>
      <c r="BQ66" s="58" t="str">
        <f t="shared" ref="BQ66:DS66" si="155">IFERROR(BQ$21 + SUM(BQ$40:BQ$42) * BQ$21/SUM(BQ$8, BQ$16, BQ$21, BQ$33), "")</f>
        <v/>
      </c>
      <c r="BR66" s="58" t="str">
        <f t="shared" si="155"/>
        <v/>
      </c>
      <c r="BS66" s="58" t="str">
        <f t="shared" si="155"/>
        <v/>
      </c>
      <c r="BT66" s="58" t="str">
        <f t="shared" si="155"/>
        <v/>
      </c>
      <c r="BU66" s="58" t="str">
        <f t="shared" si="155"/>
        <v/>
      </c>
      <c r="BV66" s="58" t="str">
        <f t="shared" si="155"/>
        <v/>
      </c>
      <c r="BW66" s="58" t="str">
        <f t="shared" si="155"/>
        <v/>
      </c>
      <c r="BX66" s="58" t="str">
        <f t="shared" si="155"/>
        <v/>
      </c>
      <c r="BY66" s="58" t="str">
        <f t="shared" si="155"/>
        <v/>
      </c>
      <c r="BZ66" s="58" t="str">
        <f t="shared" si="155"/>
        <v/>
      </c>
      <c r="CA66" s="58" t="str">
        <f t="shared" si="155"/>
        <v/>
      </c>
      <c r="CB66" s="58" t="str">
        <f t="shared" si="155"/>
        <v/>
      </c>
      <c r="CC66" s="58" t="str">
        <f t="shared" si="155"/>
        <v/>
      </c>
      <c r="CD66" s="58" t="str">
        <f t="shared" si="155"/>
        <v/>
      </c>
      <c r="CE66" s="58" t="str">
        <f t="shared" si="155"/>
        <v/>
      </c>
      <c r="CF66" s="58" t="str">
        <f t="shared" si="155"/>
        <v/>
      </c>
      <c r="CG66" s="58" t="str">
        <f t="shared" si="155"/>
        <v/>
      </c>
      <c r="CH66" s="58" t="str">
        <f t="shared" si="155"/>
        <v/>
      </c>
      <c r="CI66" s="58" t="str">
        <f t="shared" si="155"/>
        <v/>
      </c>
      <c r="CJ66" s="58" t="str">
        <f t="shared" si="155"/>
        <v/>
      </c>
      <c r="CK66" s="58" t="str">
        <f t="shared" si="155"/>
        <v/>
      </c>
      <c r="CL66" s="58" t="str">
        <f t="shared" si="155"/>
        <v/>
      </c>
      <c r="CM66" s="58" t="str">
        <f t="shared" si="155"/>
        <v/>
      </c>
      <c r="CN66" s="58" t="str">
        <f t="shared" si="155"/>
        <v/>
      </c>
      <c r="CO66" s="58" t="str">
        <f t="shared" si="155"/>
        <v/>
      </c>
      <c r="CP66" s="58" t="str">
        <f t="shared" si="155"/>
        <v/>
      </c>
      <c r="CQ66" s="58" t="str">
        <f t="shared" si="155"/>
        <v/>
      </c>
      <c r="CR66" s="58" t="str">
        <f t="shared" si="155"/>
        <v/>
      </c>
      <c r="CS66" s="58" t="str">
        <f t="shared" si="155"/>
        <v/>
      </c>
      <c r="CT66" s="58" t="str">
        <f t="shared" si="155"/>
        <v/>
      </c>
      <c r="CU66" s="58" t="str">
        <f t="shared" si="155"/>
        <v/>
      </c>
      <c r="CV66" s="58" t="str">
        <f t="shared" si="155"/>
        <v/>
      </c>
      <c r="CW66" s="58" t="str">
        <f t="shared" si="155"/>
        <v/>
      </c>
      <c r="CX66" s="58" t="str">
        <f t="shared" si="155"/>
        <v/>
      </c>
      <c r="CY66" s="58" t="str">
        <f t="shared" si="155"/>
        <v/>
      </c>
      <c r="CZ66" s="58" t="str">
        <f t="shared" si="155"/>
        <v/>
      </c>
      <c r="DA66" s="58" t="str">
        <f t="shared" si="155"/>
        <v/>
      </c>
      <c r="DB66" s="58" t="str">
        <f t="shared" si="155"/>
        <v/>
      </c>
      <c r="DC66" s="58" t="str">
        <f t="shared" si="155"/>
        <v/>
      </c>
      <c r="DD66" s="58" t="str">
        <f t="shared" si="155"/>
        <v/>
      </c>
      <c r="DE66" s="58" t="str">
        <f t="shared" si="155"/>
        <v/>
      </c>
      <c r="DF66" s="58" t="str">
        <f t="shared" si="155"/>
        <v/>
      </c>
      <c r="DG66" s="58" t="str">
        <f t="shared" si="155"/>
        <v/>
      </c>
      <c r="DH66" s="58" t="str">
        <f t="shared" si="155"/>
        <v/>
      </c>
      <c r="DI66" s="58" t="str">
        <f t="shared" si="155"/>
        <v/>
      </c>
      <c r="DJ66" s="58" t="str">
        <f t="shared" si="155"/>
        <v/>
      </c>
      <c r="DK66" s="58" t="str">
        <f t="shared" si="155"/>
        <v/>
      </c>
      <c r="DL66" s="58" t="str">
        <f t="shared" si="155"/>
        <v/>
      </c>
      <c r="DM66" s="58" t="str">
        <f t="shared" si="155"/>
        <v/>
      </c>
      <c r="DN66" s="58" t="str">
        <f t="shared" si="155"/>
        <v/>
      </c>
      <c r="DO66" s="58" t="str">
        <f t="shared" si="155"/>
        <v/>
      </c>
      <c r="DP66" s="58" t="str">
        <f t="shared" si="155"/>
        <v/>
      </c>
      <c r="DQ66" s="58" t="str">
        <f t="shared" si="155"/>
        <v/>
      </c>
      <c r="DR66" s="58" t="str">
        <f t="shared" si="155"/>
        <v/>
      </c>
      <c r="DS66" s="58" t="str">
        <f t="shared" si="155"/>
        <v/>
      </c>
    </row>
    <row r="67" spans="1:123" x14ac:dyDescent="0.3">
      <c r="B67" s="33" t="s">
        <v>160</v>
      </c>
      <c r="C67" s="33" t="s">
        <v>161</v>
      </c>
      <c r="D67" s="58">
        <f>IFERROR(D$33 + SUM(D$40:D$42) * D$33/SUM(D$8, D$16, D$21, D$33), "")</f>
        <v>28249.024264825261</v>
      </c>
      <c r="E67" s="58">
        <f t="shared" ref="E67:BP67" si="156">IFERROR(E$33 + SUM(E$40:E$42) * E$33/SUM(E$8, E$16, E$21, E$33), "")</f>
        <v>45741.112299925757</v>
      </c>
      <c r="F67" s="58">
        <f t="shared" si="156"/>
        <v>73998.598352811794</v>
      </c>
      <c r="G67" s="58">
        <f t="shared" si="156"/>
        <v>28007.261072332858</v>
      </c>
      <c r="H67" s="58">
        <f t="shared" si="156"/>
        <v>36494.675695549908</v>
      </c>
      <c r="I67" s="58">
        <f t="shared" si="156"/>
        <v>64502.817170339447</v>
      </c>
      <c r="J67" s="58">
        <f t="shared" si="156"/>
        <v>25598.89369974301</v>
      </c>
      <c r="K67" s="58">
        <f t="shared" si="156"/>
        <v>36925.755689701276</v>
      </c>
      <c r="L67" s="58">
        <f t="shared" si="156"/>
        <v>62529.745629984573</v>
      </c>
      <c r="M67" s="58">
        <f t="shared" si="156"/>
        <v>29378.810909521166</v>
      </c>
      <c r="N67" s="58">
        <f t="shared" si="156"/>
        <v>33118.280608098103</v>
      </c>
      <c r="O67" s="58">
        <f t="shared" si="156"/>
        <v>62493.086085225164</v>
      </c>
      <c r="P67" s="58">
        <f t="shared" si="156"/>
        <v>29050.745341429221</v>
      </c>
      <c r="Q67" s="58">
        <f t="shared" si="156"/>
        <v>44447.706853153868</v>
      </c>
      <c r="R67" s="58">
        <f t="shared" si="156"/>
        <v>73498.982751066651</v>
      </c>
      <c r="S67" s="58">
        <f t="shared" si="156"/>
        <v>29187.74757371745</v>
      </c>
      <c r="T67" s="58">
        <f t="shared" si="156"/>
        <v>49784.946076641798</v>
      </c>
      <c r="U67" s="58">
        <f t="shared" si="156"/>
        <v>78979.033942228169</v>
      </c>
      <c r="V67" s="58">
        <f t="shared" si="156"/>
        <v>28873.83624076685</v>
      </c>
      <c r="W67" s="58">
        <f t="shared" si="156"/>
        <v>51323.368103281522</v>
      </c>
      <c r="X67" s="58">
        <f t="shared" si="156"/>
        <v>80205.291973351501</v>
      </c>
      <c r="Y67" s="58">
        <f t="shared" si="156"/>
        <v>29362.35839653105</v>
      </c>
      <c r="Z67" s="58">
        <f t="shared" si="156"/>
        <v>52271.947481060728</v>
      </c>
      <c r="AA67" s="58">
        <f t="shared" si="156"/>
        <v>81647.018005938677</v>
      </c>
      <c r="AB67" s="58" t="str">
        <f t="shared" si="156"/>
        <v/>
      </c>
      <c r="AC67" s="58" t="str">
        <f t="shared" si="156"/>
        <v/>
      </c>
      <c r="AD67" s="58" t="str">
        <f t="shared" si="156"/>
        <v/>
      </c>
      <c r="AE67" s="58" t="str">
        <f t="shared" si="156"/>
        <v/>
      </c>
      <c r="AF67" s="58" t="str">
        <f t="shared" si="156"/>
        <v/>
      </c>
      <c r="AG67" s="58" t="str">
        <f t="shared" si="156"/>
        <v/>
      </c>
      <c r="AH67" s="58" t="str">
        <f t="shared" si="156"/>
        <v/>
      </c>
      <c r="AI67" s="58" t="str">
        <f t="shared" si="156"/>
        <v/>
      </c>
      <c r="AJ67" s="58" t="str">
        <f t="shared" si="156"/>
        <v/>
      </c>
      <c r="AK67" s="58" t="str">
        <f t="shared" si="156"/>
        <v/>
      </c>
      <c r="AL67" s="58" t="str">
        <f t="shared" si="156"/>
        <v/>
      </c>
      <c r="AM67" s="58" t="str">
        <f t="shared" si="156"/>
        <v/>
      </c>
      <c r="AN67" s="58" t="str">
        <f t="shared" si="156"/>
        <v/>
      </c>
      <c r="AO67" s="58" t="str">
        <f t="shared" si="156"/>
        <v/>
      </c>
      <c r="AP67" s="58" t="str">
        <f t="shared" si="156"/>
        <v/>
      </c>
      <c r="AQ67" s="58" t="str">
        <f t="shared" si="156"/>
        <v/>
      </c>
      <c r="AR67" s="58" t="str">
        <f t="shared" si="156"/>
        <v/>
      </c>
      <c r="AS67" s="58" t="str">
        <f t="shared" si="156"/>
        <v/>
      </c>
      <c r="AT67" s="58" t="str">
        <f t="shared" si="156"/>
        <v/>
      </c>
      <c r="AU67" s="58" t="str">
        <f t="shared" si="156"/>
        <v/>
      </c>
      <c r="AV67" s="58" t="str">
        <f t="shared" si="156"/>
        <v/>
      </c>
      <c r="AW67" s="58" t="str">
        <f t="shared" si="156"/>
        <v/>
      </c>
      <c r="AX67" s="58" t="str">
        <f t="shared" si="156"/>
        <v/>
      </c>
      <c r="AY67" s="58" t="str">
        <f t="shared" si="156"/>
        <v/>
      </c>
      <c r="AZ67" s="58" t="str">
        <f t="shared" si="156"/>
        <v/>
      </c>
      <c r="BA67" s="58" t="str">
        <f t="shared" si="156"/>
        <v/>
      </c>
      <c r="BB67" s="58" t="str">
        <f t="shared" si="156"/>
        <v/>
      </c>
      <c r="BC67" s="58" t="str">
        <f t="shared" si="156"/>
        <v/>
      </c>
      <c r="BD67" s="58" t="str">
        <f t="shared" si="156"/>
        <v/>
      </c>
      <c r="BE67" s="58" t="str">
        <f t="shared" si="156"/>
        <v/>
      </c>
      <c r="BF67" s="58" t="str">
        <f t="shared" si="156"/>
        <v/>
      </c>
      <c r="BG67" s="58" t="str">
        <f t="shared" si="156"/>
        <v/>
      </c>
      <c r="BH67" s="58" t="str">
        <f t="shared" si="156"/>
        <v/>
      </c>
      <c r="BI67" s="58" t="str">
        <f t="shared" si="156"/>
        <v/>
      </c>
      <c r="BJ67" s="58" t="str">
        <f t="shared" si="156"/>
        <v/>
      </c>
      <c r="BK67" s="58" t="str">
        <f t="shared" si="156"/>
        <v/>
      </c>
      <c r="BL67" s="58" t="str">
        <f t="shared" si="156"/>
        <v/>
      </c>
      <c r="BM67" s="58" t="str">
        <f t="shared" si="156"/>
        <v/>
      </c>
      <c r="BN67" s="58" t="str">
        <f t="shared" si="156"/>
        <v/>
      </c>
      <c r="BO67" s="58" t="str">
        <f t="shared" si="156"/>
        <v/>
      </c>
      <c r="BP67" s="58" t="str">
        <f t="shared" si="156"/>
        <v/>
      </c>
      <c r="BQ67" s="58" t="str">
        <f t="shared" ref="BQ67:DS67" si="157">IFERROR(BQ$33 + SUM(BQ$40:BQ$42) * BQ$33/SUM(BQ$8, BQ$16, BQ$21, BQ$33), "")</f>
        <v/>
      </c>
      <c r="BR67" s="58" t="str">
        <f t="shared" si="157"/>
        <v/>
      </c>
      <c r="BS67" s="58" t="str">
        <f t="shared" si="157"/>
        <v/>
      </c>
      <c r="BT67" s="58" t="str">
        <f t="shared" si="157"/>
        <v/>
      </c>
      <c r="BU67" s="58" t="str">
        <f t="shared" si="157"/>
        <v/>
      </c>
      <c r="BV67" s="58" t="str">
        <f t="shared" si="157"/>
        <v/>
      </c>
      <c r="BW67" s="58" t="str">
        <f t="shared" si="157"/>
        <v/>
      </c>
      <c r="BX67" s="58" t="str">
        <f t="shared" si="157"/>
        <v/>
      </c>
      <c r="BY67" s="58" t="str">
        <f t="shared" si="157"/>
        <v/>
      </c>
      <c r="BZ67" s="58" t="str">
        <f t="shared" si="157"/>
        <v/>
      </c>
      <c r="CA67" s="58" t="str">
        <f t="shared" si="157"/>
        <v/>
      </c>
      <c r="CB67" s="58" t="str">
        <f t="shared" si="157"/>
        <v/>
      </c>
      <c r="CC67" s="58" t="str">
        <f t="shared" si="157"/>
        <v/>
      </c>
      <c r="CD67" s="58" t="str">
        <f t="shared" si="157"/>
        <v/>
      </c>
      <c r="CE67" s="58" t="str">
        <f t="shared" si="157"/>
        <v/>
      </c>
      <c r="CF67" s="58" t="str">
        <f t="shared" si="157"/>
        <v/>
      </c>
      <c r="CG67" s="58" t="str">
        <f t="shared" si="157"/>
        <v/>
      </c>
      <c r="CH67" s="58" t="str">
        <f t="shared" si="157"/>
        <v/>
      </c>
      <c r="CI67" s="58" t="str">
        <f t="shared" si="157"/>
        <v/>
      </c>
      <c r="CJ67" s="58" t="str">
        <f t="shared" si="157"/>
        <v/>
      </c>
      <c r="CK67" s="58" t="str">
        <f t="shared" si="157"/>
        <v/>
      </c>
      <c r="CL67" s="58" t="str">
        <f t="shared" si="157"/>
        <v/>
      </c>
      <c r="CM67" s="58" t="str">
        <f t="shared" si="157"/>
        <v/>
      </c>
      <c r="CN67" s="58" t="str">
        <f t="shared" si="157"/>
        <v/>
      </c>
      <c r="CO67" s="58" t="str">
        <f t="shared" si="157"/>
        <v/>
      </c>
      <c r="CP67" s="58" t="str">
        <f t="shared" si="157"/>
        <v/>
      </c>
      <c r="CQ67" s="58" t="str">
        <f t="shared" si="157"/>
        <v/>
      </c>
      <c r="CR67" s="58" t="str">
        <f t="shared" si="157"/>
        <v/>
      </c>
      <c r="CS67" s="58" t="str">
        <f t="shared" si="157"/>
        <v/>
      </c>
      <c r="CT67" s="58" t="str">
        <f t="shared" si="157"/>
        <v/>
      </c>
      <c r="CU67" s="58" t="str">
        <f t="shared" si="157"/>
        <v/>
      </c>
      <c r="CV67" s="58" t="str">
        <f t="shared" si="157"/>
        <v/>
      </c>
      <c r="CW67" s="58" t="str">
        <f t="shared" si="157"/>
        <v/>
      </c>
      <c r="CX67" s="58" t="str">
        <f t="shared" si="157"/>
        <v/>
      </c>
      <c r="CY67" s="58" t="str">
        <f t="shared" si="157"/>
        <v/>
      </c>
      <c r="CZ67" s="58" t="str">
        <f t="shared" si="157"/>
        <v/>
      </c>
      <c r="DA67" s="58" t="str">
        <f t="shared" si="157"/>
        <v/>
      </c>
      <c r="DB67" s="58" t="str">
        <f t="shared" si="157"/>
        <v/>
      </c>
      <c r="DC67" s="58" t="str">
        <f t="shared" si="157"/>
        <v/>
      </c>
      <c r="DD67" s="58" t="str">
        <f t="shared" si="157"/>
        <v/>
      </c>
      <c r="DE67" s="58" t="str">
        <f t="shared" si="157"/>
        <v/>
      </c>
      <c r="DF67" s="58" t="str">
        <f t="shared" si="157"/>
        <v/>
      </c>
      <c r="DG67" s="58" t="str">
        <f t="shared" si="157"/>
        <v/>
      </c>
      <c r="DH67" s="58" t="str">
        <f t="shared" si="157"/>
        <v/>
      </c>
      <c r="DI67" s="58" t="str">
        <f t="shared" si="157"/>
        <v/>
      </c>
      <c r="DJ67" s="58" t="str">
        <f t="shared" si="157"/>
        <v/>
      </c>
      <c r="DK67" s="58" t="str">
        <f t="shared" si="157"/>
        <v/>
      </c>
      <c r="DL67" s="58" t="str">
        <f t="shared" si="157"/>
        <v/>
      </c>
      <c r="DM67" s="58" t="str">
        <f t="shared" si="157"/>
        <v/>
      </c>
      <c r="DN67" s="58" t="str">
        <f t="shared" si="157"/>
        <v/>
      </c>
      <c r="DO67" s="58" t="str">
        <f t="shared" si="157"/>
        <v/>
      </c>
      <c r="DP67" s="58" t="str">
        <f t="shared" si="157"/>
        <v/>
      </c>
      <c r="DQ67" s="58" t="str">
        <f t="shared" si="157"/>
        <v/>
      </c>
      <c r="DR67" s="58" t="str">
        <f t="shared" si="157"/>
        <v/>
      </c>
      <c r="DS67" s="58" t="str">
        <f t="shared" si="157"/>
        <v/>
      </c>
    </row>
    <row r="69" spans="1:123" x14ac:dyDescent="0.3">
      <c r="C69" s="103" t="s">
        <v>771</v>
      </c>
      <c r="D69" s="91">
        <f>IFERROR( SUM(D64:D67)-D44, "")</f>
        <v>0</v>
      </c>
      <c r="E69" s="91">
        <f t="shared" ref="E69:BP69" si="158">IFERROR( SUM(E64:E67)-E44, "")</f>
        <v>0</v>
      </c>
      <c r="F69" s="91">
        <f t="shared" si="158"/>
        <v>1.4551915228366852E-11</v>
      </c>
      <c r="G69" s="91">
        <f t="shared" si="158"/>
        <v>0</v>
      </c>
      <c r="H69" s="91">
        <f t="shared" si="158"/>
        <v>0</v>
      </c>
      <c r="I69" s="91">
        <f t="shared" si="158"/>
        <v>0</v>
      </c>
      <c r="J69" s="91">
        <f t="shared" si="158"/>
        <v>-7.2759576141834259E-12</v>
      </c>
      <c r="K69" s="91">
        <f t="shared" si="158"/>
        <v>0</v>
      </c>
      <c r="L69" s="91">
        <f t="shared" si="158"/>
        <v>0</v>
      </c>
      <c r="M69" s="91">
        <f t="shared" si="158"/>
        <v>-7.2759576141834259E-12</v>
      </c>
      <c r="N69" s="91">
        <f t="shared" si="158"/>
        <v>-7.2759576141834259E-12</v>
      </c>
      <c r="O69" s="91">
        <f t="shared" si="158"/>
        <v>-1.4551915228366852E-11</v>
      </c>
      <c r="P69" s="91">
        <f t="shared" si="158"/>
        <v>7.2759576141834259E-12</v>
      </c>
      <c r="Q69" s="91">
        <f t="shared" si="158"/>
        <v>0</v>
      </c>
      <c r="R69" s="91">
        <f t="shared" si="158"/>
        <v>0</v>
      </c>
      <c r="S69" s="91">
        <f t="shared" si="158"/>
        <v>-1.4551915228366852E-11</v>
      </c>
      <c r="T69" s="91">
        <f t="shared" si="158"/>
        <v>0</v>
      </c>
      <c r="U69" s="91">
        <f t="shared" si="158"/>
        <v>0</v>
      </c>
      <c r="V69" s="91">
        <f t="shared" si="158"/>
        <v>0</v>
      </c>
      <c r="W69" s="91">
        <f t="shared" si="158"/>
        <v>7.2759576141834259E-12</v>
      </c>
      <c r="X69" s="91">
        <f t="shared" si="158"/>
        <v>-1.4551915228366852E-11</v>
      </c>
      <c r="Y69" s="91">
        <f t="shared" si="158"/>
        <v>7.2759576141834259E-12</v>
      </c>
      <c r="Z69" s="91">
        <f t="shared" si="158"/>
        <v>0</v>
      </c>
      <c r="AA69" s="91">
        <f t="shared" si="158"/>
        <v>0</v>
      </c>
      <c r="AB69" s="91" t="str">
        <f t="shared" si="158"/>
        <v/>
      </c>
      <c r="AC69" s="91" t="str">
        <f t="shared" si="158"/>
        <v/>
      </c>
      <c r="AD69" s="91" t="str">
        <f t="shared" si="158"/>
        <v/>
      </c>
      <c r="AE69" s="91" t="str">
        <f t="shared" si="158"/>
        <v/>
      </c>
      <c r="AF69" s="91" t="str">
        <f t="shared" si="158"/>
        <v/>
      </c>
      <c r="AG69" s="91" t="str">
        <f t="shared" si="158"/>
        <v/>
      </c>
      <c r="AH69" s="91" t="str">
        <f t="shared" si="158"/>
        <v/>
      </c>
      <c r="AI69" s="91" t="str">
        <f t="shared" si="158"/>
        <v/>
      </c>
      <c r="AJ69" s="91" t="str">
        <f t="shared" si="158"/>
        <v/>
      </c>
      <c r="AK69" s="91" t="str">
        <f t="shared" si="158"/>
        <v/>
      </c>
      <c r="AL69" s="91" t="str">
        <f t="shared" si="158"/>
        <v/>
      </c>
      <c r="AM69" s="91" t="str">
        <f t="shared" si="158"/>
        <v/>
      </c>
      <c r="AN69" s="91" t="str">
        <f t="shared" si="158"/>
        <v/>
      </c>
      <c r="AO69" s="91" t="str">
        <f t="shared" si="158"/>
        <v/>
      </c>
      <c r="AP69" s="91" t="str">
        <f t="shared" si="158"/>
        <v/>
      </c>
      <c r="AQ69" s="91" t="str">
        <f t="shared" si="158"/>
        <v/>
      </c>
      <c r="AR69" s="91" t="str">
        <f t="shared" si="158"/>
        <v/>
      </c>
      <c r="AS69" s="91" t="str">
        <f t="shared" si="158"/>
        <v/>
      </c>
      <c r="AT69" s="91" t="str">
        <f t="shared" si="158"/>
        <v/>
      </c>
      <c r="AU69" s="91" t="str">
        <f t="shared" si="158"/>
        <v/>
      </c>
      <c r="AV69" s="91" t="str">
        <f t="shared" si="158"/>
        <v/>
      </c>
      <c r="AW69" s="91" t="str">
        <f t="shared" si="158"/>
        <v/>
      </c>
      <c r="AX69" s="91" t="str">
        <f t="shared" si="158"/>
        <v/>
      </c>
      <c r="AY69" s="91" t="str">
        <f t="shared" si="158"/>
        <v/>
      </c>
      <c r="AZ69" s="91" t="str">
        <f t="shared" si="158"/>
        <v/>
      </c>
      <c r="BA69" s="91" t="str">
        <f t="shared" si="158"/>
        <v/>
      </c>
      <c r="BB69" s="91" t="str">
        <f t="shared" si="158"/>
        <v/>
      </c>
      <c r="BC69" s="91" t="str">
        <f t="shared" si="158"/>
        <v/>
      </c>
      <c r="BD69" s="91" t="str">
        <f t="shared" si="158"/>
        <v/>
      </c>
      <c r="BE69" s="91" t="str">
        <f t="shared" si="158"/>
        <v/>
      </c>
      <c r="BF69" s="91" t="str">
        <f t="shared" si="158"/>
        <v/>
      </c>
      <c r="BG69" s="91" t="str">
        <f t="shared" si="158"/>
        <v/>
      </c>
      <c r="BH69" s="91" t="str">
        <f t="shared" si="158"/>
        <v/>
      </c>
      <c r="BI69" s="91" t="str">
        <f t="shared" si="158"/>
        <v/>
      </c>
      <c r="BJ69" s="91" t="str">
        <f t="shared" si="158"/>
        <v/>
      </c>
      <c r="BK69" s="91" t="str">
        <f t="shared" si="158"/>
        <v/>
      </c>
      <c r="BL69" s="91" t="str">
        <f t="shared" si="158"/>
        <v/>
      </c>
      <c r="BM69" s="91" t="str">
        <f t="shared" si="158"/>
        <v/>
      </c>
      <c r="BN69" s="91" t="str">
        <f t="shared" si="158"/>
        <v/>
      </c>
      <c r="BO69" s="91" t="str">
        <f t="shared" si="158"/>
        <v/>
      </c>
      <c r="BP69" s="91" t="str">
        <f t="shared" si="158"/>
        <v/>
      </c>
      <c r="BQ69" s="91" t="str">
        <f t="shared" ref="BQ69:DS69" si="159">IFERROR( SUM(BQ64:BQ67)-BQ44, "")</f>
        <v/>
      </c>
      <c r="BR69" s="91" t="str">
        <f t="shared" si="159"/>
        <v/>
      </c>
      <c r="BS69" s="91" t="str">
        <f t="shared" si="159"/>
        <v/>
      </c>
      <c r="BT69" s="91" t="str">
        <f t="shared" si="159"/>
        <v/>
      </c>
      <c r="BU69" s="91" t="str">
        <f t="shared" si="159"/>
        <v/>
      </c>
      <c r="BV69" s="91" t="str">
        <f t="shared" si="159"/>
        <v/>
      </c>
      <c r="BW69" s="91" t="str">
        <f t="shared" si="159"/>
        <v/>
      </c>
      <c r="BX69" s="91" t="str">
        <f t="shared" si="159"/>
        <v/>
      </c>
      <c r="BY69" s="91" t="str">
        <f t="shared" si="159"/>
        <v/>
      </c>
      <c r="BZ69" s="91" t="str">
        <f t="shared" si="159"/>
        <v/>
      </c>
      <c r="CA69" s="91" t="str">
        <f t="shared" si="159"/>
        <v/>
      </c>
      <c r="CB69" s="91" t="str">
        <f t="shared" si="159"/>
        <v/>
      </c>
      <c r="CC69" s="91" t="str">
        <f t="shared" si="159"/>
        <v/>
      </c>
      <c r="CD69" s="91" t="str">
        <f t="shared" si="159"/>
        <v/>
      </c>
      <c r="CE69" s="91" t="str">
        <f t="shared" si="159"/>
        <v/>
      </c>
      <c r="CF69" s="91" t="str">
        <f t="shared" si="159"/>
        <v/>
      </c>
      <c r="CG69" s="91" t="str">
        <f t="shared" si="159"/>
        <v/>
      </c>
      <c r="CH69" s="91" t="str">
        <f t="shared" si="159"/>
        <v/>
      </c>
      <c r="CI69" s="91" t="str">
        <f t="shared" si="159"/>
        <v/>
      </c>
      <c r="CJ69" s="91" t="str">
        <f t="shared" si="159"/>
        <v/>
      </c>
      <c r="CK69" s="91" t="str">
        <f t="shared" si="159"/>
        <v/>
      </c>
      <c r="CL69" s="91" t="str">
        <f t="shared" si="159"/>
        <v/>
      </c>
      <c r="CM69" s="91" t="str">
        <f t="shared" si="159"/>
        <v/>
      </c>
      <c r="CN69" s="91" t="str">
        <f t="shared" si="159"/>
        <v/>
      </c>
      <c r="CO69" s="91" t="str">
        <f t="shared" si="159"/>
        <v/>
      </c>
      <c r="CP69" s="91" t="str">
        <f t="shared" si="159"/>
        <v/>
      </c>
      <c r="CQ69" s="91" t="str">
        <f t="shared" si="159"/>
        <v/>
      </c>
      <c r="CR69" s="91" t="str">
        <f t="shared" si="159"/>
        <v/>
      </c>
      <c r="CS69" s="91" t="str">
        <f t="shared" si="159"/>
        <v/>
      </c>
      <c r="CT69" s="91" t="str">
        <f t="shared" si="159"/>
        <v/>
      </c>
      <c r="CU69" s="91" t="str">
        <f t="shared" si="159"/>
        <v/>
      </c>
      <c r="CV69" s="91" t="str">
        <f t="shared" si="159"/>
        <v/>
      </c>
      <c r="CW69" s="91" t="str">
        <f t="shared" si="159"/>
        <v/>
      </c>
      <c r="CX69" s="91" t="str">
        <f t="shared" si="159"/>
        <v/>
      </c>
      <c r="CY69" s="91" t="str">
        <f t="shared" si="159"/>
        <v/>
      </c>
      <c r="CZ69" s="91" t="str">
        <f t="shared" si="159"/>
        <v/>
      </c>
      <c r="DA69" s="91" t="str">
        <f t="shared" si="159"/>
        <v/>
      </c>
      <c r="DB69" s="91" t="str">
        <f t="shared" si="159"/>
        <v/>
      </c>
      <c r="DC69" s="91" t="str">
        <f t="shared" si="159"/>
        <v/>
      </c>
      <c r="DD69" s="91" t="str">
        <f t="shared" si="159"/>
        <v/>
      </c>
      <c r="DE69" s="91" t="str">
        <f t="shared" si="159"/>
        <v/>
      </c>
      <c r="DF69" s="91" t="str">
        <f t="shared" si="159"/>
        <v/>
      </c>
      <c r="DG69" s="91" t="str">
        <f t="shared" si="159"/>
        <v/>
      </c>
      <c r="DH69" s="91" t="str">
        <f t="shared" si="159"/>
        <v/>
      </c>
      <c r="DI69" s="91" t="str">
        <f t="shared" si="159"/>
        <v/>
      </c>
      <c r="DJ69" s="91" t="str">
        <f t="shared" si="159"/>
        <v/>
      </c>
      <c r="DK69" s="91" t="str">
        <f t="shared" si="159"/>
        <v/>
      </c>
      <c r="DL69" s="91" t="str">
        <f t="shared" si="159"/>
        <v/>
      </c>
      <c r="DM69" s="91" t="str">
        <f t="shared" si="159"/>
        <v/>
      </c>
      <c r="DN69" s="91" t="str">
        <f t="shared" si="159"/>
        <v/>
      </c>
      <c r="DO69" s="91" t="str">
        <f t="shared" si="159"/>
        <v/>
      </c>
      <c r="DP69" s="91" t="str">
        <f t="shared" si="159"/>
        <v/>
      </c>
      <c r="DQ69" s="91" t="str">
        <f t="shared" si="159"/>
        <v/>
      </c>
      <c r="DR69" s="91" t="str">
        <f t="shared" si="159"/>
        <v/>
      </c>
      <c r="DS69" s="91" t="str">
        <f t="shared" si="159"/>
        <v/>
      </c>
    </row>
    <row r="71" spans="1:123" x14ac:dyDescent="0.3">
      <c r="A71" s="146" t="s">
        <v>99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theme="6"/>
  </sheetPr>
  <dimension ref="A1:DS56"/>
  <sheetViews>
    <sheetView topLeftCell="A4" zoomScale="80" zoomScaleNormal="80" workbookViewId="0">
      <selection activeCell="D18" sqref="D18"/>
    </sheetView>
  </sheetViews>
  <sheetFormatPr defaultColWidth="8.69921875" defaultRowHeight="15.6" x14ac:dyDescent="0.3"/>
  <cols>
    <col min="1" max="1" width="8.69921875" style="148"/>
    <col min="3" max="3" width="60.69921875" customWidth="1"/>
    <col min="4" max="9" width="8.69921875" customWidth="1"/>
  </cols>
  <sheetData>
    <row r="1" spans="1:123" x14ac:dyDescent="0.3">
      <c r="O1" s="58">
        <v>9090.9029848123591</v>
      </c>
      <c r="P1" s="58">
        <v>8858.3565114661415</v>
      </c>
      <c r="Q1">
        <v>9943.860597243267</v>
      </c>
      <c r="R1">
        <v>11111.804259655408</v>
      </c>
      <c r="S1">
        <v>11823.231608482951</v>
      </c>
      <c r="T1">
        <v>11247.523751806029</v>
      </c>
      <c r="U1">
        <v>11257.289404950949</v>
      </c>
    </row>
    <row r="2" spans="1:123" ht="16.2" thickBot="1" x14ac:dyDescent="0.35">
      <c r="A2" s="146" t="str">
        <f>"@"&amp;COUNTIF(A$1:A1,"@*")+1</f>
        <v>@1</v>
      </c>
      <c r="B2" s="1" t="s">
        <v>72</v>
      </c>
      <c r="C2" s="1"/>
      <c r="D2" s="1"/>
      <c r="E2" s="1"/>
      <c r="F2" s="1"/>
      <c r="G2" s="1"/>
      <c r="H2" s="1"/>
      <c r="I2" s="1"/>
      <c r="J2" s="1"/>
      <c r="K2" s="1"/>
      <c r="L2" s="1"/>
      <c r="M2" s="1"/>
      <c r="O2" s="58">
        <v>5109.5585168901607</v>
      </c>
      <c r="P2" s="58">
        <v>5085.5015939822179</v>
      </c>
      <c r="Q2">
        <v>5623.2498630041464</v>
      </c>
      <c r="R2" s="126">
        <v>6282.5485497205182</v>
      </c>
      <c r="S2">
        <v>6279.5751609166828</v>
      </c>
      <c r="T2">
        <v>5786.4827889338121</v>
      </c>
      <c r="U2">
        <v>5466.3795673425593</v>
      </c>
    </row>
    <row r="3" spans="1:123" ht="16.2" thickTop="1" x14ac:dyDescent="0.3">
      <c r="B3" s="8" t="s">
        <v>85</v>
      </c>
      <c r="C3" s="8" t="s">
        <v>1114</v>
      </c>
      <c r="O3" s="58">
        <v>2292.9640542717302</v>
      </c>
      <c r="P3" s="58">
        <v>2507.4903520713133</v>
      </c>
      <c r="Q3">
        <v>2762.8814134080553</v>
      </c>
      <c r="R3">
        <v>2766.3212449439757</v>
      </c>
      <c r="S3">
        <v>3232.0953746558489</v>
      </c>
      <c r="T3">
        <v>2946.961929703079</v>
      </c>
      <c r="U3">
        <v>2837.9503626764267</v>
      </c>
    </row>
    <row r="4" spans="1:123" x14ac:dyDescent="0.3">
      <c r="O4" s="58">
        <v>134.93674675307969</v>
      </c>
      <c r="P4" s="58">
        <v>148.7116220318492</v>
      </c>
      <c r="Q4">
        <v>147.60880600416468</v>
      </c>
      <c r="R4">
        <v>154.86445850416345</v>
      </c>
      <c r="S4">
        <v>159.11032237388665</v>
      </c>
      <c r="T4">
        <v>132.06736496466385</v>
      </c>
      <c r="U4">
        <v>122.17275074993768</v>
      </c>
    </row>
    <row r="5" spans="1:123" x14ac:dyDescent="0.3">
      <c r="B5" s="33" t="s">
        <v>109</v>
      </c>
      <c r="C5" s="33" t="s">
        <v>1122</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
      <c r="B8" s="33" t="s">
        <v>116</v>
      </c>
      <c r="C8" s="33" t="s">
        <v>55</v>
      </c>
      <c r="D8" s="36">
        <f t="shared" ref="D8:AA8" si="0">IF(SUM(D9:D14) &gt; 0, SUM(D9:D14), "")</f>
        <v>5071.5862228796368</v>
      </c>
      <c r="E8" s="36">
        <f t="shared" si="0"/>
        <v>11556.776079847692</v>
      </c>
      <c r="F8" s="36">
        <f t="shared" si="0"/>
        <v>16628.362302727332</v>
      </c>
      <c r="G8" s="36">
        <f t="shared" si="0"/>
        <v>5214.3709468773523</v>
      </c>
      <c r="H8" s="36">
        <f t="shared" si="0"/>
        <v>11385.689132674164</v>
      </c>
      <c r="I8" s="36">
        <f t="shared" si="0"/>
        <v>16600.06007955152</v>
      </c>
      <c r="J8" s="36">
        <f t="shared" si="0"/>
        <v>5703.27431737388</v>
      </c>
      <c r="K8" s="36">
        <f t="shared" si="0"/>
        <v>12774.32636228575</v>
      </c>
      <c r="L8" s="36">
        <f t="shared" si="0"/>
        <v>18477.600679659634</v>
      </c>
      <c r="M8" s="36">
        <f t="shared" si="0"/>
        <v>6141.5289222597412</v>
      </c>
      <c r="N8" s="36">
        <f t="shared" si="0"/>
        <v>14174.009590564317</v>
      </c>
      <c r="O8" s="36">
        <f t="shared" si="0"/>
        <v>20315.538512824063</v>
      </c>
      <c r="P8" s="36">
        <f t="shared" si="0"/>
        <v>5994.9133236548305</v>
      </c>
      <c r="Q8" s="36">
        <f t="shared" si="0"/>
        <v>15499.099142774534</v>
      </c>
      <c r="R8" s="36">
        <f t="shared" si="0"/>
        <v>21494.012466429369</v>
      </c>
      <c r="S8" s="36">
        <f t="shared" si="0"/>
        <v>6112.6626638825592</v>
      </c>
      <c r="T8" s="36">
        <f t="shared" si="0"/>
        <v>14000.373171525032</v>
      </c>
      <c r="U8" s="36">
        <f t="shared" si="0"/>
        <v>20113.035835407587</v>
      </c>
      <c r="V8" s="36">
        <f t="shared" si="0"/>
        <v>6216.1356787073728</v>
      </c>
      <c r="W8" s="36">
        <f t="shared" si="0"/>
        <v>13467.656407012497</v>
      </c>
      <c r="X8" s="36">
        <f t="shared" si="0"/>
        <v>19683.792085719873</v>
      </c>
      <c r="Y8" s="36">
        <f t="shared" si="0"/>
        <v>5324.3402474269978</v>
      </c>
      <c r="Z8" s="36">
        <f t="shared" si="0"/>
        <v>12579.941874173874</v>
      </c>
      <c r="AA8" s="36">
        <f t="shared" si="0"/>
        <v>17904.282121600874</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
      <c r="B9" s="39" t="s">
        <v>117</v>
      </c>
      <c r="C9" s="37" t="s">
        <v>118</v>
      </c>
      <c r="D9" s="58">
        <f>IF('RME Imports'!E11&gt;0, 'RME Imports'!E11, "")</f>
        <v>2244.7157133855108</v>
      </c>
      <c r="E9" s="58">
        <f>IF('RME Imports'!F11&gt;0, 'RME Imports'!F11, "")</f>
        <v>6846.1872714268511</v>
      </c>
      <c r="F9" s="58">
        <f>IF('RME Imports'!G11&gt;0, 'RME Imports'!G11, "")</f>
        <v>9090.9029848123591</v>
      </c>
      <c r="G9" s="58">
        <f>IF('RME Imports'!H11&gt;0, 'RME Imports'!H11, "")</f>
        <v>2236.6866117427162</v>
      </c>
      <c r="H9" s="58">
        <f>IF('RME Imports'!I11&gt;0, 'RME Imports'!I11, "")</f>
        <v>6621.6698997234244</v>
      </c>
      <c r="I9" s="58">
        <f>IF('RME Imports'!J11&gt;0, 'RME Imports'!J11, "")</f>
        <v>8858.3565114661415</v>
      </c>
      <c r="J9" s="58">
        <f>IF('RME Imports'!K11&gt;0, 'RME Imports'!K11, "")</f>
        <v>2453.7650134901019</v>
      </c>
      <c r="K9" s="58">
        <f>IF('RME Imports'!L11&gt;0, 'RME Imports'!L11, "")</f>
        <v>7490.0955837531628</v>
      </c>
      <c r="L9" s="58">
        <f>IF('RME Imports'!M11&gt;0, 'RME Imports'!M11, "")</f>
        <v>9943.860597243267</v>
      </c>
      <c r="M9" s="58">
        <f>IF('RME Imports'!N11&gt;0, 'RME Imports'!N11, "")</f>
        <v>2627.2218385677229</v>
      </c>
      <c r="N9" s="58">
        <f>IF('RME Imports'!O11&gt;0, 'RME Imports'!O11, "")</f>
        <v>8484.5824210876835</v>
      </c>
      <c r="O9" s="58">
        <f>IF('RME Imports'!P11&gt;0, 'RME Imports'!P11, "")</f>
        <v>11111.804259655408</v>
      </c>
      <c r="P9" s="58">
        <f>IF('RME Imports'!Q11&gt;0, 'RME Imports'!Q11, "")</f>
        <v>2438.6138533997164</v>
      </c>
      <c r="Q9" s="58">
        <f>IF('RME Imports'!R11&gt;0, 'RME Imports'!R11, "")</f>
        <v>9384.6177550832344</v>
      </c>
      <c r="R9" s="58">
        <f>IF('RME Imports'!S11&gt;0, 'RME Imports'!S11, "")</f>
        <v>11823.231608482951</v>
      </c>
      <c r="S9" s="58">
        <f>IF('RME Imports'!T11&gt;0, 'RME Imports'!T11, "")</f>
        <v>2462.0745962666915</v>
      </c>
      <c r="T9" s="58">
        <f>IF('RME Imports'!U11&gt;0, 'RME Imports'!U11, "")</f>
        <v>8785.4491555393397</v>
      </c>
      <c r="U9" s="58">
        <f>IF('RME Imports'!V11&gt;0, 'RME Imports'!V11, "")</f>
        <v>11247.523751806029</v>
      </c>
      <c r="V9" s="58">
        <f>IF('RME Imports'!W11&gt;0, 'RME Imports'!W11, "")</f>
        <v>2544.5007195029393</v>
      </c>
      <c r="W9" s="58">
        <f>IF('RME Imports'!X11&gt;0, 'RME Imports'!X11, "")</f>
        <v>8712.7886854480075</v>
      </c>
      <c r="X9" s="58">
        <f>IF('RME Imports'!Y11&gt;0, 'RME Imports'!Y11, "")</f>
        <v>11257.289404950949</v>
      </c>
      <c r="Y9" s="58">
        <f>IF('RME Imports'!Z11&gt;0, 'RME Imports'!Z11, "")</f>
        <v>2614.4833450566371</v>
      </c>
      <c r="Z9" s="58">
        <f>IF('RME Imports'!AA11&gt;0, 'RME Imports'!AA11, "")</f>
        <v>8286.4375788096822</v>
      </c>
      <c r="AA9" s="58">
        <f>IF('RME Imports'!AB11&gt;0, 'RME Imports'!AB11, "")</f>
        <v>10900.920923866319</v>
      </c>
      <c r="AB9" s="58" t="str">
        <f>IF('RME Imports'!AC11&gt;0, 'RME Imports'!AC11, "")</f>
        <v/>
      </c>
      <c r="AC9" s="58" t="str">
        <f>IF('RME Imports'!AD11&gt;0, 'RME Imports'!AD11, "")</f>
        <v/>
      </c>
      <c r="AD9" s="58" t="str">
        <f>IF('RME Imports'!AE11&gt;0, 'RME Imports'!AE11, "")</f>
        <v/>
      </c>
      <c r="AE9" s="58" t="str">
        <f>IF('RME Imports'!AF11&gt;0, 'RME Imports'!AF11, "")</f>
        <v/>
      </c>
      <c r="AF9" s="58" t="str">
        <f>IF('RME Imports'!AG11&gt;0, 'RME Imports'!AG11, "")</f>
        <v/>
      </c>
      <c r="AG9" s="58" t="str">
        <f>IF('RME Imports'!AH11&gt;0, 'RME Imports'!AH11, "")</f>
        <v/>
      </c>
      <c r="AH9" s="58" t="str">
        <f>IF('RME Imports'!AI11&gt;0, 'RME Imports'!AI11, "")</f>
        <v/>
      </c>
      <c r="AI9" s="58" t="str">
        <f>IF('RME Imports'!AJ11&gt;0, 'RME Imports'!AJ11, "")</f>
        <v/>
      </c>
      <c r="AJ9" s="58" t="str">
        <f>IF('RME Imports'!AK11&gt;0, 'RME Imports'!AK11, "")</f>
        <v/>
      </c>
      <c r="AK9" s="58" t="str">
        <f>IF('RME Imports'!AL11&gt;0, 'RME Imports'!AL11, "")</f>
        <v/>
      </c>
      <c r="AL9" s="58" t="str">
        <f>IF('RME Imports'!AM11&gt;0, 'RME Imports'!AM11, "")</f>
        <v/>
      </c>
      <c r="AM9" s="58" t="str">
        <f>IF('RME Imports'!AN11&gt;0, 'RME Imports'!AN11, "")</f>
        <v/>
      </c>
      <c r="AN9" s="58" t="str">
        <f>IF('RME Imports'!AO11&gt;0, 'RME Imports'!AO11, "")</f>
        <v/>
      </c>
      <c r="AO9" s="58" t="str">
        <f>IF('RME Imports'!AP11&gt;0, 'RME Imports'!AP11, "")</f>
        <v/>
      </c>
      <c r="AP9" s="58" t="str">
        <f>IF('RME Imports'!AQ11&gt;0, 'RME Imports'!AQ11, "")</f>
        <v/>
      </c>
      <c r="AQ9" s="58" t="str">
        <f>IF('RME Imports'!AR11&gt;0, 'RME Imports'!AR11, "")</f>
        <v/>
      </c>
      <c r="AR9" s="58" t="str">
        <f>IF('RME Imports'!AS11&gt;0, 'RME Imports'!AS11, "")</f>
        <v/>
      </c>
      <c r="AS9" s="58" t="str">
        <f>IF('RME Imports'!AT11&gt;0, 'RME Imports'!AT11, "")</f>
        <v/>
      </c>
      <c r="AT9" s="58" t="str">
        <f>IF('RME Imports'!AU11&gt;0, 'RME Imports'!AU11, "")</f>
        <v/>
      </c>
      <c r="AU9" s="58" t="str">
        <f>IF('RME Imports'!AV11&gt;0, 'RME Imports'!AV11, "")</f>
        <v/>
      </c>
      <c r="AV9" s="58" t="str">
        <f>IF('RME Imports'!AW11&gt;0, 'RME Imports'!AW11, "")</f>
        <v/>
      </c>
      <c r="AW9" s="58" t="str">
        <f>IF('RME Imports'!AX11&gt;0, 'RME Imports'!AX11, "")</f>
        <v/>
      </c>
      <c r="AX9" s="58" t="str">
        <f>IF('RME Imports'!AY11&gt;0, 'RME Imports'!AY11, "")</f>
        <v/>
      </c>
      <c r="AY9" s="58" t="str">
        <f>IF('RME Imports'!AZ11&gt;0, 'RME Imports'!AZ11, "")</f>
        <v/>
      </c>
      <c r="AZ9" s="58" t="str">
        <f>IF('RME Imports'!BA11&gt;0, 'RME Imports'!BA11, "")</f>
        <v/>
      </c>
      <c r="BA9" s="58" t="str">
        <f>IF('RME Imports'!BB11&gt;0, 'RME Imports'!BB11, "")</f>
        <v/>
      </c>
      <c r="BB9" s="58" t="str">
        <f>IF('RME Imports'!BC11&gt;0, 'RME Imports'!BC11, "")</f>
        <v/>
      </c>
      <c r="BC9" s="58" t="str">
        <f>IF('RME Imports'!BD11&gt;0, 'RME Imports'!BD11, "")</f>
        <v/>
      </c>
      <c r="BD9" s="58" t="str">
        <f>IF('RME Imports'!BE11&gt;0, 'RME Imports'!BE11, "")</f>
        <v/>
      </c>
      <c r="BE9" s="58" t="str">
        <f>IF('RME Imports'!BF11&gt;0, 'RME Imports'!BF11, "")</f>
        <v/>
      </c>
      <c r="BF9" s="58" t="str">
        <f>IF('RME Imports'!BG11&gt;0, 'RME Imports'!BG11, "")</f>
        <v/>
      </c>
      <c r="BG9" s="58" t="str">
        <f>IF('RME Imports'!BH11&gt;0, 'RME Imports'!BH11, "")</f>
        <v/>
      </c>
      <c r="BH9" s="58" t="str">
        <f>IF('RME Imports'!BI11&gt;0, 'RME Imports'!BI11, "")</f>
        <v/>
      </c>
      <c r="BI9" s="58" t="str">
        <f>IF('RME Imports'!BJ11&gt;0, 'RME Imports'!BJ11, "")</f>
        <v/>
      </c>
      <c r="BJ9" s="58" t="str">
        <f>IF('RME Imports'!BK11&gt;0, 'RME Imports'!BK11, "")</f>
        <v/>
      </c>
      <c r="BK9" s="58" t="str">
        <f>IF('RME Imports'!BL11&gt;0, 'RME Imports'!BL11, "")</f>
        <v/>
      </c>
      <c r="BL9" s="58" t="str">
        <f>IF('RME Imports'!BM11&gt;0, 'RME Imports'!BM11, "")</f>
        <v/>
      </c>
      <c r="BM9" s="58" t="str">
        <f>IF('RME Imports'!BN11&gt;0, 'RME Imports'!BN11, "")</f>
        <v/>
      </c>
      <c r="BN9" s="58" t="str">
        <f>IF('RME Imports'!BO11&gt;0, 'RME Imports'!BO11, "")</f>
        <v/>
      </c>
      <c r="BO9" s="58" t="str">
        <f>IF('RME Imports'!BP11&gt;0, 'RME Imports'!BP11, "")</f>
        <v/>
      </c>
      <c r="BP9" s="58" t="str">
        <f>IF('RME Imports'!BQ11&gt;0, 'RME Imports'!BQ11, "")</f>
        <v/>
      </c>
      <c r="BQ9" s="58" t="str">
        <f>IF('RME Imports'!BR11&gt;0, 'RME Imports'!BR11, "")</f>
        <v/>
      </c>
      <c r="BR9" s="58" t="str">
        <f>IF('RME Imports'!BS11&gt;0, 'RME Imports'!BS11, "")</f>
        <v/>
      </c>
      <c r="BS9" s="58" t="str">
        <f>IF('RME Imports'!BT11&gt;0, 'RME Imports'!BT11, "")</f>
        <v/>
      </c>
      <c r="BT9" s="58" t="str">
        <f>IF('RME Imports'!BU11&gt;0, 'RME Imports'!BU11, "")</f>
        <v/>
      </c>
      <c r="BU9" s="58" t="str">
        <f>IF('RME Imports'!BV11&gt;0, 'RME Imports'!BV11, "")</f>
        <v/>
      </c>
      <c r="BV9" s="58" t="str">
        <f>IF('RME Imports'!BW11&gt;0, 'RME Imports'!BW11, "")</f>
        <v/>
      </c>
      <c r="BW9" s="58" t="str">
        <f>IF('RME Imports'!BX11&gt;0, 'RME Imports'!BX11, "")</f>
        <v/>
      </c>
      <c r="BX9" s="58" t="str">
        <f>IF('RME Imports'!BY11&gt;0, 'RME Imports'!BY11, "")</f>
        <v/>
      </c>
      <c r="BY9" s="58" t="str">
        <f>IF('RME Imports'!BZ11&gt;0, 'RME Imports'!BZ11, "")</f>
        <v/>
      </c>
      <c r="BZ9" s="58" t="str">
        <f>IF('RME Imports'!CA11&gt;0, 'RME Imports'!CA11, "")</f>
        <v/>
      </c>
      <c r="CA9" s="58" t="str">
        <f>IF('RME Imports'!CB11&gt;0, 'RME Imports'!CB11, "")</f>
        <v/>
      </c>
      <c r="CB9" s="58" t="str">
        <f>IF('RME Imports'!CC11&gt;0, 'RME Imports'!CC11, "")</f>
        <v/>
      </c>
      <c r="CC9" s="58" t="str">
        <f>IF('RME Imports'!CD11&gt;0, 'RME Imports'!CD11, "")</f>
        <v/>
      </c>
      <c r="CD9" s="58" t="str">
        <f>IF('RME Imports'!CE11&gt;0, 'RME Imports'!CE11, "")</f>
        <v/>
      </c>
      <c r="CE9" s="58" t="str">
        <f>IF('RME Imports'!CF11&gt;0, 'RME Imports'!CF11, "")</f>
        <v/>
      </c>
      <c r="CF9" s="58" t="str">
        <f>IF('RME Imports'!CG11&gt;0, 'RME Imports'!CG11, "")</f>
        <v/>
      </c>
      <c r="CG9" s="58" t="str">
        <f>IF('RME Imports'!CH11&gt;0, 'RME Imports'!CH11, "")</f>
        <v/>
      </c>
      <c r="CH9" s="58" t="str">
        <f>IF('RME Imports'!CI11&gt;0, 'RME Imports'!CI11, "")</f>
        <v/>
      </c>
      <c r="CI9" s="58" t="str">
        <f>IF('RME Imports'!CJ11&gt;0, 'RME Imports'!CJ11, "")</f>
        <v/>
      </c>
      <c r="CJ9" s="58" t="str">
        <f>IF('RME Imports'!CK11&gt;0, 'RME Imports'!CK11, "")</f>
        <v/>
      </c>
      <c r="CK9" s="58" t="str">
        <f>IF('RME Imports'!CL11&gt;0, 'RME Imports'!CL11, "")</f>
        <v/>
      </c>
      <c r="CL9" s="58" t="str">
        <f>IF('RME Imports'!CM11&gt;0, 'RME Imports'!CM11, "")</f>
        <v/>
      </c>
      <c r="CM9" s="58" t="str">
        <f>IF('RME Imports'!CN11&gt;0, 'RME Imports'!CN11, "")</f>
        <v/>
      </c>
      <c r="CN9" s="58" t="str">
        <f>IF('RME Imports'!CO11&gt;0, 'RME Imports'!CO11, "")</f>
        <v/>
      </c>
      <c r="CO9" s="58" t="str">
        <f>IF('RME Imports'!CP11&gt;0, 'RME Imports'!CP11, "")</f>
        <v/>
      </c>
      <c r="CP9" s="58" t="str">
        <f>IF('RME Imports'!CQ11&gt;0, 'RME Imports'!CQ11, "")</f>
        <v/>
      </c>
      <c r="CQ9" s="58" t="str">
        <f>IF('RME Imports'!CR11&gt;0, 'RME Imports'!CR11, "")</f>
        <v/>
      </c>
      <c r="CR9" s="58" t="str">
        <f>IF('RME Imports'!CS11&gt;0, 'RME Imports'!CS11, "")</f>
        <v/>
      </c>
      <c r="CS9" s="58" t="str">
        <f>IF('RME Imports'!CT11&gt;0, 'RME Imports'!CT11, "")</f>
        <v/>
      </c>
      <c r="CT9" s="58" t="str">
        <f>IF('RME Imports'!CU11&gt;0, 'RME Imports'!CU11, "")</f>
        <v/>
      </c>
      <c r="CU9" s="58" t="str">
        <f>IF('RME Imports'!CV11&gt;0, 'RME Imports'!CV11, "")</f>
        <v/>
      </c>
      <c r="CV9" s="58" t="str">
        <f>IF('RME Imports'!CW11&gt;0, 'RME Imports'!CW11, "")</f>
        <v/>
      </c>
      <c r="CW9" s="58" t="str">
        <f>IF('RME Imports'!CX11&gt;0, 'RME Imports'!CX11, "")</f>
        <v/>
      </c>
      <c r="CX9" s="58" t="str">
        <f>IF('RME Imports'!CY11&gt;0, 'RME Imports'!CY11, "")</f>
        <v/>
      </c>
      <c r="CY9" s="58" t="str">
        <f>IF('RME Imports'!CZ11&gt;0, 'RME Imports'!CZ11, "")</f>
        <v/>
      </c>
      <c r="CZ9" s="58" t="str">
        <f>IF('RME Imports'!DA11&gt;0, 'RME Imports'!DA11, "")</f>
        <v/>
      </c>
      <c r="DA9" s="58" t="str">
        <f>IF('RME Imports'!DB11&gt;0, 'RME Imports'!DB11, "")</f>
        <v/>
      </c>
      <c r="DB9" s="58" t="str">
        <f>IF('RME Imports'!DC11&gt;0, 'RME Imports'!DC11, "")</f>
        <v/>
      </c>
      <c r="DC9" s="58" t="str">
        <f>IF('RME Imports'!DD11&gt;0, 'RME Imports'!DD11, "")</f>
        <v/>
      </c>
      <c r="DD9" s="58" t="str">
        <f>IF('RME Imports'!DE11&gt;0, 'RME Imports'!DE11, "")</f>
        <v/>
      </c>
      <c r="DE9" s="58" t="str">
        <f>IF('RME Imports'!DF11&gt;0, 'RME Imports'!DF11, "")</f>
        <v/>
      </c>
      <c r="DF9" s="58" t="str">
        <f>IF('RME Imports'!DG11&gt;0, 'RME Imports'!DG11, "")</f>
        <v/>
      </c>
      <c r="DG9" s="58" t="str">
        <f>IF('RME Imports'!DH11&gt;0, 'RME Imports'!DH11, "")</f>
        <v/>
      </c>
      <c r="DH9" s="58" t="str">
        <f>IF('RME Imports'!DI11&gt;0, 'RME Imports'!DI11, "")</f>
        <v/>
      </c>
      <c r="DI9" s="58" t="str">
        <f>IF('RME Imports'!DJ11&gt;0, 'RME Imports'!DJ11, "")</f>
        <v/>
      </c>
      <c r="DJ9" s="58" t="str">
        <f>IF('RME Imports'!DK11&gt;0, 'RME Imports'!DK11, "")</f>
        <v/>
      </c>
      <c r="DK9" s="58" t="str">
        <f>IF('RME Imports'!DL11&gt;0, 'RME Imports'!DL11, "")</f>
        <v/>
      </c>
      <c r="DL9" s="58" t="str">
        <f>IF('RME Imports'!DM11&gt;0, 'RME Imports'!DM11, "")</f>
        <v/>
      </c>
      <c r="DM9" s="58" t="str">
        <f>IF('RME Imports'!DN11&gt;0, 'RME Imports'!DN11, "")</f>
        <v/>
      </c>
      <c r="DN9" s="58" t="str">
        <f>IF('RME Imports'!DO11&gt;0, 'RME Imports'!DO11, "")</f>
        <v/>
      </c>
      <c r="DO9" s="58" t="str">
        <f>IF('RME Imports'!DP11&gt;0, 'RME Imports'!DP11, "")</f>
        <v/>
      </c>
      <c r="DP9" s="58" t="str">
        <f>IF('RME Imports'!DQ11&gt;0, 'RME Imports'!DQ11, "")</f>
        <v/>
      </c>
      <c r="DQ9" s="58" t="str">
        <f>IF('RME Imports'!DR11&gt;0, 'RME Imports'!DR11, "")</f>
        <v/>
      </c>
      <c r="DR9" s="58" t="str">
        <f>IF('RME Imports'!DS11&gt;0, 'RME Imports'!DS11, "")</f>
        <v/>
      </c>
      <c r="DS9" s="58" t="str">
        <f>IF('RME Imports'!DT11&gt;0, 'RME Imports'!DT11, "")</f>
        <v/>
      </c>
    </row>
    <row r="10" spans="1:123" x14ac:dyDescent="0.3">
      <c r="B10" s="39" t="s">
        <v>120</v>
      </c>
      <c r="C10" s="37" t="s">
        <v>121</v>
      </c>
      <c r="D10" s="58">
        <f>IF('RME Imports'!E12&gt;0, 'RME Imports'!E12, "")</f>
        <v>1967.279556713401</v>
      </c>
      <c r="E10" s="58">
        <f>IF('RME Imports'!F12&gt;0, 'RME Imports'!F12, "")</f>
        <v>3142.2789601767554</v>
      </c>
      <c r="F10" s="58">
        <f>IF('RME Imports'!G12&gt;0, 'RME Imports'!G12, "")</f>
        <v>5109.5585168901607</v>
      </c>
      <c r="G10" s="58">
        <f>IF('RME Imports'!H12&gt;0, 'RME Imports'!H12, "")</f>
        <v>1918.6626686872801</v>
      </c>
      <c r="H10" s="58">
        <f>IF('RME Imports'!I12&gt;0, 'RME Imports'!I12, "")</f>
        <v>3166.8389252949355</v>
      </c>
      <c r="I10" s="58">
        <f>IF('RME Imports'!J12&gt;0, 'RME Imports'!J12, "")</f>
        <v>5085.5015939822179</v>
      </c>
      <c r="J10" s="58">
        <f>IF('RME Imports'!K12&gt;0, 'RME Imports'!K12, "")</f>
        <v>2043.5338978316113</v>
      </c>
      <c r="K10" s="58">
        <f>IF('RME Imports'!L12&gt;0, 'RME Imports'!L12, "")</f>
        <v>3579.7159651725356</v>
      </c>
      <c r="L10" s="58">
        <f>IF('RME Imports'!M12&gt;0, 'RME Imports'!M12, "")</f>
        <v>5623.2498630041464</v>
      </c>
      <c r="M10" s="58">
        <f>IF('RME Imports'!N12&gt;0, 'RME Imports'!N12, "")</f>
        <v>2261.2151092364074</v>
      </c>
      <c r="N10" s="58">
        <f>IF('RME Imports'!O12&gt;0, 'RME Imports'!O12, "")</f>
        <v>4021.3334404841071</v>
      </c>
      <c r="O10" s="58">
        <f>IF('RME Imports'!P12&gt;0, 'RME Imports'!P12, "")</f>
        <v>6282.5485497205182</v>
      </c>
      <c r="P10" s="58">
        <f>IF('RME Imports'!Q12&gt;0, 'RME Imports'!Q12, "")</f>
        <v>2178.7715178751223</v>
      </c>
      <c r="Q10" s="58">
        <f>IF('RME Imports'!R12&gt;0, 'RME Imports'!R12, "")</f>
        <v>4100.8036430415559</v>
      </c>
      <c r="R10" s="58">
        <f>IF('RME Imports'!S12&gt;0, 'RME Imports'!S12, "")</f>
        <v>6279.5751609166828</v>
      </c>
      <c r="S10" s="58">
        <f>IF('RME Imports'!T12&gt;0, 'RME Imports'!T12, "")</f>
        <v>2218.1260151520446</v>
      </c>
      <c r="T10" s="58">
        <f>IF('RME Imports'!U12&gt;0, 'RME Imports'!U12, "")</f>
        <v>3568.3567737817716</v>
      </c>
      <c r="U10" s="58">
        <f>IF('RME Imports'!V12&gt;0, 'RME Imports'!V12, "")</f>
        <v>5786.4827889338121</v>
      </c>
      <c r="V10" s="58">
        <f>IF('RME Imports'!W12&gt;0, 'RME Imports'!W12, "")</f>
        <v>2174.8003657078943</v>
      </c>
      <c r="W10" s="58">
        <f>IF('RME Imports'!X12&gt;0, 'RME Imports'!X12, "")</f>
        <v>3291.5792016346631</v>
      </c>
      <c r="X10" s="58">
        <f>IF('RME Imports'!Y12&gt;0, 'RME Imports'!Y12, "")</f>
        <v>5466.3795673425593</v>
      </c>
      <c r="Y10" s="58">
        <f>IF('RME Imports'!Z12&gt;0, 'RME Imports'!Z12, "")</f>
        <v>1595.716636645202</v>
      </c>
      <c r="Z10" s="58">
        <f>IF('RME Imports'!AA12&gt;0, 'RME Imports'!AA12, "")</f>
        <v>2985.9257459139972</v>
      </c>
      <c r="AA10" s="58">
        <f>IF('RME Imports'!AB12&gt;0, 'RME Imports'!AB12, "")</f>
        <v>4581.6423825592001</v>
      </c>
      <c r="AB10" s="58" t="str">
        <f>IF('RME Imports'!AC12&gt;0, 'RME Imports'!AC12, "")</f>
        <v/>
      </c>
      <c r="AC10" s="58" t="str">
        <f>IF('RME Imports'!AD12&gt;0, 'RME Imports'!AD12, "")</f>
        <v/>
      </c>
      <c r="AD10" s="58" t="str">
        <f>IF('RME Imports'!AE12&gt;0, 'RME Imports'!AE12, "")</f>
        <v/>
      </c>
      <c r="AE10" s="58" t="str">
        <f>IF('RME Imports'!AF12&gt;0, 'RME Imports'!AF12, "")</f>
        <v/>
      </c>
      <c r="AF10" s="58" t="str">
        <f>IF('RME Imports'!AG12&gt;0, 'RME Imports'!AG12, "")</f>
        <v/>
      </c>
      <c r="AG10" s="58" t="str">
        <f>IF('RME Imports'!AH12&gt;0, 'RME Imports'!AH12, "")</f>
        <v/>
      </c>
      <c r="AH10" s="58" t="str">
        <f>IF('RME Imports'!AI12&gt;0, 'RME Imports'!AI12, "")</f>
        <v/>
      </c>
      <c r="AI10" s="58" t="str">
        <f>IF('RME Imports'!AJ12&gt;0, 'RME Imports'!AJ12, "")</f>
        <v/>
      </c>
      <c r="AJ10" s="58" t="str">
        <f>IF('RME Imports'!AK12&gt;0, 'RME Imports'!AK12, "")</f>
        <v/>
      </c>
      <c r="AK10" s="58" t="str">
        <f>IF('RME Imports'!AL12&gt;0, 'RME Imports'!AL12, "")</f>
        <v/>
      </c>
      <c r="AL10" s="58" t="str">
        <f>IF('RME Imports'!AM12&gt;0, 'RME Imports'!AM12, "")</f>
        <v/>
      </c>
      <c r="AM10" s="58" t="str">
        <f>IF('RME Imports'!AN12&gt;0, 'RME Imports'!AN12, "")</f>
        <v/>
      </c>
      <c r="AN10" s="58" t="str">
        <f>IF('RME Imports'!AO12&gt;0, 'RME Imports'!AO12, "")</f>
        <v/>
      </c>
      <c r="AO10" s="58" t="str">
        <f>IF('RME Imports'!AP12&gt;0, 'RME Imports'!AP12, "")</f>
        <v/>
      </c>
      <c r="AP10" s="58" t="str">
        <f>IF('RME Imports'!AQ12&gt;0, 'RME Imports'!AQ12, "")</f>
        <v/>
      </c>
      <c r="AQ10" s="58" t="str">
        <f>IF('RME Imports'!AR12&gt;0, 'RME Imports'!AR12, "")</f>
        <v/>
      </c>
      <c r="AR10" s="58" t="str">
        <f>IF('RME Imports'!AS12&gt;0, 'RME Imports'!AS12, "")</f>
        <v/>
      </c>
      <c r="AS10" s="58" t="str">
        <f>IF('RME Imports'!AT12&gt;0, 'RME Imports'!AT12, "")</f>
        <v/>
      </c>
      <c r="AT10" s="58" t="str">
        <f>IF('RME Imports'!AU12&gt;0, 'RME Imports'!AU12, "")</f>
        <v/>
      </c>
      <c r="AU10" s="58" t="str">
        <f>IF('RME Imports'!AV12&gt;0, 'RME Imports'!AV12, "")</f>
        <v/>
      </c>
      <c r="AV10" s="58" t="str">
        <f>IF('RME Imports'!AW12&gt;0, 'RME Imports'!AW12, "")</f>
        <v/>
      </c>
      <c r="AW10" s="58" t="str">
        <f>IF('RME Imports'!AX12&gt;0, 'RME Imports'!AX12, "")</f>
        <v/>
      </c>
      <c r="AX10" s="58" t="str">
        <f>IF('RME Imports'!AY12&gt;0, 'RME Imports'!AY12, "")</f>
        <v/>
      </c>
      <c r="AY10" s="58" t="str">
        <f>IF('RME Imports'!AZ12&gt;0, 'RME Imports'!AZ12, "")</f>
        <v/>
      </c>
      <c r="AZ10" s="58" t="str">
        <f>IF('RME Imports'!BA12&gt;0, 'RME Imports'!BA12, "")</f>
        <v/>
      </c>
      <c r="BA10" s="58" t="str">
        <f>IF('RME Imports'!BB12&gt;0, 'RME Imports'!BB12, "")</f>
        <v/>
      </c>
      <c r="BB10" s="58" t="str">
        <f>IF('RME Imports'!BC12&gt;0, 'RME Imports'!BC12, "")</f>
        <v/>
      </c>
      <c r="BC10" s="58" t="str">
        <f>IF('RME Imports'!BD12&gt;0, 'RME Imports'!BD12, "")</f>
        <v/>
      </c>
      <c r="BD10" s="58" t="str">
        <f>IF('RME Imports'!BE12&gt;0, 'RME Imports'!BE12, "")</f>
        <v/>
      </c>
      <c r="BE10" s="58" t="str">
        <f>IF('RME Imports'!BF12&gt;0, 'RME Imports'!BF12, "")</f>
        <v/>
      </c>
      <c r="BF10" s="58" t="str">
        <f>IF('RME Imports'!BG12&gt;0, 'RME Imports'!BG12, "")</f>
        <v/>
      </c>
      <c r="BG10" s="58" t="str">
        <f>IF('RME Imports'!BH12&gt;0, 'RME Imports'!BH12, "")</f>
        <v/>
      </c>
      <c r="BH10" s="58" t="str">
        <f>IF('RME Imports'!BI12&gt;0, 'RME Imports'!BI12, "")</f>
        <v/>
      </c>
      <c r="BI10" s="58" t="str">
        <f>IF('RME Imports'!BJ12&gt;0, 'RME Imports'!BJ12, "")</f>
        <v/>
      </c>
      <c r="BJ10" s="58" t="str">
        <f>IF('RME Imports'!BK12&gt;0, 'RME Imports'!BK12, "")</f>
        <v/>
      </c>
      <c r="BK10" s="58" t="str">
        <f>IF('RME Imports'!BL12&gt;0, 'RME Imports'!BL12, "")</f>
        <v/>
      </c>
      <c r="BL10" s="58" t="str">
        <f>IF('RME Imports'!BM12&gt;0, 'RME Imports'!BM12, "")</f>
        <v/>
      </c>
      <c r="BM10" s="58" t="str">
        <f>IF('RME Imports'!BN12&gt;0, 'RME Imports'!BN12, "")</f>
        <v/>
      </c>
      <c r="BN10" s="58" t="str">
        <f>IF('RME Imports'!BO12&gt;0, 'RME Imports'!BO12, "")</f>
        <v/>
      </c>
      <c r="BO10" s="58" t="str">
        <f>IF('RME Imports'!BP12&gt;0, 'RME Imports'!BP12, "")</f>
        <v/>
      </c>
      <c r="BP10" s="58" t="str">
        <f>IF('RME Imports'!BQ12&gt;0, 'RME Imports'!BQ12, "")</f>
        <v/>
      </c>
      <c r="BQ10" s="58" t="str">
        <f>IF('RME Imports'!BR12&gt;0, 'RME Imports'!BR12, "")</f>
        <v/>
      </c>
      <c r="BR10" s="58" t="str">
        <f>IF('RME Imports'!BS12&gt;0, 'RME Imports'!BS12, "")</f>
        <v/>
      </c>
      <c r="BS10" s="58" t="str">
        <f>IF('RME Imports'!BT12&gt;0, 'RME Imports'!BT12, "")</f>
        <v/>
      </c>
      <c r="BT10" s="58" t="str">
        <f>IF('RME Imports'!BU12&gt;0, 'RME Imports'!BU12, "")</f>
        <v/>
      </c>
      <c r="BU10" s="58" t="str">
        <f>IF('RME Imports'!BV12&gt;0, 'RME Imports'!BV12, "")</f>
        <v/>
      </c>
      <c r="BV10" s="58" t="str">
        <f>IF('RME Imports'!BW12&gt;0, 'RME Imports'!BW12, "")</f>
        <v/>
      </c>
      <c r="BW10" s="58" t="str">
        <f>IF('RME Imports'!BX12&gt;0, 'RME Imports'!BX12, "")</f>
        <v/>
      </c>
      <c r="BX10" s="58" t="str">
        <f>IF('RME Imports'!BY12&gt;0, 'RME Imports'!BY12, "")</f>
        <v/>
      </c>
      <c r="BY10" s="58" t="str">
        <f>IF('RME Imports'!BZ12&gt;0, 'RME Imports'!BZ12, "")</f>
        <v/>
      </c>
      <c r="BZ10" s="58" t="str">
        <f>IF('RME Imports'!CA12&gt;0, 'RME Imports'!CA12, "")</f>
        <v/>
      </c>
      <c r="CA10" s="58" t="str">
        <f>IF('RME Imports'!CB12&gt;0, 'RME Imports'!CB12, "")</f>
        <v/>
      </c>
      <c r="CB10" s="58" t="str">
        <f>IF('RME Imports'!CC12&gt;0, 'RME Imports'!CC12, "")</f>
        <v/>
      </c>
      <c r="CC10" s="58" t="str">
        <f>IF('RME Imports'!CD12&gt;0, 'RME Imports'!CD12, "")</f>
        <v/>
      </c>
      <c r="CD10" s="58" t="str">
        <f>IF('RME Imports'!CE12&gt;0, 'RME Imports'!CE12, "")</f>
        <v/>
      </c>
      <c r="CE10" s="58" t="str">
        <f>IF('RME Imports'!CF12&gt;0, 'RME Imports'!CF12, "")</f>
        <v/>
      </c>
      <c r="CF10" s="58" t="str">
        <f>IF('RME Imports'!CG12&gt;0, 'RME Imports'!CG12, "")</f>
        <v/>
      </c>
      <c r="CG10" s="58" t="str">
        <f>IF('RME Imports'!CH12&gt;0, 'RME Imports'!CH12, "")</f>
        <v/>
      </c>
      <c r="CH10" s="58" t="str">
        <f>IF('RME Imports'!CI12&gt;0, 'RME Imports'!CI12, "")</f>
        <v/>
      </c>
      <c r="CI10" s="58" t="str">
        <f>IF('RME Imports'!CJ12&gt;0, 'RME Imports'!CJ12, "")</f>
        <v/>
      </c>
      <c r="CJ10" s="58" t="str">
        <f>IF('RME Imports'!CK12&gt;0, 'RME Imports'!CK12, "")</f>
        <v/>
      </c>
      <c r="CK10" s="58" t="str">
        <f>IF('RME Imports'!CL12&gt;0, 'RME Imports'!CL12, "")</f>
        <v/>
      </c>
      <c r="CL10" s="58" t="str">
        <f>IF('RME Imports'!CM12&gt;0, 'RME Imports'!CM12, "")</f>
        <v/>
      </c>
      <c r="CM10" s="58" t="str">
        <f>IF('RME Imports'!CN12&gt;0, 'RME Imports'!CN12, "")</f>
        <v/>
      </c>
      <c r="CN10" s="58" t="str">
        <f>IF('RME Imports'!CO12&gt;0, 'RME Imports'!CO12, "")</f>
        <v/>
      </c>
      <c r="CO10" s="58" t="str">
        <f>IF('RME Imports'!CP12&gt;0, 'RME Imports'!CP12, "")</f>
        <v/>
      </c>
      <c r="CP10" s="58" t="str">
        <f>IF('RME Imports'!CQ12&gt;0, 'RME Imports'!CQ12, "")</f>
        <v/>
      </c>
      <c r="CQ10" s="58" t="str">
        <f>IF('RME Imports'!CR12&gt;0, 'RME Imports'!CR12, "")</f>
        <v/>
      </c>
      <c r="CR10" s="58" t="str">
        <f>IF('RME Imports'!CS12&gt;0, 'RME Imports'!CS12, "")</f>
        <v/>
      </c>
      <c r="CS10" s="58" t="str">
        <f>IF('RME Imports'!CT12&gt;0, 'RME Imports'!CT12, "")</f>
        <v/>
      </c>
      <c r="CT10" s="58" t="str">
        <f>IF('RME Imports'!CU12&gt;0, 'RME Imports'!CU12, "")</f>
        <v/>
      </c>
      <c r="CU10" s="58" t="str">
        <f>IF('RME Imports'!CV12&gt;0, 'RME Imports'!CV12, "")</f>
        <v/>
      </c>
      <c r="CV10" s="58" t="str">
        <f>IF('RME Imports'!CW12&gt;0, 'RME Imports'!CW12, "")</f>
        <v/>
      </c>
      <c r="CW10" s="58" t="str">
        <f>IF('RME Imports'!CX12&gt;0, 'RME Imports'!CX12, "")</f>
        <v/>
      </c>
      <c r="CX10" s="58" t="str">
        <f>IF('RME Imports'!CY12&gt;0, 'RME Imports'!CY12, "")</f>
        <v/>
      </c>
      <c r="CY10" s="58" t="str">
        <f>IF('RME Imports'!CZ12&gt;0, 'RME Imports'!CZ12, "")</f>
        <v/>
      </c>
      <c r="CZ10" s="58" t="str">
        <f>IF('RME Imports'!DA12&gt;0, 'RME Imports'!DA12, "")</f>
        <v/>
      </c>
      <c r="DA10" s="58" t="str">
        <f>IF('RME Imports'!DB12&gt;0, 'RME Imports'!DB12, "")</f>
        <v/>
      </c>
      <c r="DB10" s="58" t="str">
        <f>IF('RME Imports'!DC12&gt;0, 'RME Imports'!DC12, "")</f>
        <v/>
      </c>
      <c r="DC10" s="58" t="str">
        <f>IF('RME Imports'!DD12&gt;0, 'RME Imports'!DD12, "")</f>
        <v/>
      </c>
      <c r="DD10" s="58" t="str">
        <f>IF('RME Imports'!DE12&gt;0, 'RME Imports'!DE12, "")</f>
        <v/>
      </c>
      <c r="DE10" s="58" t="str">
        <f>IF('RME Imports'!DF12&gt;0, 'RME Imports'!DF12, "")</f>
        <v/>
      </c>
      <c r="DF10" s="58" t="str">
        <f>IF('RME Imports'!DG12&gt;0, 'RME Imports'!DG12, "")</f>
        <v/>
      </c>
      <c r="DG10" s="58" t="str">
        <f>IF('RME Imports'!DH12&gt;0, 'RME Imports'!DH12, "")</f>
        <v/>
      </c>
      <c r="DH10" s="58" t="str">
        <f>IF('RME Imports'!DI12&gt;0, 'RME Imports'!DI12, "")</f>
        <v/>
      </c>
      <c r="DI10" s="58" t="str">
        <f>IF('RME Imports'!DJ12&gt;0, 'RME Imports'!DJ12, "")</f>
        <v/>
      </c>
      <c r="DJ10" s="58" t="str">
        <f>IF('RME Imports'!DK12&gt;0, 'RME Imports'!DK12, "")</f>
        <v/>
      </c>
      <c r="DK10" s="58" t="str">
        <f>IF('RME Imports'!DL12&gt;0, 'RME Imports'!DL12, "")</f>
        <v/>
      </c>
      <c r="DL10" s="58" t="str">
        <f>IF('RME Imports'!DM12&gt;0, 'RME Imports'!DM12, "")</f>
        <v/>
      </c>
      <c r="DM10" s="58" t="str">
        <f>IF('RME Imports'!DN12&gt;0, 'RME Imports'!DN12, "")</f>
        <v/>
      </c>
      <c r="DN10" s="58" t="str">
        <f>IF('RME Imports'!DO12&gt;0, 'RME Imports'!DO12, "")</f>
        <v/>
      </c>
      <c r="DO10" s="58" t="str">
        <f>IF('RME Imports'!DP12&gt;0, 'RME Imports'!DP12, "")</f>
        <v/>
      </c>
      <c r="DP10" s="58" t="str">
        <f>IF('RME Imports'!DQ12&gt;0, 'RME Imports'!DQ12, "")</f>
        <v/>
      </c>
      <c r="DQ10" s="58" t="str">
        <f>IF('RME Imports'!DR12&gt;0, 'RME Imports'!DR12, "")</f>
        <v/>
      </c>
      <c r="DR10" s="58" t="str">
        <f>IF('RME Imports'!DS12&gt;0, 'RME Imports'!DS12, "")</f>
        <v/>
      </c>
      <c r="DS10" s="58" t="str">
        <f>IF('RME Imports'!DT12&gt;0, 'RME Imports'!DT12, "")</f>
        <v/>
      </c>
    </row>
    <row r="11" spans="1:123" x14ac:dyDescent="0.3">
      <c r="B11" s="39" t="s">
        <v>122</v>
      </c>
      <c r="C11" s="37" t="s">
        <v>123</v>
      </c>
      <c r="D11" s="58">
        <f>IF('RME Imports'!E13&gt;0, 'RME Imports'!E13, "")</f>
        <v>812.48227499020049</v>
      </c>
      <c r="E11" s="58">
        <f>IF('RME Imports'!F13&gt;0, 'RME Imports'!F13, "")</f>
        <v>1480.4817792815295</v>
      </c>
      <c r="F11" s="58">
        <f>IF('RME Imports'!G13&gt;0, 'RME Imports'!G13, "")</f>
        <v>2292.9640542717302</v>
      </c>
      <c r="G11" s="58">
        <f>IF('RME Imports'!H13&gt;0, 'RME Imports'!H13, "")</f>
        <v>1001.4386569566315</v>
      </c>
      <c r="H11" s="58">
        <f>IF('RME Imports'!I13&gt;0, 'RME Imports'!I13, "")</f>
        <v>1506.051695114681</v>
      </c>
      <c r="I11" s="58">
        <f>IF('RME Imports'!J13&gt;0, 'RME Imports'!J13, "")</f>
        <v>2507.4903520713133</v>
      </c>
      <c r="J11" s="58">
        <f>IF('RME Imports'!K13&gt;0, 'RME Imports'!K13, "")</f>
        <v>1152.5622108379252</v>
      </c>
      <c r="K11" s="58">
        <f>IF('RME Imports'!L13&gt;0, 'RME Imports'!L13, "")</f>
        <v>1610.3192025701305</v>
      </c>
      <c r="L11" s="58">
        <f>IF('RME Imports'!M13&gt;0, 'RME Imports'!M13, "")</f>
        <v>2762.8814134080553</v>
      </c>
      <c r="M11" s="58">
        <f>IF('RME Imports'!N13&gt;0, 'RME Imports'!N13, "")</f>
        <v>1199.8063809166829</v>
      </c>
      <c r="N11" s="58">
        <f>IF('RME Imports'!O13&gt;0, 'RME Imports'!O13, "")</f>
        <v>1566.514864027293</v>
      </c>
      <c r="O11" s="58">
        <f>IF('RME Imports'!P13&gt;0, 'RME Imports'!P13, "")</f>
        <v>2766.3212449439757</v>
      </c>
      <c r="P11" s="58">
        <f>IF('RME Imports'!Q13&gt;0, 'RME Imports'!Q13, "")</f>
        <v>1324.4552082838416</v>
      </c>
      <c r="Q11" s="58">
        <f>IF('RME Imports'!R13&gt;0, 'RME Imports'!R13, "")</f>
        <v>1907.6401663720087</v>
      </c>
      <c r="R11" s="58">
        <f>IF('RME Imports'!S13&gt;0, 'RME Imports'!S13, "")</f>
        <v>3232.0953746558489</v>
      </c>
      <c r="S11" s="58">
        <f>IF('RME Imports'!T13&gt;0, 'RME Imports'!T13, "")</f>
        <v>1382.9811943009495</v>
      </c>
      <c r="T11" s="58">
        <f>IF('RME Imports'!U13&gt;0, 'RME Imports'!U13, "")</f>
        <v>1563.9807354021304</v>
      </c>
      <c r="U11" s="58">
        <f>IF('RME Imports'!V13&gt;0, 'RME Imports'!V13, "")</f>
        <v>2946.961929703079</v>
      </c>
      <c r="V11" s="58">
        <f>IF('RME Imports'!W13&gt;0, 'RME Imports'!W13, "")</f>
        <v>1447.7261689852444</v>
      </c>
      <c r="W11" s="58">
        <f>IF('RME Imports'!X13&gt;0, 'RME Imports'!X13, "")</f>
        <v>1390.2241936911832</v>
      </c>
      <c r="X11" s="58">
        <f>IF('RME Imports'!Y13&gt;0, 'RME Imports'!Y13, "")</f>
        <v>2837.9503626764267</v>
      </c>
      <c r="Y11" s="58">
        <f>IF('RME Imports'!Z13&gt;0, 'RME Imports'!Z13, "")</f>
        <v>1069.3894662185064</v>
      </c>
      <c r="Z11" s="58">
        <f>IF('RME Imports'!AA13&gt;0, 'RME Imports'!AA13, "")</f>
        <v>1235.1962313660028</v>
      </c>
      <c r="AA11" s="58">
        <f>IF('RME Imports'!AB13&gt;0, 'RME Imports'!AB13, "")</f>
        <v>2304.5856975845095</v>
      </c>
      <c r="AB11" s="58" t="str">
        <f>IF('RME Imports'!AC13&gt;0, 'RME Imports'!AC13, "")</f>
        <v/>
      </c>
      <c r="AC11" s="58" t="str">
        <f>IF('RME Imports'!AD13&gt;0, 'RME Imports'!AD13, "")</f>
        <v/>
      </c>
      <c r="AD11" s="58" t="str">
        <f>IF('RME Imports'!AE13&gt;0, 'RME Imports'!AE13, "")</f>
        <v/>
      </c>
      <c r="AE11" s="58" t="str">
        <f>IF('RME Imports'!AF13&gt;0, 'RME Imports'!AF13, "")</f>
        <v/>
      </c>
      <c r="AF11" s="58" t="str">
        <f>IF('RME Imports'!AG13&gt;0, 'RME Imports'!AG13, "")</f>
        <v/>
      </c>
      <c r="AG11" s="58" t="str">
        <f>IF('RME Imports'!AH13&gt;0, 'RME Imports'!AH13, "")</f>
        <v/>
      </c>
      <c r="AH11" s="58" t="str">
        <f>IF('RME Imports'!AI13&gt;0, 'RME Imports'!AI13, "")</f>
        <v/>
      </c>
      <c r="AI11" s="58" t="str">
        <f>IF('RME Imports'!AJ13&gt;0, 'RME Imports'!AJ13, "")</f>
        <v/>
      </c>
      <c r="AJ11" s="58" t="str">
        <f>IF('RME Imports'!AK13&gt;0, 'RME Imports'!AK13, "")</f>
        <v/>
      </c>
      <c r="AK11" s="58" t="str">
        <f>IF('RME Imports'!AL13&gt;0, 'RME Imports'!AL13, "")</f>
        <v/>
      </c>
      <c r="AL11" s="58" t="str">
        <f>IF('RME Imports'!AM13&gt;0, 'RME Imports'!AM13, "")</f>
        <v/>
      </c>
      <c r="AM11" s="58" t="str">
        <f>IF('RME Imports'!AN13&gt;0, 'RME Imports'!AN13, "")</f>
        <v/>
      </c>
      <c r="AN11" s="58" t="str">
        <f>IF('RME Imports'!AO13&gt;0, 'RME Imports'!AO13, "")</f>
        <v/>
      </c>
      <c r="AO11" s="58" t="str">
        <f>IF('RME Imports'!AP13&gt;0, 'RME Imports'!AP13, "")</f>
        <v/>
      </c>
      <c r="AP11" s="58" t="str">
        <f>IF('RME Imports'!AQ13&gt;0, 'RME Imports'!AQ13, "")</f>
        <v/>
      </c>
      <c r="AQ11" s="58" t="str">
        <f>IF('RME Imports'!AR13&gt;0, 'RME Imports'!AR13, "")</f>
        <v/>
      </c>
      <c r="AR11" s="58" t="str">
        <f>IF('RME Imports'!AS13&gt;0, 'RME Imports'!AS13, "")</f>
        <v/>
      </c>
      <c r="AS11" s="58" t="str">
        <f>IF('RME Imports'!AT13&gt;0, 'RME Imports'!AT13, "")</f>
        <v/>
      </c>
      <c r="AT11" s="58" t="str">
        <f>IF('RME Imports'!AU13&gt;0, 'RME Imports'!AU13, "")</f>
        <v/>
      </c>
      <c r="AU11" s="58" t="str">
        <f>IF('RME Imports'!AV13&gt;0, 'RME Imports'!AV13, "")</f>
        <v/>
      </c>
      <c r="AV11" s="58" t="str">
        <f>IF('RME Imports'!AW13&gt;0, 'RME Imports'!AW13, "")</f>
        <v/>
      </c>
      <c r="AW11" s="58" t="str">
        <f>IF('RME Imports'!AX13&gt;0, 'RME Imports'!AX13, "")</f>
        <v/>
      </c>
      <c r="AX11" s="58" t="str">
        <f>IF('RME Imports'!AY13&gt;0, 'RME Imports'!AY13, "")</f>
        <v/>
      </c>
      <c r="AY11" s="58" t="str">
        <f>IF('RME Imports'!AZ13&gt;0, 'RME Imports'!AZ13, "")</f>
        <v/>
      </c>
      <c r="AZ11" s="58" t="str">
        <f>IF('RME Imports'!BA13&gt;0, 'RME Imports'!BA13, "")</f>
        <v/>
      </c>
      <c r="BA11" s="58" t="str">
        <f>IF('RME Imports'!BB13&gt;0, 'RME Imports'!BB13, "")</f>
        <v/>
      </c>
      <c r="BB11" s="58" t="str">
        <f>IF('RME Imports'!BC13&gt;0, 'RME Imports'!BC13, "")</f>
        <v/>
      </c>
      <c r="BC11" s="58" t="str">
        <f>IF('RME Imports'!BD13&gt;0, 'RME Imports'!BD13, "")</f>
        <v/>
      </c>
      <c r="BD11" s="58" t="str">
        <f>IF('RME Imports'!BE13&gt;0, 'RME Imports'!BE13, "")</f>
        <v/>
      </c>
      <c r="BE11" s="58" t="str">
        <f>IF('RME Imports'!BF13&gt;0, 'RME Imports'!BF13, "")</f>
        <v/>
      </c>
      <c r="BF11" s="58" t="str">
        <f>IF('RME Imports'!BG13&gt;0, 'RME Imports'!BG13, "")</f>
        <v/>
      </c>
      <c r="BG11" s="58" t="str">
        <f>IF('RME Imports'!BH13&gt;0, 'RME Imports'!BH13, "")</f>
        <v/>
      </c>
      <c r="BH11" s="58" t="str">
        <f>IF('RME Imports'!BI13&gt;0, 'RME Imports'!BI13, "")</f>
        <v/>
      </c>
      <c r="BI11" s="58" t="str">
        <f>IF('RME Imports'!BJ13&gt;0, 'RME Imports'!BJ13, "")</f>
        <v/>
      </c>
      <c r="BJ11" s="58" t="str">
        <f>IF('RME Imports'!BK13&gt;0, 'RME Imports'!BK13, "")</f>
        <v/>
      </c>
      <c r="BK11" s="58" t="str">
        <f>IF('RME Imports'!BL13&gt;0, 'RME Imports'!BL13, "")</f>
        <v/>
      </c>
      <c r="BL11" s="58" t="str">
        <f>IF('RME Imports'!BM13&gt;0, 'RME Imports'!BM13, "")</f>
        <v/>
      </c>
      <c r="BM11" s="58" t="str">
        <f>IF('RME Imports'!BN13&gt;0, 'RME Imports'!BN13, "")</f>
        <v/>
      </c>
      <c r="BN11" s="58" t="str">
        <f>IF('RME Imports'!BO13&gt;0, 'RME Imports'!BO13, "")</f>
        <v/>
      </c>
      <c r="BO11" s="58" t="str">
        <f>IF('RME Imports'!BP13&gt;0, 'RME Imports'!BP13, "")</f>
        <v/>
      </c>
      <c r="BP11" s="58" t="str">
        <f>IF('RME Imports'!BQ13&gt;0, 'RME Imports'!BQ13, "")</f>
        <v/>
      </c>
      <c r="BQ11" s="58" t="str">
        <f>IF('RME Imports'!BR13&gt;0, 'RME Imports'!BR13, "")</f>
        <v/>
      </c>
      <c r="BR11" s="58" t="str">
        <f>IF('RME Imports'!BS13&gt;0, 'RME Imports'!BS13, "")</f>
        <v/>
      </c>
      <c r="BS11" s="58" t="str">
        <f>IF('RME Imports'!BT13&gt;0, 'RME Imports'!BT13, "")</f>
        <v/>
      </c>
      <c r="BT11" s="58" t="str">
        <f>IF('RME Imports'!BU13&gt;0, 'RME Imports'!BU13, "")</f>
        <v/>
      </c>
      <c r="BU11" s="58" t="str">
        <f>IF('RME Imports'!BV13&gt;0, 'RME Imports'!BV13, "")</f>
        <v/>
      </c>
      <c r="BV11" s="58" t="str">
        <f>IF('RME Imports'!BW13&gt;0, 'RME Imports'!BW13, "")</f>
        <v/>
      </c>
      <c r="BW11" s="58" t="str">
        <f>IF('RME Imports'!BX13&gt;0, 'RME Imports'!BX13, "")</f>
        <v/>
      </c>
      <c r="BX11" s="58" t="str">
        <f>IF('RME Imports'!BY13&gt;0, 'RME Imports'!BY13, "")</f>
        <v/>
      </c>
      <c r="BY11" s="58" t="str">
        <f>IF('RME Imports'!BZ13&gt;0, 'RME Imports'!BZ13, "")</f>
        <v/>
      </c>
      <c r="BZ11" s="58" t="str">
        <f>IF('RME Imports'!CA13&gt;0, 'RME Imports'!CA13, "")</f>
        <v/>
      </c>
      <c r="CA11" s="58" t="str">
        <f>IF('RME Imports'!CB13&gt;0, 'RME Imports'!CB13, "")</f>
        <v/>
      </c>
      <c r="CB11" s="58" t="str">
        <f>IF('RME Imports'!CC13&gt;0, 'RME Imports'!CC13, "")</f>
        <v/>
      </c>
      <c r="CC11" s="58" t="str">
        <f>IF('RME Imports'!CD13&gt;0, 'RME Imports'!CD13, "")</f>
        <v/>
      </c>
      <c r="CD11" s="58" t="str">
        <f>IF('RME Imports'!CE13&gt;0, 'RME Imports'!CE13, "")</f>
        <v/>
      </c>
      <c r="CE11" s="58" t="str">
        <f>IF('RME Imports'!CF13&gt;0, 'RME Imports'!CF13, "")</f>
        <v/>
      </c>
      <c r="CF11" s="58" t="str">
        <f>IF('RME Imports'!CG13&gt;0, 'RME Imports'!CG13, "")</f>
        <v/>
      </c>
      <c r="CG11" s="58" t="str">
        <f>IF('RME Imports'!CH13&gt;0, 'RME Imports'!CH13, "")</f>
        <v/>
      </c>
      <c r="CH11" s="58" t="str">
        <f>IF('RME Imports'!CI13&gt;0, 'RME Imports'!CI13, "")</f>
        <v/>
      </c>
      <c r="CI11" s="58" t="str">
        <f>IF('RME Imports'!CJ13&gt;0, 'RME Imports'!CJ13, "")</f>
        <v/>
      </c>
      <c r="CJ11" s="58" t="str">
        <f>IF('RME Imports'!CK13&gt;0, 'RME Imports'!CK13, "")</f>
        <v/>
      </c>
      <c r="CK11" s="58" t="str">
        <f>IF('RME Imports'!CL13&gt;0, 'RME Imports'!CL13, "")</f>
        <v/>
      </c>
      <c r="CL11" s="58" t="str">
        <f>IF('RME Imports'!CM13&gt;0, 'RME Imports'!CM13, "")</f>
        <v/>
      </c>
      <c r="CM11" s="58" t="str">
        <f>IF('RME Imports'!CN13&gt;0, 'RME Imports'!CN13, "")</f>
        <v/>
      </c>
      <c r="CN11" s="58" t="str">
        <f>IF('RME Imports'!CO13&gt;0, 'RME Imports'!CO13, "")</f>
        <v/>
      </c>
      <c r="CO11" s="58" t="str">
        <f>IF('RME Imports'!CP13&gt;0, 'RME Imports'!CP13, "")</f>
        <v/>
      </c>
      <c r="CP11" s="58" t="str">
        <f>IF('RME Imports'!CQ13&gt;0, 'RME Imports'!CQ13, "")</f>
        <v/>
      </c>
      <c r="CQ11" s="58" t="str">
        <f>IF('RME Imports'!CR13&gt;0, 'RME Imports'!CR13, "")</f>
        <v/>
      </c>
      <c r="CR11" s="58" t="str">
        <f>IF('RME Imports'!CS13&gt;0, 'RME Imports'!CS13, "")</f>
        <v/>
      </c>
      <c r="CS11" s="58" t="str">
        <f>IF('RME Imports'!CT13&gt;0, 'RME Imports'!CT13, "")</f>
        <v/>
      </c>
      <c r="CT11" s="58" t="str">
        <f>IF('RME Imports'!CU13&gt;0, 'RME Imports'!CU13, "")</f>
        <v/>
      </c>
      <c r="CU11" s="58" t="str">
        <f>IF('RME Imports'!CV13&gt;0, 'RME Imports'!CV13, "")</f>
        <v/>
      </c>
      <c r="CV11" s="58" t="str">
        <f>IF('RME Imports'!CW13&gt;0, 'RME Imports'!CW13, "")</f>
        <v/>
      </c>
      <c r="CW11" s="58" t="str">
        <f>IF('RME Imports'!CX13&gt;0, 'RME Imports'!CX13, "")</f>
        <v/>
      </c>
      <c r="CX11" s="58" t="str">
        <f>IF('RME Imports'!CY13&gt;0, 'RME Imports'!CY13, "")</f>
        <v/>
      </c>
      <c r="CY11" s="58" t="str">
        <f>IF('RME Imports'!CZ13&gt;0, 'RME Imports'!CZ13, "")</f>
        <v/>
      </c>
      <c r="CZ11" s="58" t="str">
        <f>IF('RME Imports'!DA13&gt;0, 'RME Imports'!DA13, "")</f>
        <v/>
      </c>
      <c r="DA11" s="58" t="str">
        <f>IF('RME Imports'!DB13&gt;0, 'RME Imports'!DB13, "")</f>
        <v/>
      </c>
      <c r="DB11" s="58" t="str">
        <f>IF('RME Imports'!DC13&gt;0, 'RME Imports'!DC13, "")</f>
        <v/>
      </c>
      <c r="DC11" s="58" t="str">
        <f>IF('RME Imports'!DD13&gt;0, 'RME Imports'!DD13, "")</f>
        <v/>
      </c>
      <c r="DD11" s="58" t="str">
        <f>IF('RME Imports'!DE13&gt;0, 'RME Imports'!DE13, "")</f>
        <v/>
      </c>
      <c r="DE11" s="58" t="str">
        <f>IF('RME Imports'!DF13&gt;0, 'RME Imports'!DF13, "")</f>
        <v/>
      </c>
      <c r="DF11" s="58" t="str">
        <f>IF('RME Imports'!DG13&gt;0, 'RME Imports'!DG13, "")</f>
        <v/>
      </c>
      <c r="DG11" s="58" t="str">
        <f>IF('RME Imports'!DH13&gt;0, 'RME Imports'!DH13, "")</f>
        <v/>
      </c>
      <c r="DH11" s="58" t="str">
        <f>IF('RME Imports'!DI13&gt;0, 'RME Imports'!DI13, "")</f>
        <v/>
      </c>
      <c r="DI11" s="58" t="str">
        <f>IF('RME Imports'!DJ13&gt;0, 'RME Imports'!DJ13, "")</f>
        <v/>
      </c>
      <c r="DJ11" s="58" t="str">
        <f>IF('RME Imports'!DK13&gt;0, 'RME Imports'!DK13, "")</f>
        <v/>
      </c>
      <c r="DK11" s="58" t="str">
        <f>IF('RME Imports'!DL13&gt;0, 'RME Imports'!DL13, "")</f>
        <v/>
      </c>
      <c r="DL11" s="58" t="str">
        <f>IF('RME Imports'!DM13&gt;0, 'RME Imports'!DM13, "")</f>
        <v/>
      </c>
      <c r="DM11" s="58" t="str">
        <f>IF('RME Imports'!DN13&gt;0, 'RME Imports'!DN13, "")</f>
        <v/>
      </c>
      <c r="DN11" s="58" t="str">
        <f>IF('RME Imports'!DO13&gt;0, 'RME Imports'!DO13, "")</f>
        <v/>
      </c>
      <c r="DO11" s="58" t="str">
        <f>IF('RME Imports'!DP13&gt;0, 'RME Imports'!DP13, "")</f>
        <v/>
      </c>
      <c r="DP11" s="58" t="str">
        <f>IF('RME Imports'!DQ13&gt;0, 'RME Imports'!DQ13, "")</f>
        <v/>
      </c>
      <c r="DQ11" s="58" t="str">
        <f>IF('RME Imports'!DR13&gt;0, 'RME Imports'!DR13, "")</f>
        <v/>
      </c>
      <c r="DR11" s="58" t="str">
        <f>IF('RME Imports'!DS13&gt;0, 'RME Imports'!DS13, "")</f>
        <v/>
      </c>
      <c r="DS11" s="58" t="str">
        <f>IF('RME Imports'!DT13&gt;0, 'RME Imports'!DT13, "")</f>
        <v/>
      </c>
    </row>
    <row r="12" spans="1:123" x14ac:dyDescent="0.3">
      <c r="B12" s="39" t="s">
        <v>124</v>
      </c>
      <c r="C12" s="37" t="s">
        <v>125</v>
      </c>
      <c r="D12" s="58">
        <f>IF('RME Imports'!E14&gt;0, 'RME Imports'!E14, "")</f>
        <v>47.108677790524609</v>
      </c>
      <c r="E12" s="58">
        <f>IF('RME Imports'!F14&gt;0, 'RME Imports'!F14, "")</f>
        <v>87.828068962555093</v>
      </c>
      <c r="F12" s="58">
        <f>IF('RME Imports'!G14&gt;0, 'RME Imports'!G14, "")</f>
        <v>134.93674675307969</v>
      </c>
      <c r="G12" s="58">
        <f>IF('RME Imports'!H14&gt;0, 'RME Imports'!H14, "")</f>
        <v>57.583009490724216</v>
      </c>
      <c r="H12" s="58">
        <f>IF('RME Imports'!I14&gt;0, 'RME Imports'!I14, "")</f>
        <v>91.128612541124994</v>
      </c>
      <c r="I12" s="58">
        <f>IF('RME Imports'!J14&gt;0, 'RME Imports'!J14, "")</f>
        <v>148.7116220318492</v>
      </c>
      <c r="J12" s="58">
        <f>IF('RME Imports'!K14&gt;0, 'RME Imports'!K14, "")</f>
        <v>53.413195214241561</v>
      </c>
      <c r="K12" s="58">
        <f>IF('RME Imports'!L14&gt;0, 'RME Imports'!L14, "")</f>
        <v>94.19561078992308</v>
      </c>
      <c r="L12" s="58">
        <f>IF('RME Imports'!M14&gt;0, 'RME Imports'!M14, "")</f>
        <v>147.60880600416468</v>
      </c>
      <c r="M12" s="58">
        <f>IF('RME Imports'!N14&gt;0, 'RME Imports'!N14, "")</f>
        <v>53.285593538927962</v>
      </c>
      <c r="N12" s="58">
        <f>IF('RME Imports'!O14&gt;0, 'RME Imports'!O14, "")</f>
        <v>101.57886496523548</v>
      </c>
      <c r="O12" s="58">
        <f>IF('RME Imports'!P14&gt;0, 'RME Imports'!P14, "")</f>
        <v>154.86445850416345</v>
      </c>
      <c r="P12" s="58">
        <f>IF('RME Imports'!Q14&gt;0, 'RME Imports'!Q14, "")</f>
        <v>53.072744096150316</v>
      </c>
      <c r="Q12" s="58">
        <f>IF('RME Imports'!R14&gt;0, 'RME Imports'!R14, "")</f>
        <v>106.03757827773639</v>
      </c>
      <c r="R12" s="58">
        <f>IF('RME Imports'!S14&gt;0, 'RME Imports'!S14, "")</f>
        <v>159.11032237388665</v>
      </c>
      <c r="S12" s="58">
        <f>IF('RME Imports'!T14&gt;0, 'RME Imports'!T14, "")</f>
        <v>49.48085816287437</v>
      </c>
      <c r="T12" s="58">
        <f>IF('RME Imports'!U14&gt;0, 'RME Imports'!U14, "")</f>
        <v>82.586506801789568</v>
      </c>
      <c r="U12" s="58">
        <f>IF('RME Imports'!V14&gt;0, 'RME Imports'!V14, "")</f>
        <v>132.06736496466385</v>
      </c>
      <c r="V12" s="58">
        <f>IF('RME Imports'!W14&gt;0, 'RME Imports'!W14, "")</f>
        <v>49.10842451129448</v>
      </c>
      <c r="W12" s="58">
        <f>IF('RME Imports'!X14&gt;0, 'RME Imports'!X14, "")</f>
        <v>73.064326238643162</v>
      </c>
      <c r="X12" s="58">
        <f>IF('RME Imports'!Y14&gt;0, 'RME Imports'!Y14, "")</f>
        <v>122.17275074993768</v>
      </c>
      <c r="Y12" s="58">
        <f>IF('RME Imports'!Z14&gt;0, 'RME Imports'!Z14, "")</f>
        <v>44.750799506652953</v>
      </c>
      <c r="Z12" s="58">
        <f>IF('RME Imports'!AA14&gt;0, 'RME Imports'!AA14, "")</f>
        <v>72.38231808419151</v>
      </c>
      <c r="AA12" s="58">
        <f>IF('RME Imports'!AB14&gt;0, 'RME Imports'!AB14, "")</f>
        <v>117.13311759084449</v>
      </c>
      <c r="AB12" s="58" t="str">
        <f>IF('RME Imports'!AC14&gt;0, 'RME Imports'!AC14, "")</f>
        <v/>
      </c>
      <c r="AC12" s="58" t="str">
        <f>IF('RME Imports'!AD14&gt;0, 'RME Imports'!AD14, "")</f>
        <v/>
      </c>
      <c r="AD12" s="58" t="str">
        <f>IF('RME Imports'!AE14&gt;0, 'RME Imports'!AE14, "")</f>
        <v/>
      </c>
      <c r="AE12" s="58" t="str">
        <f>IF('RME Imports'!AF14&gt;0, 'RME Imports'!AF14, "")</f>
        <v/>
      </c>
      <c r="AF12" s="58" t="str">
        <f>IF('RME Imports'!AG14&gt;0, 'RME Imports'!AG14, "")</f>
        <v/>
      </c>
      <c r="AG12" s="58" t="str">
        <f>IF('RME Imports'!AH14&gt;0, 'RME Imports'!AH14, "")</f>
        <v/>
      </c>
      <c r="AH12" s="58" t="str">
        <f>IF('RME Imports'!AI14&gt;0, 'RME Imports'!AI14, "")</f>
        <v/>
      </c>
      <c r="AI12" s="58" t="str">
        <f>IF('RME Imports'!AJ14&gt;0, 'RME Imports'!AJ14, "")</f>
        <v/>
      </c>
      <c r="AJ12" s="58" t="str">
        <f>IF('RME Imports'!AK14&gt;0, 'RME Imports'!AK14, "")</f>
        <v/>
      </c>
      <c r="AK12" s="58" t="str">
        <f>IF('RME Imports'!AL14&gt;0, 'RME Imports'!AL14, "")</f>
        <v/>
      </c>
      <c r="AL12" s="58" t="str">
        <f>IF('RME Imports'!AM14&gt;0, 'RME Imports'!AM14, "")</f>
        <v/>
      </c>
      <c r="AM12" s="58" t="str">
        <f>IF('RME Imports'!AN14&gt;0, 'RME Imports'!AN14, "")</f>
        <v/>
      </c>
      <c r="AN12" s="58" t="str">
        <f>IF('RME Imports'!AO14&gt;0, 'RME Imports'!AO14, "")</f>
        <v/>
      </c>
      <c r="AO12" s="58" t="str">
        <f>IF('RME Imports'!AP14&gt;0, 'RME Imports'!AP14, "")</f>
        <v/>
      </c>
      <c r="AP12" s="58" t="str">
        <f>IF('RME Imports'!AQ14&gt;0, 'RME Imports'!AQ14, "")</f>
        <v/>
      </c>
      <c r="AQ12" s="58" t="str">
        <f>IF('RME Imports'!AR14&gt;0, 'RME Imports'!AR14, "")</f>
        <v/>
      </c>
      <c r="AR12" s="58" t="str">
        <f>IF('RME Imports'!AS14&gt;0, 'RME Imports'!AS14, "")</f>
        <v/>
      </c>
      <c r="AS12" s="58" t="str">
        <f>IF('RME Imports'!AT14&gt;0, 'RME Imports'!AT14, "")</f>
        <v/>
      </c>
      <c r="AT12" s="58" t="str">
        <f>IF('RME Imports'!AU14&gt;0, 'RME Imports'!AU14, "")</f>
        <v/>
      </c>
      <c r="AU12" s="58" t="str">
        <f>IF('RME Imports'!AV14&gt;0, 'RME Imports'!AV14, "")</f>
        <v/>
      </c>
      <c r="AV12" s="58" t="str">
        <f>IF('RME Imports'!AW14&gt;0, 'RME Imports'!AW14, "")</f>
        <v/>
      </c>
      <c r="AW12" s="58" t="str">
        <f>IF('RME Imports'!AX14&gt;0, 'RME Imports'!AX14, "")</f>
        <v/>
      </c>
      <c r="AX12" s="58" t="str">
        <f>IF('RME Imports'!AY14&gt;0, 'RME Imports'!AY14, "")</f>
        <v/>
      </c>
      <c r="AY12" s="58" t="str">
        <f>IF('RME Imports'!AZ14&gt;0, 'RME Imports'!AZ14, "")</f>
        <v/>
      </c>
      <c r="AZ12" s="58" t="str">
        <f>IF('RME Imports'!BA14&gt;0, 'RME Imports'!BA14, "")</f>
        <v/>
      </c>
      <c r="BA12" s="58" t="str">
        <f>IF('RME Imports'!BB14&gt;0, 'RME Imports'!BB14, "")</f>
        <v/>
      </c>
      <c r="BB12" s="58" t="str">
        <f>IF('RME Imports'!BC14&gt;0, 'RME Imports'!BC14, "")</f>
        <v/>
      </c>
      <c r="BC12" s="58" t="str">
        <f>IF('RME Imports'!BD14&gt;0, 'RME Imports'!BD14, "")</f>
        <v/>
      </c>
      <c r="BD12" s="58" t="str">
        <f>IF('RME Imports'!BE14&gt;0, 'RME Imports'!BE14, "")</f>
        <v/>
      </c>
      <c r="BE12" s="58" t="str">
        <f>IF('RME Imports'!BF14&gt;0, 'RME Imports'!BF14, "")</f>
        <v/>
      </c>
      <c r="BF12" s="58" t="str">
        <f>IF('RME Imports'!BG14&gt;0, 'RME Imports'!BG14, "")</f>
        <v/>
      </c>
      <c r="BG12" s="58" t="str">
        <f>IF('RME Imports'!BH14&gt;0, 'RME Imports'!BH14, "")</f>
        <v/>
      </c>
      <c r="BH12" s="58" t="str">
        <f>IF('RME Imports'!BI14&gt;0, 'RME Imports'!BI14, "")</f>
        <v/>
      </c>
      <c r="BI12" s="58" t="str">
        <f>IF('RME Imports'!BJ14&gt;0, 'RME Imports'!BJ14, "")</f>
        <v/>
      </c>
      <c r="BJ12" s="58" t="str">
        <f>IF('RME Imports'!BK14&gt;0, 'RME Imports'!BK14, "")</f>
        <v/>
      </c>
      <c r="BK12" s="58" t="str">
        <f>IF('RME Imports'!BL14&gt;0, 'RME Imports'!BL14, "")</f>
        <v/>
      </c>
      <c r="BL12" s="58" t="str">
        <f>IF('RME Imports'!BM14&gt;0, 'RME Imports'!BM14, "")</f>
        <v/>
      </c>
      <c r="BM12" s="58" t="str">
        <f>IF('RME Imports'!BN14&gt;0, 'RME Imports'!BN14, "")</f>
        <v/>
      </c>
      <c r="BN12" s="58" t="str">
        <f>IF('RME Imports'!BO14&gt;0, 'RME Imports'!BO14, "")</f>
        <v/>
      </c>
      <c r="BO12" s="58" t="str">
        <f>IF('RME Imports'!BP14&gt;0, 'RME Imports'!BP14, "")</f>
        <v/>
      </c>
      <c r="BP12" s="58" t="str">
        <f>IF('RME Imports'!BQ14&gt;0, 'RME Imports'!BQ14, "")</f>
        <v/>
      </c>
      <c r="BQ12" s="58" t="str">
        <f>IF('RME Imports'!BR14&gt;0, 'RME Imports'!BR14, "")</f>
        <v/>
      </c>
      <c r="BR12" s="58" t="str">
        <f>IF('RME Imports'!BS14&gt;0, 'RME Imports'!BS14, "")</f>
        <v/>
      </c>
      <c r="BS12" s="58" t="str">
        <f>IF('RME Imports'!BT14&gt;0, 'RME Imports'!BT14, "")</f>
        <v/>
      </c>
      <c r="BT12" s="58" t="str">
        <f>IF('RME Imports'!BU14&gt;0, 'RME Imports'!BU14, "")</f>
        <v/>
      </c>
      <c r="BU12" s="58" t="str">
        <f>IF('RME Imports'!BV14&gt;0, 'RME Imports'!BV14, "")</f>
        <v/>
      </c>
      <c r="BV12" s="58" t="str">
        <f>IF('RME Imports'!BW14&gt;0, 'RME Imports'!BW14, "")</f>
        <v/>
      </c>
      <c r="BW12" s="58" t="str">
        <f>IF('RME Imports'!BX14&gt;0, 'RME Imports'!BX14, "")</f>
        <v/>
      </c>
      <c r="BX12" s="58" t="str">
        <f>IF('RME Imports'!BY14&gt;0, 'RME Imports'!BY14, "")</f>
        <v/>
      </c>
      <c r="BY12" s="58" t="str">
        <f>IF('RME Imports'!BZ14&gt;0, 'RME Imports'!BZ14, "")</f>
        <v/>
      </c>
      <c r="BZ12" s="58" t="str">
        <f>IF('RME Imports'!CA14&gt;0, 'RME Imports'!CA14, "")</f>
        <v/>
      </c>
      <c r="CA12" s="58" t="str">
        <f>IF('RME Imports'!CB14&gt;0, 'RME Imports'!CB14, "")</f>
        <v/>
      </c>
      <c r="CB12" s="58" t="str">
        <f>IF('RME Imports'!CC14&gt;0, 'RME Imports'!CC14, "")</f>
        <v/>
      </c>
      <c r="CC12" s="58" t="str">
        <f>IF('RME Imports'!CD14&gt;0, 'RME Imports'!CD14, "")</f>
        <v/>
      </c>
      <c r="CD12" s="58" t="str">
        <f>IF('RME Imports'!CE14&gt;0, 'RME Imports'!CE14, "")</f>
        <v/>
      </c>
      <c r="CE12" s="58" t="str">
        <f>IF('RME Imports'!CF14&gt;0, 'RME Imports'!CF14, "")</f>
        <v/>
      </c>
      <c r="CF12" s="58" t="str">
        <f>IF('RME Imports'!CG14&gt;0, 'RME Imports'!CG14, "")</f>
        <v/>
      </c>
      <c r="CG12" s="58" t="str">
        <f>IF('RME Imports'!CH14&gt;0, 'RME Imports'!CH14, "")</f>
        <v/>
      </c>
      <c r="CH12" s="58" t="str">
        <f>IF('RME Imports'!CI14&gt;0, 'RME Imports'!CI14, "")</f>
        <v/>
      </c>
      <c r="CI12" s="58" t="str">
        <f>IF('RME Imports'!CJ14&gt;0, 'RME Imports'!CJ14, "")</f>
        <v/>
      </c>
      <c r="CJ12" s="58" t="str">
        <f>IF('RME Imports'!CK14&gt;0, 'RME Imports'!CK14, "")</f>
        <v/>
      </c>
      <c r="CK12" s="58" t="str">
        <f>IF('RME Imports'!CL14&gt;0, 'RME Imports'!CL14, "")</f>
        <v/>
      </c>
      <c r="CL12" s="58" t="str">
        <f>IF('RME Imports'!CM14&gt;0, 'RME Imports'!CM14, "")</f>
        <v/>
      </c>
      <c r="CM12" s="58" t="str">
        <f>IF('RME Imports'!CN14&gt;0, 'RME Imports'!CN14, "")</f>
        <v/>
      </c>
      <c r="CN12" s="58" t="str">
        <f>IF('RME Imports'!CO14&gt;0, 'RME Imports'!CO14, "")</f>
        <v/>
      </c>
      <c r="CO12" s="58" t="str">
        <f>IF('RME Imports'!CP14&gt;0, 'RME Imports'!CP14, "")</f>
        <v/>
      </c>
      <c r="CP12" s="58" t="str">
        <f>IF('RME Imports'!CQ14&gt;0, 'RME Imports'!CQ14, "")</f>
        <v/>
      </c>
      <c r="CQ12" s="58" t="str">
        <f>IF('RME Imports'!CR14&gt;0, 'RME Imports'!CR14, "")</f>
        <v/>
      </c>
      <c r="CR12" s="58" t="str">
        <f>IF('RME Imports'!CS14&gt;0, 'RME Imports'!CS14, "")</f>
        <v/>
      </c>
      <c r="CS12" s="58" t="str">
        <f>IF('RME Imports'!CT14&gt;0, 'RME Imports'!CT14, "")</f>
        <v/>
      </c>
      <c r="CT12" s="58" t="str">
        <f>IF('RME Imports'!CU14&gt;0, 'RME Imports'!CU14, "")</f>
        <v/>
      </c>
      <c r="CU12" s="58" t="str">
        <f>IF('RME Imports'!CV14&gt;0, 'RME Imports'!CV14, "")</f>
        <v/>
      </c>
      <c r="CV12" s="58" t="str">
        <f>IF('RME Imports'!CW14&gt;0, 'RME Imports'!CW14, "")</f>
        <v/>
      </c>
      <c r="CW12" s="58" t="str">
        <f>IF('RME Imports'!CX14&gt;0, 'RME Imports'!CX14, "")</f>
        <v/>
      </c>
      <c r="CX12" s="58" t="str">
        <f>IF('RME Imports'!CY14&gt;0, 'RME Imports'!CY14, "")</f>
        <v/>
      </c>
      <c r="CY12" s="58" t="str">
        <f>IF('RME Imports'!CZ14&gt;0, 'RME Imports'!CZ14, "")</f>
        <v/>
      </c>
      <c r="CZ12" s="58" t="str">
        <f>IF('RME Imports'!DA14&gt;0, 'RME Imports'!DA14, "")</f>
        <v/>
      </c>
      <c r="DA12" s="58" t="str">
        <f>IF('RME Imports'!DB14&gt;0, 'RME Imports'!DB14, "")</f>
        <v/>
      </c>
      <c r="DB12" s="58" t="str">
        <f>IF('RME Imports'!DC14&gt;0, 'RME Imports'!DC14, "")</f>
        <v/>
      </c>
      <c r="DC12" s="58" t="str">
        <f>IF('RME Imports'!DD14&gt;0, 'RME Imports'!DD14, "")</f>
        <v/>
      </c>
      <c r="DD12" s="58" t="str">
        <f>IF('RME Imports'!DE14&gt;0, 'RME Imports'!DE14, "")</f>
        <v/>
      </c>
      <c r="DE12" s="58" t="str">
        <f>IF('RME Imports'!DF14&gt;0, 'RME Imports'!DF14, "")</f>
        <v/>
      </c>
      <c r="DF12" s="58" t="str">
        <f>IF('RME Imports'!DG14&gt;0, 'RME Imports'!DG14, "")</f>
        <v/>
      </c>
      <c r="DG12" s="58" t="str">
        <f>IF('RME Imports'!DH14&gt;0, 'RME Imports'!DH14, "")</f>
        <v/>
      </c>
      <c r="DH12" s="58" t="str">
        <f>IF('RME Imports'!DI14&gt;0, 'RME Imports'!DI14, "")</f>
        <v/>
      </c>
      <c r="DI12" s="58" t="str">
        <f>IF('RME Imports'!DJ14&gt;0, 'RME Imports'!DJ14, "")</f>
        <v/>
      </c>
      <c r="DJ12" s="58" t="str">
        <f>IF('RME Imports'!DK14&gt;0, 'RME Imports'!DK14, "")</f>
        <v/>
      </c>
      <c r="DK12" s="58" t="str">
        <f>IF('RME Imports'!DL14&gt;0, 'RME Imports'!DL14, "")</f>
        <v/>
      </c>
      <c r="DL12" s="58" t="str">
        <f>IF('RME Imports'!DM14&gt;0, 'RME Imports'!DM14, "")</f>
        <v/>
      </c>
      <c r="DM12" s="58" t="str">
        <f>IF('RME Imports'!DN14&gt;0, 'RME Imports'!DN14, "")</f>
        <v/>
      </c>
      <c r="DN12" s="58" t="str">
        <f>IF('RME Imports'!DO14&gt;0, 'RME Imports'!DO14, "")</f>
        <v/>
      </c>
      <c r="DO12" s="58" t="str">
        <f>IF('RME Imports'!DP14&gt;0, 'RME Imports'!DP14, "")</f>
        <v/>
      </c>
      <c r="DP12" s="58" t="str">
        <f>IF('RME Imports'!DQ14&gt;0, 'RME Imports'!DQ14, "")</f>
        <v/>
      </c>
      <c r="DQ12" s="58" t="str">
        <f>IF('RME Imports'!DR14&gt;0, 'RME Imports'!DR14, "")</f>
        <v/>
      </c>
      <c r="DR12" s="58" t="str">
        <f>IF('RME Imports'!DS14&gt;0, 'RME Imports'!DS14, "")</f>
        <v/>
      </c>
      <c r="DS12" s="58" t="str">
        <f>IF('RME Imports'!DT14&gt;0, 'RME Imports'!DT14, "")</f>
        <v/>
      </c>
    </row>
    <row r="13" spans="1:123" ht="28.8" x14ac:dyDescent="0.3">
      <c r="B13" s="39" t="s">
        <v>126</v>
      </c>
      <c r="C13" s="37" t="s">
        <v>127</v>
      </c>
      <c r="D13" s="58" t="str">
        <f>IF('RME Imports'!E15&gt;0, 'RME Imports'!E15, "")</f>
        <v/>
      </c>
      <c r="E13" s="58" t="str">
        <f>IF('RME Imports'!F15&gt;0, 'RME Imports'!F15, "")</f>
        <v/>
      </c>
      <c r="F13" s="58" t="str">
        <f>IF('RME Imports'!G15&gt;0, 'RME Imports'!G15, "")</f>
        <v/>
      </c>
      <c r="G13" s="58" t="str">
        <f>IF('RME Imports'!H15&gt;0, 'RME Imports'!H15, "")</f>
        <v/>
      </c>
      <c r="H13" s="58" t="str">
        <f>IF('RME Imports'!I15&gt;0, 'RME Imports'!I15, "")</f>
        <v/>
      </c>
      <c r="I13" s="58" t="str">
        <f>IF('RME Imports'!J15&gt;0, 'RME Imports'!J15, "")</f>
        <v/>
      </c>
      <c r="J13" s="58" t="str">
        <f>IF('RME Imports'!K15&gt;0, 'RME Imports'!K15, "")</f>
        <v/>
      </c>
      <c r="K13" s="58" t="str">
        <f>IF('RME Imports'!L15&gt;0, 'RME Imports'!L15, "")</f>
        <v/>
      </c>
      <c r="L13" s="58" t="str">
        <f>IF('RME Imports'!M15&gt;0, 'RME Imports'!M15, "")</f>
        <v/>
      </c>
      <c r="M13" s="58" t="str">
        <f>IF('RME Imports'!N15&gt;0, 'RME Imports'!N15, "")</f>
        <v/>
      </c>
      <c r="N13" s="58" t="str">
        <f>IF('RME Imports'!O15&gt;0, 'RME Imports'!O15, "")</f>
        <v/>
      </c>
      <c r="O13" s="58" t="str">
        <f>IF('RME Imports'!P15&gt;0, 'RME Imports'!P15, "")</f>
        <v/>
      </c>
      <c r="P13" s="58" t="str">
        <f>IF('RME Imports'!Q15&gt;0, 'RME Imports'!Q15, "")</f>
        <v/>
      </c>
      <c r="Q13" s="58" t="str">
        <f>IF('RME Imports'!R15&gt;0, 'RME Imports'!R15, "")</f>
        <v/>
      </c>
      <c r="R13" s="58" t="str">
        <f>IF('RME Imports'!S15&gt;0, 'RME Imports'!S15, "")</f>
        <v/>
      </c>
      <c r="S13" s="58" t="str">
        <f>IF('RME Imports'!T15&gt;0, 'RME Imports'!T15, "")</f>
        <v/>
      </c>
      <c r="T13" s="58" t="str">
        <f>IF('RME Imports'!U15&gt;0, 'RME Imports'!U15, "")</f>
        <v/>
      </c>
      <c r="U13" s="58" t="str">
        <f>IF('RME Imports'!V15&gt;0, 'RME Imports'!V15, "")</f>
        <v/>
      </c>
      <c r="V13" s="58" t="str">
        <f>IF('RME Imports'!W15&gt;0, 'RME Imports'!W15, "")</f>
        <v/>
      </c>
      <c r="W13" s="58" t="str">
        <f>IF('RME Imports'!X15&gt;0, 'RME Imports'!X15, "")</f>
        <v/>
      </c>
      <c r="X13" s="58" t="str">
        <f>IF('RME Imports'!Y15&gt;0, 'RME Imports'!Y15, "")</f>
        <v/>
      </c>
      <c r="Y13" s="58" t="str">
        <f>IF('RME Imports'!Z15&gt;0, 'RME Imports'!Z15, "")</f>
        <v/>
      </c>
      <c r="Z13" s="58" t="str">
        <f>IF('RME Imports'!AA15&gt;0, 'RME Imports'!AA15, "")</f>
        <v/>
      </c>
      <c r="AA13" s="58" t="str">
        <f>IF('RME Imports'!AB15&gt;0, 'RME Imports'!AB15, "")</f>
        <v/>
      </c>
      <c r="AB13" s="58" t="str">
        <f>IF('RME Imports'!AC15&gt;0, 'RME Imports'!AC15, "")</f>
        <v/>
      </c>
      <c r="AC13" s="58" t="str">
        <f>IF('RME Imports'!AD15&gt;0, 'RME Imports'!AD15, "")</f>
        <v/>
      </c>
      <c r="AD13" s="58" t="str">
        <f>IF('RME Imports'!AE15&gt;0, 'RME Imports'!AE15, "")</f>
        <v/>
      </c>
      <c r="AE13" s="58" t="str">
        <f>IF('RME Imports'!AF15&gt;0, 'RME Imports'!AF15, "")</f>
        <v/>
      </c>
      <c r="AF13" s="58" t="str">
        <f>IF('RME Imports'!AG15&gt;0, 'RME Imports'!AG15, "")</f>
        <v/>
      </c>
      <c r="AG13" s="58" t="str">
        <f>IF('RME Imports'!AH15&gt;0, 'RME Imports'!AH15, "")</f>
        <v/>
      </c>
      <c r="AH13" s="58" t="str">
        <f>IF('RME Imports'!AI15&gt;0, 'RME Imports'!AI15, "")</f>
        <v/>
      </c>
      <c r="AI13" s="58" t="str">
        <f>IF('RME Imports'!AJ15&gt;0, 'RME Imports'!AJ15, "")</f>
        <v/>
      </c>
      <c r="AJ13" s="58" t="str">
        <f>IF('RME Imports'!AK15&gt;0, 'RME Imports'!AK15, "")</f>
        <v/>
      </c>
      <c r="AK13" s="58" t="str">
        <f>IF('RME Imports'!AL15&gt;0, 'RME Imports'!AL15, "")</f>
        <v/>
      </c>
      <c r="AL13" s="58" t="str">
        <f>IF('RME Imports'!AM15&gt;0, 'RME Imports'!AM15, "")</f>
        <v/>
      </c>
      <c r="AM13" s="58" t="str">
        <f>IF('RME Imports'!AN15&gt;0, 'RME Imports'!AN15, "")</f>
        <v/>
      </c>
      <c r="AN13" s="58" t="str">
        <f>IF('RME Imports'!AO15&gt;0, 'RME Imports'!AO15, "")</f>
        <v/>
      </c>
      <c r="AO13" s="58" t="str">
        <f>IF('RME Imports'!AP15&gt;0, 'RME Imports'!AP15, "")</f>
        <v/>
      </c>
      <c r="AP13" s="58" t="str">
        <f>IF('RME Imports'!AQ15&gt;0, 'RME Imports'!AQ15, "")</f>
        <v/>
      </c>
      <c r="AQ13" s="58" t="str">
        <f>IF('RME Imports'!AR15&gt;0, 'RME Imports'!AR15, "")</f>
        <v/>
      </c>
      <c r="AR13" s="58" t="str">
        <f>IF('RME Imports'!AS15&gt;0, 'RME Imports'!AS15, "")</f>
        <v/>
      </c>
      <c r="AS13" s="58" t="str">
        <f>IF('RME Imports'!AT15&gt;0, 'RME Imports'!AT15, "")</f>
        <v/>
      </c>
      <c r="AT13" s="58" t="str">
        <f>IF('RME Imports'!AU15&gt;0, 'RME Imports'!AU15, "")</f>
        <v/>
      </c>
      <c r="AU13" s="58" t="str">
        <f>IF('RME Imports'!AV15&gt;0, 'RME Imports'!AV15, "")</f>
        <v/>
      </c>
      <c r="AV13" s="58" t="str">
        <f>IF('RME Imports'!AW15&gt;0, 'RME Imports'!AW15, "")</f>
        <v/>
      </c>
      <c r="AW13" s="58" t="str">
        <f>IF('RME Imports'!AX15&gt;0, 'RME Imports'!AX15, "")</f>
        <v/>
      </c>
      <c r="AX13" s="58" t="str">
        <f>IF('RME Imports'!AY15&gt;0, 'RME Imports'!AY15, "")</f>
        <v/>
      </c>
      <c r="AY13" s="58" t="str">
        <f>IF('RME Imports'!AZ15&gt;0, 'RME Imports'!AZ15, "")</f>
        <v/>
      </c>
      <c r="AZ13" s="58" t="str">
        <f>IF('RME Imports'!BA15&gt;0, 'RME Imports'!BA15, "")</f>
        <v/>
      </c>
      <c r="BA13" s="58" t="str">
        <f>IF('RME Imports'!BB15&gt;0, 'RME Imports'!BB15, "")</f>
        <v/>
      </c>
      <c r="BB13" s="58" t="str">
        <f>IF('RME Imports'!BC15&gt;0, 'RME Imports'!BC15, "")</f>
        <v/>
      </c>
      <c r="BC13" s="58" t="str">
        <f>IF('RME Imports'!BD15&gt;0, 'RME Imports'!BD15, "")</f>
        <v/>
      </c>
      <c r="BD13" s="58" t="str">
        <f>IF('RME Imports'!BE15&gt;0, 'RME Imports'!BE15, "")</f>
        <v/>
      </c>
      <c r="BE13" s="58" t="str">
        <f>IF('RME Imports'!BF15&gt;0, 'RME Imports'!BF15, "")</f>
        <v/>
      </c>
      <c r="BF13" s="58" t="str">
        <f>IF('RME Imports'!BG15&gt;0, 'RME Imports'!BG15, "")</f>
        <v/>
      </c>
      <c r="BG13" s="58" t="str">
        <f>IF('RME Imports'!BH15&gt;0, 'RME Imports'!BH15, "")</f>
        <v/>
      </c>
      <c r="BH13" s="58" t="str">
        <f>IF('RME Imports'!BI15&gt;0, 'RME Imports'!BI15, "")</f>
        <v/>
      </c>
      <c r="BI13" s="58" t="str">
        <f>IF('RME Imports'!BJ15&gt;0, 'RME Imports'!BJ15, "")</f>
        <v/>
      </c>
      <c r="BJ13" s="58" t="str">
        <f>IF('RME Imports'!BK15&gt;0, 'RME Imports'!BK15, "")</f>
        <v/>
      </c>
      <c r="BK13" s="58" t="str">
        <f>IF('RME Imports'!BL15&gt;0, 'RME Imports'!BL15, "")</f>
        <v/>
      </c>
      <c r="BL13" s="58" t="str">
        <f>IF('RME Imports'!BM15&gt;0, 'RME Imports'!BM15, "")</f>
        <v/>
      </c>
      <c r="BM13" s="58" t="str">
        <f>IF('RME Imports'!BN15&gt;0, 'RME Imports'!BN15, "")</f>
        <v/>
      </c>
      <c r="BN13" s="58" t="str">
        <f>IF('RME Imports'!BO15&gt;0, 'RME Imports'!BO15, "")</f>
        <v/>
      </c>
      <c r="BO13" s="58" t="str">
        <f>IF('RME Imports'!BP15&gt;0, 'RME Imports'!BP15, "")</f>
        <v/>
      </c>
      <c r="BP13" s="58" t="str">
        <f>IF('RME Imports'!BQ15&gt;0, 'RME Imports'!BQ15, "")</f>
        <v/>
      </c>
      <c r="BQ13" s="58" t="str">
        <f>IF('RME Imports'!BR15&gt;0, 'RME Imports'!BR15, "")</f>
        <v/>
      </c>
      <c r="BR13" s="58" t="str">
        <f>IF('RME Imports'!BS15&gt;0, 'RME Imports'!BS15, "")</f>
        <v/>
      </c>
      <c r="BS13" s="58" t="str">
        <f>IF('RME Imports'!BT15&gt;0, 'RME Imports'!BT15, "")</f>
        <v/>
      </c>
      <c r="BT13" s="58" t="str">
        <f>IF('RME Imports'!BU15&gt;0, 'RME Imports'!BU15, "")</f>
        <v/>
      </c>
      <c r="BU13" s="58" t="str">
        <f>IF('RME Imports'!BV15&gt;0, 'RME Imports'!BV15, "")</f>
        <v/>
      </c>
      <c r="BV13" s="58" t="str">
        <f>IF('RME Imports'!BW15&gt;0, 'RME Imports'!BW15, "")</f>
        <v/>
      </c>
      <c r="BW13" s="58" t="str">
        <f>IF('RME Imports'!BX15&gt;0, 'RME Imports'!BX15, "")</f>
        <v/>
      </c>
      <c r="BX13" s="58" t="str">
        <f>IF('RME Imports'!BY15&gt;0, 'RME Imports'!BY15, "")</f>
        <v/>
      </c>
      <c r="BY13" s="58" t="str">
        <f>IF('RME Imports'!BZ15&gt;0, 'RME Imports'!BZ15, "")</f>
        <v/>
      </c>
      <c r="BZ13" s="58" t="str">
        <f>IF('RME Imports'!CA15&gt;0, 'RME Imports'!CA15, "")</f>
        <v/>
      </c>
      <c r="CA13" s="58" t="str">
        <f>IF('RME Imports'!CB15&gt;0, 'RME Imports'!CB15, "")</f>
        <v/>
      </c>
      <c r="CB13" s="58" t="str">
        <f>IF('RME Imports'!CC15&gt;0, 'RME Imports'!CC15, "")</f>
        <v/>
      </c>
      <c r="CC13" s="58" t="str">
        <f>IF('RME Imports'!CD15&gt;0, 'RME Imports'!CD15, "")</f>
        <v/>
      </c>
      <c r="CD13" s="58" t="str">
        <f>IF('RME Imports'!CE15&gt;0, 'RME Imports'!CE15, "")</f>
        <v/>
      </c>
      <c r="CE13" s="58" t="str">
        <f>IF('RME Imports'!CF15&gt;0, 'RME Imports'!CF15, "")</f>
        <v/>
      </c>
      <c r="CF13" s="58" t="str">
        <f>IF('RME Imports'!CG15&gt;0, 'RME Imports'!CG15, "")</f>
        <v/>
      </c>
      <c r="CG13" s="58" t="str">
        <f>IF('RME Imports'!CH15&gt;0, 'RME Imports'!CH15, "")</f>
        <v/>
      </c>
      <c r="CH13" s="58" t="str">
        <f>IF('RME Imports'!CI15&gt;0, 'RME Imports'!CI15, "")</f>
        <v/>
      </c>
      <c r="CI13" s="58" t="str">
        <f>IF('RME Imports'!CJ15&gt;0, 'RME Imports'!CJ15, "")</f>
        <v/>
      </c>
      <c r="CJ13" s="58" t="str">
        <f>IF('RME Imports'!CK15&gt;0, 'RME Imports'!CK15, "")</f>
        <v/>
      </c>
      <c r="CK13" s="58" t="str">
        <f>IF('RME Imports'!CL15&gt;0, 'RME Imports'!CL15, "")</f>
        <v/>
      </c>
      <c r="CL13" s="58" t="str">
        <f>IF('RME Imports'!CM15&gt;0, 'RME Imports'!CM15, "")</f>
        <v/>
      </c>
      <c r="CM13" s="58" t="str">
        <f>IF('RME Imports'!CN15&gt;0, 'RME Imports'!CN15, "")</f>
        <v/>
      </c>
      <c r="CN13" s="58" t="str">
        <f>IF('RME Imports'!CO15&gt;0, 'RME Imports'!CO15, "")</f>
        <v/>
      </c>
      <c r="CO13" s="58" t="str">
        <f>IF('RME Imports'!CP15&gt;0, 'RME Imports'!CP15, "")</f>
        <v/>
      </c>
      <c r="CP13" s="58" t="str">
        <f>IF('RME Imports'!CQ15&gt;0, 'RME Imports'!CQ15, "")</f>
        <v/>
      </c>
      <c r="CQ13" s="58" t="str">
        <f>IF('RME Imports'!CR15&gt;0, 'RME Imports'!CR15, "")</f>
        <v/>
      </c>
      <c r="CR13" s="58" t="str">
        <f>IF('RME Imports'!CS15&gt;0, 'RME Imports'!CS15, "")</f>
        <v/>
      </c>
      <c r="CS13" s="58" t="str">
        <f>IF('RME Imports'!CT15&gt;0, 'RME Imports'!CT15, "")</f>
        <v/>
      </c>
      <c r="CT13" s="58" t="str">
        <f>IF('RME Imports'!CU15&gt;0, 'RME Imports'!CU15, "")</f>
        <v/>
      </c>
      <c r="CU13" s="58" t="str">
        <f>IF('RME Imports'!CV15&gt;0, 'RME Imports'!CV15, "")</f>
        <v/>
      </c>
      <c r="CV13" s="58" t="str">
        <f>IF('RME Imports'!CW15&gt;0, 'RME Imports'!CW15, "")</f>
        <v/>
      </c>
      <c r="CW13" s="58" t="str">
        <f>IF('RME Imports'!CX15&gt;0, 'RME Imports'!CX15, "")</f>
        <v/>
      </c>
      <c r="CX13" s="58" t="str">
        <f>IF('RME Imports'!CY15&gt;0, 'RME Imports'!CY15, "")</f>
        <v/>
      </c>
      <c r="CY13" s="58" t="str">
        <f>IF('RME Imports'!CZ15&gt;0, 'RME Imports'!CZ15, "")</f>
        <v/>
      </c>
      <c r="CZ13" s="58" t="str">
        <f>IF('RME Imports'!DA15&gt;0, 'RME Imports'!DA15, "")</f>
        <v/>
      </c>
      <c r="DA13" s="58" t="str">
        <f>IF('RME Imports'!DB15&gt;0, 'RME Imports'!DB15, "")</f>
        <v/>
      </c>
      <c r="DB13" s="58" t="str">
        <f>IF('RME Imports'!DC15&gt;0, 'RME Imports'!DC15, "")</f>
        <v/>
      </c>
      <c r="DC13" s="58" t="str">
        <f>IF('RME Imports'!DD15&gt;0, 'RME Imports'!DD15, "")</f>
        <v/>
      </c>
      <c r="DD13" s="58" t="str">
        <f>IF('RME Imports'!DE15&gt;0, 'RME Imports'!DE15, "")</f>
        <v/>
      </c>
      <c r="DE13" s="58" t="str">
        <f>IF('RME Imports'!DF15&gt;0, 'RME Imports'!DF15, "")</f>
        <v/>
      </c>
      <c r="DF13" s="58" t="str">
        <f>IF('RME Imports'!DG15&gt;0, 'RME Imports'!DG15, "")</f>
        <v/>
      </c>
      <c r="DG13" s="58" t="str">
        <f>IF('RME Imports'!DH15&gt;0, 'RME Imports'!DH15, "")</f>
        <v/>
      </c>
      <c r="DH13" s="58" t="str">
        <f>IF('RME Imports'!DI15&gt;0, 'RME Imports'!DI15, "")</f>
        <v/>
      </c>
      <c r="DI13" s="58" t="str">
        <f>IF('RME Imports'!DJ15&gt;0, 'RME Imports'!DJ15, "")</f>
        <v/>
      </c>
      <c r="DJ13" s="58" t="str">
        <f>IF('RME Imports'!DK15&gt;0, 'RME Imports'!DK15, "")</f>
        <v/>
      </c>
      <c r="DK13" s="58" t="str">
        <f>IF('RME Imports'!DL15&gt;0, 'RME Imports'!DL15, "")</f>
        <v/>
      </c>
      <c r="DL13" s="58" t="str">
        <f>IF('RME Imports'!DM15&gt;0, 'RME Imports'!DM15, "")</f>
        <v/>
      </c>
      <c r="DM13" s="58" t="str">
        <f>IF('RME Imports'!DN15&gt;0, 'RME Imports'!DN15, "")</f>
        <v/>
      </c>
      <c r="DN13" s="58" t="str">
        <f>IF('RME Imports'!DO15&gt;0, 'RME Imports'!DO15, "")</f>
        <v/>
      </c>
      <c r="DO13" s="58" t="str">
        <f>IF('RME Imports'!DP15&gt;0, 'RME Imports'!DP15, "")</f>
        <v/>
      </c>
      <c r="DP13" s="58" t="str">
        <f>IF('RME Imports'!DQ15&gt;0, 'RME Imports'!DQ15, "")</f>
        <v/>
      </c>
      <c r="DQ13" s="58" t="str">
        <f>IF('RME Imports'!DR15&gt;0, 'RME Imports'!DR15, "")</f>
        <v/>
      </c>
      <c r="DR13" s="58" t="str">
        <f>IF('RME Imports'!DS15&gt;0, 'RME Imports'!DS15, "")</f>
        <v/>
      </c>
      <c r="DS13" s="58" t="str">
        <f>IF('RME Imports'!DT15&gt;0, 'RME Imports'!DT15, "")</f>
        <v/>
      </c>
    </row>
    <row r="14" spans="1:123" x14ac:dyDescent="0.3">
      <c r="B14" s="39" t="s">
        <v>128</v>
      </c>
      <c r="C14" s="37" t="s">
        <v>129</v>
      </c>
      <c r="D14" s="58" t="str">
        <f>IF('RME Imports'!E16&gt;0, 'RME Imports'!E16, "")</f>
        <v/>
      </c>
      <c r="E14" s="58" t="str">
        <f>IF('RME Imports'!F16&gt;0, 'RME Imports'!F16, "")</f>
        <v/>
      </c>
      <c r="F14" s="58" t="str">
        <f>IF('RME Imports'!G16&gt;0, 'RME Imports'!G16, "")</f>
        <v/>
      </c>
      <c r="G14" s="58" t="str">
        <f>IF('RME Imports'!H16&gt;0, 'RME Imports'!H16, "")</f>
        <v/>
      </c>
      <c r="H14" s="58" t="str">
        <f>IF('RME Imports'!I16&gt;0, 'RME Imports'!I16, "")</f>
        <v/>
      </c>
      <c r="I14" s="58" t="str">
        <f>IF('RME Imports'!J16&gt;0, 'RME Imports'!J16, "")</f>
        <v/>
      </c>
      <c r="J14" s="58" t="str">
        <f>IF('RME Imports'!K16&gt;0, 'RME Imports'!K16, "")</f>
        <v/>
      </c>
      <c r="K14" s="58" t="str">
        <f>IF('RME Imports'!L16&gt;0, 'RME Imports'!L16, "")</f>
        <v/>
      </c>
      <c r="L14" s="58" t="str">
        <f>IF('RME Imports'!M16&gt;0, 'RME Imports'!M16, "")</f>
        <v/>
      </c>
      <c r="M14" s="58" t="str">
        <f>IF('RME Imports'!N16&gt;0, 'RME Imports'!N16, "")</f>
        <v/>
      </c>
      <c r="N14" s="58" t="str">
        <f>IF('RME Imports'!O16&gt;0, 'RME Imports'!O16, "")</f>
        <v/>
      </c>
      <c r="O14" s="58" t="str">
        <f>IF('RME Imports'!P16&gt;0, 'RME Imports'!P16, "")</f>
        <v/>
      </c>
      <c r="P14" s="58" t="str">
        <f>IF('RME Imports'!Q16&gt;0, 'RME Imports'!Q16, "")</f>
        <v/>
      </c>
      <c r="Q14" s="58" t="str">
        <f>IF('RME Imports'!R16&gt;0, 'RME Imports'!R16, "")</f>
        <v/>
      </c>
      <c r="R14" s="58" t="str">
        <f>IF('RME Imports'!S16&gt;0, 'RME Imports'!S16, "")</f>
        <v/>
      </c>
      <c r="S14" s="58" t="str">
        <f>IF('RME Imports'!T16&gt;0, 'RME Imports'!T16, "")</f>
        <v/>
      </c>
      <c r="T14" s="58" t="str">
        <f>IF('RME Imports'!U16&gt;0, 'RME Imports'!U16, "")</f>
        <v/>
      </c>
      <c r="U14" s="58" t="str">
        <f>IF('RME Imports'!V16&gt;0, 'RME Imports'!V16, "")</f>
        <v/>
      </c>
      <c r="V14" s="58" t="str">
        <f>IF('RME Imports'!W16&gt;0, 'RME Imports'!W16, "")</f>
        <v/>
      </c>
      <c r="W14" s="58" t="str">
        <f>IF('RME Imports'!X16&gt;0, 'RME Imports'!X16, "")</f>
        <v/>
      </c>
      <c r="X14" s="58" t="str">
        <f>IF('RME Imports'!Y16&gt;0, 'RME Imports'!Y16, "")</f>
        <v/>
      </c>
      <c r="Y14" s="58" t="str">
        <f>IF('RME Imports'!Z16&gt;0, 'RME Imports'!Z16, "")</f>
        <v/>
      </c>
      <c r="Z14" s="58" t="str">
        <f>IF('RME Imports'!AA16&gt;0, 'RME Imports'!AA16, "")</f>
        <v/>
      </c>
      <c r="AA14" s="58" t="str">
        <f>IF('RME Imports'!AB16&gt;0, 'RME Imports'!AB16, "")</f>
        <v/>
      </c>
      <c r="AB14" s="58" t="str">
        <f>IF('RME Imports'!AC16&gt;0, 'RME Imports'!AC16, "")</f>
        <v/>
      </c>
      <c r="AC14" s="58" t="str">
        <f>IF('RME Imports'!AD16&gt;0, 'RME Imports'!AD16, "")</f>
        <v/>
      </c>
      <c r="AD14" s="58" t="str">
        <f>IF('RME Imports'!AE16&gt;0, 'RME Imports'!AE16, "")</f>
        <v/>
      </c>
      <c r="AE14" s="58" t="str">
        <f>IF('RME Imports'!AF16&gt;0, 'RME Imports'!AF16, "")</f>
        <v/>
      </c>
      <c r="AF14" s="58" t="str">
        <f>IF('RME Imports'!AG16&gt;0, 'RME Imports'!AG16, "")</f>
        <v/>
      </c>
      <c r="AG14" s="58" t="str">
        <f>IF('RME Imports'!AH16&gt;0, 'RME Imports'!AH16, "")</f>
        <v/>
      </c>
      <c r="AH14" s="58" t="str">
        <f>IF('RME Imports'!AI16&gt;0, 'RME Imports'!AI16, "")</f>
        <v/>
      </c>
      <c r="AI14" s="58" t="str">
        <f>IF('RME Imports'!AJ16&gt;0, 'RME Imports'!AJ16, "")</f>
        <v/>
      </c>
      <c r="AJ14" s="58" t="str">
        <f>IF('RME Imports'!AK16&gt;0, 'RME Imports'!AK16, "")</f>
        <v/>
      </c>
      <c r="AK14" s="58" t="str">
        <f>IF('RME Imports'!AL16&gt;0, 'RME Imports'!AL16, "")</f>
        <v/>
      </c>
      <c r="AL14" s="58" t="str">
        <f>IF('RME Imports'!AM16&gt;0, 'RME Imports'!AM16, "")</f>
        <v/>
      </c>
      <c r="AM14" s="58" t="str">
        <f>IF('RME Imports'!AN16&gt;0, 'RME Imports'!AN16, "")</f>
        <v/>
      </c>
      <c r="AN14" s="58" t="str">
        <f>IF('RME Imports'!AO16&gt;0, 'RME Imports'!AO16, "")</f>
        <v/>
      </c>
      <c r="AO14" s="58" t="str">
        <f>IF('RME Imports'!AP16&gt;0, 'RME Imports'!AP16, "")</f>
        <v/>
      </c>
      <c r="AP14" s="58" t="str">
        <f>IF('RME Imports'!AQ16&gt;0, 'RME Imports'!AQ16, "")</f>
        <v/>
      </c>
      <c r="AQ14" s="58" t="str">
        <f>IF('RME Imports'!AR16&gt;0, 'RME Imports'!AR16, "")</f>
        <v/>
      </c>
      <c r="AR14" s="58" t="str">
        <f>IF('RME Imports'!AS16&gt;0, 'RME Imports'!AS16, "")</f>
        <v/>
      </c>
      <c r="AS14" s="58" t="str">
        <f>IF('RME Imports'!AT16&gt;0, 'RME Imports'!AT16, "")</f>
        <v/>
      </c>
      <c r="AT14" s="58" t="str">
        <f>IF('RME Imports'!AU16&gt;0, 'RME Imports'!AU16, "")</f>
        <v/>
      </c>
      <c r="AU14" s="58" t="str">
        <f>IF('RME Imports'!AV16&gt;0, 'RME Imports'!AV16, "")</f>
        <v/>
      </c>
      <c r="AV14" s="58" t="str">
        <f>IF('RME Imports'!AW16&gt;0, 'RME Imports'!AW16, "")</f>
        <v/>
      </c>
      <c r="AW14" s="58" t="str">
        <f>IF('RME Imports'!AX16&gt;0, 'RME Imports'!AX16, "")</f>
        <v/>
      </c>
      <c r="AX14" s="58" t="str">
        <f>IF('RME Imports'!AY16&gt;0, 'RME Imports'!AY16, "")</f>
        <v/>
      </c>
      <c r="AY14" s="58" t="str">
        <f>IF('RME Imports'!AZ16&gt;0, 'RME Imports'!AZ16, "")</f>
        <v/>
      </c>
      <c r="AZ14" s="58" t="str">
        <f>IF('RME Imports'!BA16&gt;0, 'RME Imports'!BA16, "")</f>
        <v/>
      </c>
      <c r="BA14" s="58" t="str">
        <f>IF('RME Imports'!BB16&gt;0, 'RME Imports'!BB16, "")</f>
        <v/>
      </c>
      <c r="BB14" s="58" t="str">
        <f>IF('RME Imports'!BC16&gt;0, 'RME Imports'!BC16, "")</f>
        <v/>
      </c>
      <c r="BC14" s="58" t="str">
        <f>IF('RME Imports'!BD16&gt;0, 'RME Imports'!BD16, "")</f>
        <v/>
      </c>
      <c r="BD14" s="58" t="str">
        <f>IF('RME Imports'!BE16&gt;0, 'RME Imports'!BE16, "")</f>
        <v/>
      </c>
      <c r="BE14" s="58" t="str">
        <f>IF('RME Imports'!BF16&gt;0, 'RME Imports'!BF16, "")</f>
        <v/>
      </c>
      <c r="BF14" s="58" t="str">
        <f>IF('RME Imports'!BG16&gt;0, 'RME Imports'!BG16, "")</f>
        <v/>
      </c>
      <c r="BG14" s="58" t="str">
        <f>IF('RME Imports'!BH16&gt;0, 'RME Imports'!BH16, "")</f>
        <v/>
      </c>
      <c r="BH14" s="58" t="str">
        <f>IF('RME Imports'!BI16&gt;0, 'RME Imports'!BI16, "")</f>
        <v/>
      </c>
      <c r="BI14" s="58" t="str">
        <f>IF('RME Imports'!BJ16&gt;0, 'RME Imports'!BJ16, "")</f>
        <v/>
      </c>
      <c r="BJ14" s="58" t="str">
        <f>IF('RME Imports'!BK16&gt;0, 'RME Imports'!BK16, "")</f>
        <v/>
      </c>
      <c r="BK14" s="58" t="str">
        <f>IF('RME Imports'!BL16&gt;0, 'RME Imports'!BL16, "")</f>
        <v/>
      </c>
      <c r="BL14" s="58" t="str">
        <f>IF('RME Imports'!BM16&gt;0, 'RME Imports'!BM16, "")</f>
        <v/>
      </c>
      <c r="BM14" s="58" t="str">
        <f>IF('RME Imports'!BN16&gt;0, 'RME Imports'!BN16, "")</f>
        <v/>
      </c>
      <c r="BN14" s="58" t="str">
        <f>IF('RME Imports'!BO16&gt;0, 'RME Imports'!BO16, "")</f>
        <v/>
      </c>
      <c r="BO14" s="58" t="str">
        <f>IF('RME Imports'!BP16&gt;0, 'RME Imports'!BP16, "")</f>
        <v/>
      </c>
      <c r="BP14" s="58" t="str">
        <f>IF('RME Imports'!BQ16&gt;0, 'RME Imports'!BQ16, "")</f>
        <v/>
      </c>
      <c r="BQ14" s="58" t="str">
        <f>IF('RME Imports'!BR16&gt;0, 'RME Imports'!BR16, "")</f>
        <v/>
      </c>
      <c r="BR14" s="58" t="str">
        <f>IF('RME Imports'!BS16&gt;0, 'RME Imports'!BS16, "")</f>
        <v/>
      </c>
      <c r="BS14" s="58" t="str">
        <f>IF('RME Imports'!BT16&gt;0, 'RME Imports'!BT16, "")</f>
        <v/>
      </c>
      <c r="BT14" s="58" t="str">
        <f>IF('RME Imports'!BU16&gt;0, 'RME Imports'!BU16, "")</f>
        <v/>
      </c>
      <c r="BU14" s="58" t="str">
        <f>IF('RME Imports'!BV16&gt;0, 'RME Imports'!BV16, "")</f>
        <v/>
      </c>
      <c r="BV14" s="58" t="str">
        <f>IF('RME Imports'!BW16&gt;0, 'RME Imports'!BW16, "")</f>
        <v/>
      </c>
      <c r="BW14" s="58" t="str">
        <f>IF('RME Imports'!BX16&gt;0, 'RME Imports'!BX16, "")</f>
        <v/>
      </c>
      <c r="BX14" s="58" t="str">
        <f>IF('RME Imports'!BY16&gt;0, 'RME Imports'!BY16, "")</f>
        <v/>
      </c>
      <c r="BY14" s="58" t="str">
        <f>IF('RME Imports'!BZ16&gt;0, 'RME Imports'!BZ16, "")</f>
        <v/>
      </c>
      <c r="BZ14" s="58" t="str">
        <f>IF('RME Imports'!CA16&gt;0, 'RME Imports'!CA16, "")</f>
        <v/>
      </c>
      <c r="CA14" s="58" t="str">
        <f>IF('RME Imports'!CB16&gt;0, 'RME Imports'!CB16, "")</f>
        <v/>
      </c>
      <c r="CB14" s="58" t="str">
        <f>IF('RME Imports'!CC16&gt;0, 'RME Imports'!CC16, "")</f>
        <v/>
      </c>
      <c r="CC14" s="58" t="str">
        <f>IF('RME Imports'!CD16&gt;0, 'RME Imports'!CD16, "")</f>
        <v/>
      </c>
      <c r="CD14" s="58" t="str">
        <f>IF('RME Imports'!CE16&gt;0, 'RME Imports'!CE16, "")</f>
        <v/>
      </c>
      <c r="CE14" s="58" t="str">
        <f>IF('RME Imports'!CF16&gt;0, 'RME Imports'!CF16, "")</f>
        <v/>
      </c>
      <c r="CF14" s="58" t="str">
        <f>IF('RME Imports'!CG16&gt;0, 'RME Imports'!CG16, "")</f>
        <v/>
      </c>
      <c r="CG14" s="58" t="str">
        <f>IF('RME Imports'!CH16&gt;0, 'RME Imports'!CH16, "")</f>
        <v/>
      </c>
      <c r="CH14" s="58" t="str">
        <f>IF('RME Imports'!CI16&gt;0, 'RME Imports'!CI16, "")</f>
        <v/>
      </c>
      <c r="CI14" s="58" t="str">
        <f>IF('RME Imports'!CJ16&gt;0, 'RME Imports'!CJ16, "")</f>
        <v/>
      </c>
      <c r="CJ14" s="58" t="str">
        <f>IF('RME Imports'!CK16&gt;0, 'RME Imports'!CK16, "")</f>
        <v/>
      </c>
      <c r="CK14" s="58" t="str">
        <f>IF('RME Imports'!CL16&gt;0, 'RME Imports'!CL16, "")</f>
        <v/>
      </c>
      <c r="CL14" s="58" t="str">
        <f>IF('RME Imports'!CM16&gt;0, 'RME Imports'!CM16, "")</f>
        <v/>
      </c>
      <c r="CM14" s="58" t="str">
        <f>IF('RME Imports'!CN16&gt;0, 'RME Imports'!CN16, "")</f>
        <v/>
      </c>
      <c r="CN14" s="58" t="str">
        <f>IF('RME Imports'!CO16&gt;0, 'RME Imports'!CO16, "")</f>
        <v/>
      </c>
      <c r="CO14" s="58" t="str">
        <f>IF('RME Imports'!CP16&gt;0, 'RME Imports'!CP16, "")</f>
        <v/>
      </c>
      <c r="CP14" s="58" t="str">
        <f>IF('RME Imports'!CQ16&gt;0, 'RME Imports'!CQ16, "")</f>
        <v/>
      </c>
      <c r="CQ14" s="58" t="str">
        <f>IF('RME Imports'!CR16&gt;0, 'RME Imports'!CR16, "")</f>
        <v/>
      </c>
      <c r="CR14" s="58" t="str">
        <f>IF('RME Imports'!CS16&gt;0, 'RME Imports'!CS16, "")</f>
        <v/>
      </c>
      <c r="CS14" s="58" t="str">
        <f>IF('RME Imports'!CT16&gt;0, 'RME Imports'!CT16, "")</f>
        <v/>
      </c>
      <c r="CT14" s="58" t="str">
        <f>IF('RME Imports'!CU16&gt;0, 'RME Imports'!CU16, "")</f>
        <v/>
      </c>
      <c r="CU14" s="58" t="str">
        <f>IF('RME Imports'!CV16&gt;0, 'RME Imports'!CV16, "")</f>
        <v/>
      </c>
      <c r="CV14" s="58" t="str">
        <f>IF('RME Imports'!CW16&gt;0, 'RME Imports'!CW16, "")</f>
        <v/>
      </c>
      <c r="CW14" s="58" t="str">
        <f>IF('RME Imports'!CX16&gt;0, 'RME Imports'!CX16, "")</f>
        <v/>
      </c>
      <c r="CX14" s="58" t="str">
        <f>IF('RME Imports'!CY16&gt;0, 'RME Imports'!CY16, "")</f>
        <v/>
      </c>
      <c r="CY14" s="58" t="str">
        <f>IF('RME Imports'!CZ16&gt;0, 'RME Imports'!CZ16, "")</f>
        <v/>
      </c>
      <c r="CZ14" s="58" t="str">
        <f>IF('RME Imports'!DA16&gt;0, 'RME Imports'!DA16, "")</f>
        <v/>
      </c>
      <c r="DA14" s="58" t="str">
        <f>IF('RME Imports'!DB16&gt;0, 'RME Imports'!DB16, "")</f>
        <v/>
      </c>
      <c r="DB14" s="58" t="str">
        <f>IF('RME Imports'!DC16&gt;0, 'RME Imports'!DC16, "")</f>
        <v/>
      </c>
      <c r="DC14" s="58" t="str">
        <f>IF('RME Imports'!DD16&gt;0, 'RME Imports'!DD16, "")</f>
        <v/>
      </c>
      <c r="DD14" s="58" t="str">
        <f>IF('RME Imports'!DE16&gt;0, 'RME Imports'!DE16, "")</f>
        <v/>
      </c>
      <c r="DE14" s="58" t="str">
        <f>IF('RME Imports'!DF16&gt;0, 'RME Imports'!DF16, "")</f>
        <v/>
      </c>
      <c r="DF14" s="58" t="str">
        <f>IF('RME Imports'!DG16&gt;0, 'RME Imports'!DG16, "")</f>
        <v/>
      </c>
      <c r="DG14" s="58" t="str">
        <f>IF('RME Imports'!DH16&gt;0, 'RME Imports'!DH16, "")</f>
        <v/>
      </c>
      <c r="DH14" s="58" t="str">
        <f>IF('RME Imports'!DI16&gt;0, 'RME Imports'!DI16, "")</f>
        <v/>
      </c>
      <c r="DI14" s="58" t="str">
        <f>IF('RME Imports'!DJ16&gt;0, 'RME Imports'!DJ16, "")</f>
        <v/>
      </c>
      <c r="DJ14" s="58" t="str">
        <f>IF('RME Imports'!DK16&gt;0, 'RME Imports'!DK16, "")</f>
        <v/>
      </c>
      <c r="DK14" s="58" t="str">
        <f>IF('RME Imports'!DL16&gt;0, 'RME Imports'!DL16, "")</f>
        <v/>
      </c>
      <c r="DL14" s="58" t="str">
        <f>IF('RME Imports'!DM16&gt;0, 'RME Imports'!DM16, "")</f>
        <v/>
      </c>
      <c r="DM14" s="58" t="str">
        <f>IF('RME Imports'!DN16&gt;0, 'RME Imports'!DN16, "")</f>
        <v/>
      </c>
      <c r="DN14" s="58" t="str">
        <f>IF('RME Imports'!DO16&gt;0, 'RME Imports'!DO16, "")</f>
        <v/>
      </c>
      <c r="DO14" s="58" t="str">
        <f>IF('RME Imports'!DP16&gt;0, 'RME Imports'!DP16, "")</f>
        <v/>
      </c>
      <c r="DP14" s="58" t="str">
        <f>IF('RME Imports'!DQ16&gt;0, 'RME Imports'!DQ16, "")</f>
        <v/>
      </c>
      <c r="DQ14" s="58" t="str">
        <f>IF('RME Imports'!DR16&gt;0, 'RME Imports'!DR16, "")</f>
        <v/>
      </c>
      <c r="DR14" s="58" t="str">
        <f>IF('RME Imports'!DS16&gt;0, 'RME Imports'!DS16, "")</f>
        <v/>
      </c>
      <c r="DS14" s="58" t="str">
        <f>IF('RME Imports'!DT16&gt;0, 'RME Imports'!DT16, "")</f>
        <v/>
      </c>
    </row>
    <row r="15" spans="1:123" x14ac:dyDescent="0.3">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
      <c r="B16" s="33" t="s">
        <v>130</v>
      </c>
      <c r="C16" s="33" t="s">
        <v>131</v>
      </c>
      <c r="D16" s="36">
        <f>IF(SUM(D17:D19) &gt; 0, SUM(D17:D19), "")</f>
        <v>25204.056942667874</v>
      </c>
      <c r="E16" s="36">
        <f t="shared" ref="E16:AA16" si="4">IF(SUM(E17:E19) &gt; 0, SUM(E17:E19), "")</f>
        <v>17148.703275343709</v>
      </c>
      <c r="F16" s="36">
        <f t="shared" si="4"/>
        <v>42352.760218011601</v>
      </c>
      <c r="G16" s="36">
        <f t="shared" si="4"/>
        <v>39024.472493088528</v>
      </c>
      <c r="H16" s="36">
        <f t="shared" si="4"/>
        <v>19114.517628266203</v>
      </c>
      <c r="I16" s="36">
        <f t="shared" si="4"/>
        <v>58138.990121354749</v>
      </c>
      <c r="J16" s="36">
        <f t="shared" si="4"/>
        <v>18174.640186497847</v>
      </c>
      <c r="K16" s="36">
        <f t="shared" si="4"/>
        <v>10377.28074679935</v>
      </c>
      <c r="L16" s="36">
        <f t="shared" si="4"/>
        <v>28551.92093329721</v>
      </c>
      <c r="M16" s="36">
        <f t="shared" si="4"/>
        <v>21555.115471380937</v>
      </c>
      <c r="N16" s="36">
        <f t="shared" si="4"/>
        <v>13271.496628536572</v>
      </c>
      <c r="O16" s="36">
        <f t="shared" si="4"/>
        <v>34826.612099917489</v>
      </c>
      <c r="P16" s="36">
        <f t="shared" si="4"/>
        <v>23653.501977375625</v>
      </c>
      <c r="Q16" s="36">
        <f t="shared" si="4"/>
        <v>14711.174044892272</v>
      </c>
      <c r="R16" s="36">
        <f t="shared" si="4"/>
        <v>38364.6760222679</v>
      </c>
      <c r="S16" s="36">
        <f t="shared" si="4"/>
        <v>42546.386851637959</v>
      </c>
      <c r="T16" s="36">
        <f t="shared" si="4"/>
        <v>20217.934867749511</v>
      </c>
      <c r="U16" s="36">
        <f t="shared" si="4"/>
        <v>62764.321719387422</v>
      </c>
      <c r="V16" s="36">
        <f t="shared" si="4"/>
        <v>29532.188359821594</v>
      </c>
      <c r="W16" s="36">
        <f t="shared" si="4"/>
        <v>12120.577047482533</v>
      </c>
      <c r="X16" s="36">
        <f t="shared" si="4"/>
        <v>41652.765407304127</v>
      </c>
      <c r="Y16" s="36">
        <f t="shared" si="4"/>
        <v>25814.953357832546</v>
      </c>
      <c r="Z16" s="36">
        <f t="shared" si="4"/>
        <v>17542.045796941155</v>
      </c>
      <c r="AA16" s="36">
        <f t="shared" si="4"/>
        <v>43356.999154773686</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
      <c r="B17" s="39" t="s">
        <v>132</v>
      </c>
      <c r="C17" s="37" t="s">
        <v>133</v>
      </c>
      <c r="D17" s="58">
        <f>IF('RME Imports'!E18&gt;0, 'RME Imports'!E18, "")</f>
        <v>2380.0155371701253</v>
      </c>
      <c r="E17" s="58">
        <f>IF('RME Imports'!F18&gt;0, 'RME Imports'!F18, "")</f>
        <v>2958.6855451828001</v>
      </c>
      <c r="F17" s="58">
        <f>IF('RME Imports'!G18&gt;0, 'RME Imports'!G18, "")</f>
        <v>5338.7010823529245</v>
      </c>
      <c r="G17" s="58">
        <f>IF('RME Imports'!H18&gt;0, 'RME Imports'!H18, "")</f>
        <v>2643.001653700408</v>
      </c>
      <c r="H17" s="58">
        <f>IF('RME Imports'!I18&gt;0, 'RME Imports'!I18, "")</f>
        <v>2183.0879144726605</v>
      </c>
      <c r="I17" s="58">
        <f>IF('RME Imports'!J18&gt;0, 'RME Imports'!J18, "")</f>
        <v>4826.0895681730672</v>
      </c>
      <c r="J17" s="58">
        <f>IF('RME Imports'!K18&gt;0, 'RME Imports'!K18, "")</f>
        <v>2553.5501279184814</v>
      </c>
      <c r="K17" s="58">
        <f>IF('RME Imports'!L18&gt;0, 'RME Imports'!L18, "")</f>
        <v>2343.7593833592496</v>
      </c>
      <c r="L17" s="58">
        <f>IF('RME Imports'!M18&gt;0, 'RME Imports'!M18, "")</f>
        <v>4897.3095112777282</v>
      </c>
      <c r="M17" s="58">
        <f>IF('RME Imports'!N18&gt;0, 'RME Imports'!N18, "")</f>
        <v>2796.8850317860688</v>
      </c>
      <c r="N17" s="58">
        <f>IF('RME Imports'!O18&gt;0, 'RME Imports'!O18, "")</f>
        <v>2567.2565958209925</v>
      </c>
      <c r="O17" s="58">
        <f>IF('RME Imports'!P18&gt;0, 'RME Imports'!P18, "")</f>
        <v>5364.1416276070595</v>
      </c>
      <c r="P17" s="58">
        <f>IF('RME Imports'!Q18&gt;0, 'RME Imports'!Q18, "")</f>
        <v>3236.052776129759</v>
      </c>
      <c r="Q17" s="58">
        <f>IF('RME Imports'!R18&gt;0, 'RME Imports'!R18, "")</f>
        <v>2977.4894917011984</v>
      </c>
      <c r="R17" s="58">
        <f>IF('RME Imports'!S18&gt;0, 'RME Imports'!S18, "")</f>
        <v>6213.542267830956</v>
      </c>
      <c r="S17" s="58">
        <f>IF('RME Imports'!T18&gt;0, 'RME Imports'!T18, "")</f>
        <v>2906.8061494980384</v>
      </c>
      <c r="T17" s="58">
        <f>IF('RME Imports'!U18&gt;0, 'RME Imports'!U18, "")</f>
        <v>2654.9054081418258</v>
      </c>
      <c r="U17" s="58">
        <f>IF('RME Imports'!V18&gt;0, 'RME Imports'!V18, "")</f>
        <v>5561.7115576398628</v>
      </c>
      <c r="V17" s="58">
        <f>IF('RME Imports'!W18&gt;0, 'RME Imports'!W18, "")</f>
        <v>2671.3315866413145</v>
      </c>
      <c r="W17" s="58">
        <f>IF('RME Imports'!X18&gt;0, 'RME Imports'!X18, "")</f>
        <v>2057.9931287236614</v>
      </c>
      <c r="X17" s="58">
        <f>IF('RME Imports'!Y18&gt;0, 'RME Imports'!Y18, "")</f>
        <v>4729.3247153649736</v>
      </c>
      <c r="Y17" s="58">
        <f>IF('RME Imports'!Z18&gt;0, 'RME Imports'!Z18, "")</f>
        <v>2427.8877763025962</v>
      </c>
      <c r="Z17" s="58">
        <f>IF('RME Imports'!AA18&gt;0, 'RME Imports'!AA18, "")</f>
        <v>2733.9999926257638</v>
      </c>
      <c r="AA17" s="58">
        <f>IF('RME Imports'!AB18&gt;0, 'RME Imports'!AB18, "")</f>
        <v>5161.8877689283554</v>
      </c>
      <c r="AB17" s="58" t="str">
        <f>IF('RME Imports'!AC18&gt;0, 'RME Imports'!AC18, "")</f>
        <v/>
      </c>
      <c r="AC17" s="58" t="str">
        <f>IF('RME Imports'!AD18&gt;0, 'RME Imports'!AD18, "")</f>
        <v/>
      </c>
      <c r="AD17" s="58" t="str">
        <f>IF('RME Imports'!AE18&gt;0, 'RME Imports'!AE18, "")</f>
        <v/>
      </c>
      <c r="AE17" s="58" t="str">
        <f>IF('RME Imports'!AF18&gt;0, 'RME Imports'!AF18, "")</f>
        <v/>
      </c>
      <c r="AF17" s="58" t="str">
        <f>IF('RME Imports'!AG18&gt;0, 'RME Imports'!AG18, "")</f>
        <v/>
      </c>
      <c r="AG17" s="58" t="str">
        <f>IF('RME Imports'!AH18&gt;0, 'RME Imports'!AH18, "")</f>
        <v/>
      </c>
      <c r="AH17" s="58" t="str">
        <f>IF('RME Imports'!AI18&gt;0, 'RME Imports'!AI18, "")</f>
        <v/>
      </c>
      <c r="AI17" s="58" t="str">
        <f>IF('RME Imports'!AJ18&gt;0, 'RME Imports'!AJ18, "")</f>
        <v/>
      </c>
      <c r="AJ17" s="58" t="str">
        <f>IF('RME Imports'!AK18&gt;0, 'RME Imports'!AK18, "")</f>
        <v/>
      </c>
      <c r="AK17" s="58" t="str">
        <f>IF('RME Imports'!AL18&gt;0, 'RME Imports'!AL18, "")</f>
        <v/>
      </c>
      <c r="AL17" s="58" t="str">
        <f>IF('RME Imports'!AM18&gt;0, 'RME Imports'!AM18, "")</f>
        <v/>
      </c>
      <c r="AM17" s="58" t="str">
        <f>IF('RME Imports'!AN18&gt;0, 'RME Imports'!AN18, "")</f>
        <v/>
      </c>
      <c r="AN17" s="58" t="str">
        <f>IF('RME Imports'!AO18&gt;0, 'RME Imports'!AO18, "")</f>
        <v/>
      </c>
      <c r="AO17" s="58" t="str">
        <f>IF('RME Imports'!AP18&gt;0, 'RME Imports'!AP18, "")</f>
        <v/>
      </c>
      <c r="AP17" s="58" t="str">
        <f>IF('RME Imports'!AQ18&gt;0, 'RME Imports'!AQ18, "")</f>
        <v/>
      </c>
      <c r="AQ17" s="58" t="str">
        <f>IF('RME Imports'!AR18&gt;0, 'RME Imports'!AR18, "")</f>
        <v/>
      </c>
      <c r="AR17" s="58" t="str">
        <f>IF('RME Imports'!AS18&gt;0, 'RME Imports'!AS18, "")</f>
        <v/>
      </c>
      <c r="AS17" s="58" t="str">
        <f>IF('RME Imports'!AT18&gt;0, 'RME Imports'!AT18, "")</f>
        <v/>
      </c>
      <c r="AT17" s="58" t="str">
        <f>IF('RME Imports'!AU18&gt;0, 'RME Imports'!AU18, "")</f>
        <v/>
      </c>
      <c r="AU17" s="58" t="str">
        <f>IF('RME Imports'!AV18&gt;0, 'RME Imports'!AV18, "")</f>
        <v/>
      </c>
      <c r="AV17" s="58" t="str">
        <f>IF('RME Imports'!AW18&gt;0, 'RME Imports'!AW18, "")</f>
        <v/>
      </c>
      <c r="AW17" s="58" t="str">
        <f>IF('RME Imports'!AX18&gt;0, 'RME Imports'!AX18, "")</f>
        <v/>
      </c>
      <c r="AX17" s="58" t="str">
        <f>IF('RME Imports'!AY18&gt;0, 'RME Imports'!AY18, "")</f>
        <v/>
      </c>
      <c r="AY17" s="58" t="str">
        <f>IF('RME Imports'!AZ18&gt;0, 'RME Imports'!AZ18, "")</f>
        <v/>
      </c>
      <c r="AZ17" s="58" t="str">
        <f>IF('RME Imports'!BA18&gt;0, 'RME Imports'!BA18, "")</f>
        <v/>
      </c>
      <c r="BA17" s="58" t="str">
        <f>IF('RME Imports'!BB18&gt;0, 'RME Imports'!BB18, "")</f>
        <v/>
      </c>
      <c r="BB17" s="58" t="str">
        <f>IF('RME Imports'!BC18&gt;0, 'RME Imports'!BC18, "")</f>
        <v/>
      </c>
      <c r="BC17" s="58" t="str">
        <f>IF('RME Imports'!BD18&gt;0, 'RME Imports'!BD18, "")</f>
        <v/>
      </c>
      <c r="BD17" s="58" t="str">
        <f>IF('RME Imports'!BE18&gt;0, 'RME Imports'!BE18, "")</f>
        <v/>
      </c>
      <c r="BE17" s="58" t="str">
        <f>IF('RME Imports'!BF18&gt;0, 'RME Imports'!BF18, "")</f>
        <v/>
      </c>
      <c r="BF17" s="58" t="str">
        <f>IF('RME Imports'!BG18&gt;0, 'RME Imports'!BG18, "")</f>
        <v/>
      </c>
      <c r="BG17" s="58" t="str">
        <f>IF('RME Imports'!BH18&gt;0, 'RME Imports'!BH18, "")</f>
        <v/>
      </c>
      <c r="BH17" s="58" t="str">
        <f>IF('RME Imports'!BI18&gt;0, 'RME Imports'!BI18, "")</f>
        <v/>
      </c>
      <c r="BI17" s="58" t="str">
        <f>IF('RME Imports'!BJ18&gt;0, 'RME Imports'!BJ18, "")</f>
        <v/>
      </c>
      <c r="BJ17" s="58" t="str">
        <f>IF('RME Imports'!BK18&gt;0, 'RME Imports'!BK18, "")</f>
        <v/>
      </c>
      <c r="BK17" s="58" t="str">
        <f>IF('RME Imports'!BL18&gt;0, 'RME Imports'!BL18, "")</f>
        <v/>
      </c>
      <c r="BL17" s="58" t="str">
        <f>IF('RME Imports'!BM18&gt;0, 'RME Imports'!BM18, "")</f>
        <v/>
      </c>
      <c r="BM17" s="58" t="str">
        <f>IF('RME Imports'!BN18&gt;0, 'RME Imports'!BN18, "")</f>
        <v/>
      </c>
      <c r="BN17" s="58" t="str">
        <f>IF('RME Imports'!BO18&gt;0, 'RME Imports'!BO18, "")</f>
        <v/>
      </c>
      <c r="BO17" s="58" t="str">
        <f>IF('RME Imports'!BP18&gt;0, 'RME Imports'!BP18, "")</f>
        <v/>
      </c>
      <c r="BP17" s="58" t="str">
        <f>IF('RME Imports'!BQ18&gt;0, 'RME Imports'!BQ18, "")</f>
        <v/>
      </c>
      <c r="BQ17" s="58" t="str">
        <f>IF('RME Imports'!BR18&gt;0, 'RME Imports'!BR18, "")</f>
        <v/>
      </c>
      <c r="BR17" s="58" t="str">
        <f>IF('RME Imports'!BS18&gt;0, 'RME Imports'!BS18, "")</f>
        <v/>
      </c>
      <c r="BS17" s="58" t="str">
        <f>IF('RME Imports'!BT18&gt;0, 'RME Imports'!BT18, "")</f>
        <v/>
      </c>
      <c r="BT17" s="58" t="str">
        <f>IF('RME Imports'!BU18&gt;0, 'RME Imports'!BU18, "")</f>
        <v/>
      </c>
      <c r="BU17" s="58" t="str">
        <f>IF('RME Imports'!BV18&gt;0, 'RME Imports'!BV18, "")</f>
        <v/>
      </c>
      <c r="BV17" s="58" t="str">
        <f>IF('RME Imports'!BW18&gt;0, 'RME Imports'!BW18, "")</f>
        <v/>
      </c>
      <c r="BW17" s="58" t="str">
        <f>IF('RME Imports'!BX18&gt;0, 'RME Imports'!BX18, "")</f>
        <v/>
      </c>
      <c r="BX17" s="58" t="str">
        <f>IF('RME Imports'!BY18&gt;0, 'RME Imports'!BY18, "")</f>
        <v/>
      </c>
      <c r="BY17" s="58" t="str">
        <f>IF('RME Imports'!BZ18&gt;0, 'RME Imports'!BZ18, "")</f>
        <v/>
      </c>
      <c r="BZ17" s="58" t="str">
        <f>IF('RME Imports'!CA18&gt;0, 'RME Imports'!CA18, "")</f>
        <v/>
      </c>
      <c r="CA17" s="58" t="str">
        <f>IF('RME Imports'!CB18&gt;0, 'RME Imports'!CB18, "")</f>
        <v/>
      </c>
      <c r="CB17" s="58" t="str">
        <f>IF('RME Imports'!CC18&gt;0, 'RME Imports'!CC18, "")</f>
        <v/>
      </c>
      <c r="CC17" s="58" t="str">
        <f>IF('RME Imports'!CD18&gt;0, 'RME Imports'!CD18, "")</f>
        <v/>
      </c>
      <c r="CD17" s="58" t="str">
        <f>IF('RME Imports'!CE18&gt;0, 'RME Imports'!CE18, "")</f>
        <v/>
      </c>
      <c r="CE17" s="58" t="str">
        <f>IF('RME Imports'!CF18&gt;0, 'RME Imports'!CF18, "")</f>
        <v/>
      </c>
      <c r="CF17" s="58" t="str">
        <f>IF('RME Imports'!CG18&gt;0, 'RME Imports'!CG18, "")</f>
        <v/>
      </c>
      <c r="CG17" s="58" t="str">
        <f>IF('RME Imports'!CH18&gt;0, 'RME Imports'!CH18, "")</f>
        <v/>
      </c>
      <c r="CH17" s="58" t="str">
        <f>IF('RME Imports'!CI18&gt;0, 'RME Imports'!CI18, "")</f>
        <v/>
      </c>
      <c r="CI17" s="58" t="str">
        <f>IF('RME Imports'!CJ18&gt;0, 'RME Imports'!CJ18, "")</f>
        <v/>
      </c>
      <c r="CJ17" s="58" t="str">
        <f>IF('RME Imports'!CK18&gt;0, 'RME Imports'!CK18, "")</f>
        <v/>
      </c>
      <c r="CK17" s="58" t="str">
        <f>IF('RME Imports'!CL18&gt;0, 'RME Imports'!CL18, "")</f>
        <v/>
      </c>
      <c r="CL17" s="58" t="str">
        <f>IF('RME Imports'!CM18&gt;0, 'RME Imports'!CM18, "")</f>
        <v/>
      </c>
      <c r="CM17" s="58" t="str">
        <f>IF('RME Imports'!CN18&gt;0, 'RME Imports'!CN18, "")</f>
        <v/>
      </c>
      <c r="CN17" s="58" t="str">
        <f>IF('RME Imports'!CO18&gt;0, 'RME Imports'!CO18, "")</f>
        <v/>
      </c>
      <c r="CO17" s="58" t="str">
        <f>IF('RME Imports'!CP18&gt;0, 'RME Imports'!CP18, "")</f>
        <v/>
      </c>
      <c r="CP17" s="58" t="str">
        <f>IF('RME Imports'!CQ18&gt;0, 'RME Imports'!CQ18, "")</f>
        <v/>
      </c>
      <c r="CQ17" s="58" t="str">
        <f>IF('RME Imports'!CR18&gt;0, 'RME Imports'!CR18, "")</f>
        <v/>
      </c>
      <c r="CR17" s="58" t="str">
        <f>IF('RME Imports'!CS18&gt;0, 'RME Imports'!CS18, "")</f>
        <v/>
      </c>
      <c r="CS17" s="58" t="str">
        <f>IF('RME Imports'!CT18&gt;0, 'RME Imports'!CT18, "")</f>
        <v/>
      </c>
      <c r="CT17" s="58" t="str">
        <f>IF('RME Imports'!CU18&gt;0, 'RME Imports'!CU18, "")</f>
        <v/>
      </c>
      <c r="CU17" s="58" t="str">
        <f>IF('RME Imports'!CV18&gt;0, 'RME Imports'!CV18, "")</f>
        <v/>
      </c>
      <c r="CV17" s="58" t="str">
        <f>IF('RME Imports'!CW18&gt;0, 'RME Imports'!CW18, "")</f>
        <v/>
      </c>
      <c r="CW17" s="58" t="str">
        <f>IF('RME Imports'!CX18&gt;0, 'RME Imports'!CX18, "")</f>
        <v/>
      </c>
      <c r="CX17" s="58" t="str">
        <f>IF('RME Imports'!CY18&gt;0, 'RME Imports'!CY18, "")</f>
        <v/>
      </c>
      <c r="CY17" s="58" t="str">
        <f>IF('RME Imports'!CZ18&gt;0, 'RME Imports'!CZ18, "")</f>
        <v/>
      </c>
      <c r="CZ17" s="58" t="str">
        <f>IF('RME Imports'!DA18&gt;0, 'RME Imports'!DA18, "")</f>
        <v/>
      </c>
      <c r="DA17" s="58" t="str">
        <f>IF('RME Imports'!DB18&gt;0, 'RME Imports'!DB18, "")</f>
        <v/>
      </c>
      <c r="DB17" s="58" t="str">
        <f>IF('RME Imports'!DC18&gt;0, 'RME Imports'!DC18, "")</f>
        <v/>
      </c>
      <c r="DC17" s="58" t="str">
        <f>IF('RME Imports'!DD18&gt;0, 'RME Imports'!DD18, "")</f>
        <v/>
      </c>
      <c r="DD17" s="58" t="str">
        <f>IF('RME Imports'!DE18&gt;0, 'RME Imports'!DE18, "")</f>
        <v/>
      </c>
      <c r="DE17" s="58" t="str">
        <f>IF('RME Imports'!DF18&gt;0, 'RME Imports'!DF18, "")</f>
        <v/>
      </c>
      <c r="DF17" s="58" t="str">
        <f>IF('RME Imports'!DG18&gt;0, 'RME Imports'!DG18, "")</f>
        <v/>
      </c>
      <c r="DG17" s="58" t="str">
        <f>IF('RME Imports'!DH18&gt;0, 'RME Imports'!DH18, "")</f>
        <v/>
      </c>
      <c r="DH17" s="58" t="str">
        <f>IF('RME Imports'!DI18&gt;0, 'RME Imports'!DI18, "")</f>
        <v/>
      </c>
      <c r="DI17" s="58" t="str">
        <f>IF('RME Imports'!DJ18&gt;0, 'RME Imports'!DJ18, "")</f>
        <v/>
      </c>
      <c r="DJ17" s="58" t="str">
        <f>IF('RME Imports'!DK18&gt;0, 'RME Imports'!DK18, "")</f>
        <v/>
      </c>
      <c r="DK17" s="58" t="str">
        <f>IF('RME Imports'!DL18&gt;0, 'RME Imports'!DL18, "")</f>
        <v/>
      </c>
      <c r="DL17" s="58" t="str">
        <f>IF('RME Imports'!DM18&gt;0, 'RME Imports'!DM18, "")</f>
        <v/>
      </c>
      <c r="DM17" s="58" t="str">
        <f>IF('RME Imports'!DN18&gt;0, 'RME Imports'!DN18, "")</f>
        <v/>
      </c>
      <c r="DN17" s="58" t="str">
        <f>IF('RME Imports'!DO18&gt;0, 'RME Imports'!DO18, "")</f>
        <v/>
      </c>
      <c r="DO17" s="58" t="str">
        <f>IF('RME Imports'!DP18&gt;0, 'RME Imports'!DP18, "")</f>
        <v/>
      </c>
      <c r="DP17" s="58" t="str">
        <f>IF('RME Imports'!DQ18&gt;0, 'RME Imports'!DQ18, "")</f>
        <v/>
      </c>
      <c r="DQ17" s="58" t="str">
        <f>IF('RME Imports'!DR18&gt;0, 'RME Imports'!DR18, "")</f>
        <v/>
      </c>
      <c r="DR17" s="58" t="str">
        <f>IF('RME Imports'!DS18&gt;0, 'RME Imports'!DS18, "")</f>
        <v/>
      </c>
      <c r="DS17" s="58" t="str">
        <f>IF('RME Imports'!DT18&gt;0, 'RME Imports'!DT18, "")</f>
        <v/>
      </c>
    </row>
    <row r="18" spans="2:123" x14ac:dyDescent="0.3">
      <c r="B18" s="39" t="s">
        <v>134</v>
      </c>
      <c r="C18" s="37" t="s">
        <v>135</v>
      </c>
      <c r="D18" s="58">
        <f>IF('RME Imports'!E19&gt;0, 'RME Imports'!E19, "")</f>
        <v>22824.041405497748</v>
      </c>
      <c r="E18" s="58">
        <f>IF('RME Imports'!F19&gt;0, 'RME Imports'!F19, "")</f>
        <v>14190.017730160907</v>
      </c>
      <c r="F18" s="58">
        <f>IF('RME Imports'!G19&gt;0, 'RME Imports'!G19, "")</f>
        <v>37014.059135658674</v>
      </c>
      <c r="G18" s="58">
        <f>IF('RME Imports'!H19&gt;0, 'RME Imports'!H19, "")</f>
        <v>36381.470839388123</v>
      </c>
      <c r="H18" s="58">
        <f>IF('RME Imports'!I19&gt;0, 'RME Imports'!I19, "")</f>
        <v>16931.429713793543</v>
      </c>
      <c r="I18" s="58">
        <f>IF('RME Imports'!J19&gt;0, 'RME Imports'!J19, "")</f>
        <v>53312.90055318168</v>
      </c>
      <c r="J18" s="58">
        <f>IF('RME Imports'!K19&gt;0, 'RME Imports'!K19, "")</f>
        <v>15621.090058579366</v>
      </c>
      <c r="K18" s="58">
        <f>IF('RME Imports'!L19&gt;0, 'RME Imports'!L19, "")</f>
        <v>8033.5213634400998</v>
      </c>
      <c r="L18" s="58">
        <f>IF('RME Imports'!M19&gt;0, 'RME Imports'!M19, "")</f>
        <v>23654.61142201948</v>
      </c>
      <c r="M18" s="58">
        <f>IF('RME Imports'!N19&gt;0, 'RME Imports'!N19, "")</f>
        <v>18758.230439594867</v>
      </c>
      <c r="N18" s="58">
        <f>IF('RME Imports'!O19&gt;0, 'RME Imports'!O19, "")</f>
        <v>10704.240032715579</v>
      </c>
      <c r="O18" s="58">
        <f>IF('RME Imports'!P19&gt;0, 'RME Imports'!P19, "")</f>
        <v>29462.47047231043</v>
      </c>
      <c r="P18" s="58">
        <f>IF('RME Imports'!Q19&gt;0, 'RME Imports'!Q19, "")</f>
        <v>20417.449201245865</v>
      </c>
      <c r="Q18" s="58">
        <f>IF('RME Imports'!R19&gt;0, 'RME Imports'!R19, "")</f>
        <v>11733.684553191073</v>
      </c>
      <c r="R18" s="58">
        <f>IF('RME Imports'!S19&gt;0, 'RME Imports'!S19, "")</f>
        <v>32151.133754436945</v>
      </c>
      <c r="S18" s="58">
        <f>IF('RME Imports'!T19&gt;0, 'RME Imports'!T19, "")</f>
        <v>39639.580702139923</v>
      </c>
      <c r="T18" s="58">
        <f>IF('RME Imports'!U19&gt;0, 'RME Imports'!U19, "")</f>
        <v>17563.029459607686</v>
      </c>
      <c r="U18" s="58">
        <f>IF('RME Imports'!V19&gt;0, 'RME Imports'!V19, "")</f>
        <v>57202.610161747558</v>
      </c>
      <c r="V18" s="58">
        <f>IF('RME Imports'!W19&gt;0, 'RME Imports'!W19, "")</f>
        <v>26860.85677318028</v>
      </c>
      <c r="W18" s="58">
        <f>IF('RME Imports'!X19&gt;0, 'RME Imports'!X19, "")</f>
        <v>10062.583918758872</v>
      </c>
      <c r="X18" s="58">
        <f>IF('RME Imports'!Y19&gt;0, 'RME Imports'!Y19, "")</f>
        <v>36923.440691939155</v>
      </c>
      <c r="Y18" s="58">
        <f>IF('RME Imports'!Z19&gt;0, 'RME Imports'!Z19, "")</f>
        <v>23387.065581529951</v>
      </c>
      <c r="Z18" s="58">
        <f>IF('RME Imports'!AA19&gt;0, 'RME Imports'!AA19, "")</f>
        <v>14808.04580431539</v>
      </c>
      <c r="AA18" s="58">
        <f>IF('RME Imports'!AB19&gt;0, 'RME Imports'!AB19, "")</f>
        <v>38195.111385845332</v>
      </c>
      <c r="AB18" s="58" t="str">
        <f>IF('RME Imports'!AC19&gt;0, 'RME Imports'!AC19, "")</f>
        <v/>
      </c>
      <c r="AC18" s="58" t="str">
        <f>IF('RME Imports'!AD19&gt;0, 'RME Imports'!AD19, "")</f>
        <v/>
      </c>
      <c r="AD18" s="58" t="str">
        <f>IF('RME Imports'!AE19&gt;0, 'RME Imports'!AE19, "")</f>
        <v/>
      </c>
      <c r="AE18" s="58" t="str">
        <f>IF('RME Imports'!AF19&gt;0, 'RME Imports'!AF19, "")</f>
        <v/>
      </c>
      <c r="AF18" s="58" t="str">
        <f>IF('RME Imports'!AG19&gt;0, 'RME Imports'!AG19, "")</f>
        <v/>
      </c>
      <c r="AG18" s="58" t="str">
        <f>IF('RME Imports'!AH19&gt;0, 'RME Imports'!AH19, "")</f>
        <v/>
      </c>
      <c r="AH18" s="58" t="str">
        <f>IF('RME Imports'!AI19&gt;0, 'RME Imports'!AI19, "")</f>
        <v/>
      </c>
      <c r="AI18" s="58" t="str">
        <f>IF('RME Imports'!AJ19&gt;0, 'RME Imports'!AJ19, "")</f>
        <v/>
      </c>
      <c r="AJ18" s="58" t="str">
        <f>IF('RME Imports'!AK19&gt;0, 'RME Imports'!AK19, "")</f>
        <v/>
      </c>
      <c r="AK18" s="58" t="str">
        <f>IF('RME Imports'!AL19&gt;0, 'RME Imports'!AL19, "")</f>
        <v/>
      </c>
      <c r="AL18" s="58" t="str">
        <f>IF('RME Imports'!AM19&gt;0, 'RME Imports'!AM19, "")</f>
        <v/>
      </c>
      <c r="AM18" s="58" t="str">
        <f>IF('RME Imports'!AN19&gt;0, 'RME Imports'!AN19, "")</f>
        <v/>
      </c>
      <c r="AN18" s="58" t="str">
        <f>IF('RME Imports'!AO19&gt;0, 'RME Imports'!AO19, "")</f>
        <v/>
      </c>
      <c r="AO18" s="58" t="str">
        <f>IF('RME Imports'!AP19&gt;0, 'RME Imports'!AP19, "")</f>
        <v/>
      </c>
      <c r="AP18" s="58" t="str">
        <f>IF('RME Imports'!AQ19&gt;0, 'RME Imports'!AQ19, "")</f>
        <v/>
      </c>
      <c r="AQ18" s="58" t="str">
        <f>IF('RME Imports'!AR19&gt;0, 'RME Imports'!AR19, "")</f>
        <v/>
      </c>
      <c r="AR18" s="58" t="str">
        <f>IF('RME Imports'!AS19&gt;0, 'RME Imports'!AS19, "")</f>
        <v/>
      </c>
      <c r="AS18" s="58" t="str">
        <f>IF('RME Imports'!AT19&gt;0, 'RME Imports'!AT19, "")</f>
        <v/>
      </c>
      <c r="AT18" s="58" t="str">
        <f>IF('RME Imports'!AU19&gt;0, 'RME Imports'!AU19, "")</f>
        <v/>
      </c>
      <c r="AU18" s="58" t="str">
        <f>IF('RME Imports'!AV19&gt;0, 'RME Imports'!AV19, "")</f>
        <v/>
      </c>
      <c r="AV18" s="58" t="str">
        <f>IF('RME Imports'!AW19&gt;0, 'RME Imports'!AW19, "")</f>
        <v/>
      </c>
      <c r="AW18" s="58" t="str">
        <f>IF('RME Imports'!AX19&gt;0, 'RME Imports'!AX19, "")</f>
        <v/>
      </c>
      <c r="AX18" s="58" t="str">
        <f>IF('RME Imports'!AY19&gt;0, 'RME Imports'!AY19, "")</f>
        <v/>
      </c>
      <c r="AY18" s="58" t="str">
        <f>IF('RME Imports'!AZ19&gt;0, 'RME Imports'!AZ19, "")</f>
        <v/>
      </c>
      <c r="AZ18" s="58" t="str">
        <f>IF('RME Imports'!BA19&gt;0, 'RME Imports'!BA19, "")</f>
        <v/>
      </c>
      <c r="BA18" s="58" t="str">
        <f>IF('RME Imports'!BB19&gt;0, 'RME Imports'!BB19, "")</f>
        <v/>
      </c>
      <c r="BB18" s="58" t="str">
        <f>IF('RME Imports'!BC19&gt;0, 'RME Imports'!BC19, "")</f>
        <v/>
      </c>
      <c r="BC18" s="58" t="str">
        <f>IF('RME Imports'!BD19&gt;0, 'RME Imports'!BD19, "")</f>
        <v/>
      </c>
      <c r="BD18" s="58" t="str">
        <f>IF('RME Imports'!BE19&gt;0, 'RME Imports'!BE19, "")</f>
        <v/>
      </c>
      <c r="BE18" s="58" t="str">
        <f>IF('RME Imports'!BF19&gt;0, 'RME Imports'!BF19, "")</f>
        <v/>
      </c>
      <c r="BF18" s="58" t="str">
        <f>IF('RME Imports'!BG19&gt;0, 'RME Imports'!BG19, "")</f>
        <v/>
      </c>
      <c r="BG18" s="58" t="str">
        <f>IF('RME Imports'!BH19&gt;0, 'RME Imports'!BH19, "")</f>
        <v/>
      </c>
      <c r="BH18" s="58" t="str">
        <f>IF('RME Imports'!BI19&gt;0, 'RME Imports'!BI19, "")</f>
        <v/>
      </c>
      <c r="BI18" s="58" t="str">
        <f>IF('RME Imports'!BJ19&gt;0, 'RME Imports'!BJ19, "")</f>
        <v/>
      </c>
      <c r="BJ18" s="58" t="str">
        <f>IF('RME Imports'!BK19&gt;0, 'RME Imports'!BK19, "")</f>
        <v/>
      </c>
      <c r="BK18" s="58" t="str">
        <f>IF('RME Imports'!BL19&gt;0, 'RME Imports'!BL19, "")</f>
        <v/>
      </c>
      <c r="BL18" s="58" t="str">
        <f>IF('RME Imports'!BM19&gt;0, 'RME Imports'!BM19, "")</f>
        <v/>
      </c>
      <c r="BM18" s="58" t="str">
        <f>IF('RME Imports'!BN19&gt;0, 'RME Imports'!BN19, "")</f>
        <v/>
      </c>
      <c r="BN18" s="58" t="str">
        <f>IF('RME Imports'!BO19&gt;0, 'RME Imports'!BO19, "")</f>
        <v/>
      </c>
      <c r="BO18" s="58" t="str">
        <f>IF('RME Imports'!BP19&gt;0, 'RME Imports'!BP19, "")</f>
        <v/>
      </c>
      <c r="BP18" s="58" t="str">
        <f>IF('RME Imports'!BQ19&gt;0, 'RME Imports'!BQ19, "")</f>
        <v/>
      </c>
      <c r="BQ18" s="58" t="str">
        <f>IF('RME Imports'!BR19&gt;0, 'RME Imports'!BR19, "")</f>
        <v/>
      </c>
      <c r="BR18" s="58" t="str">
        <f>IF('RME Imports'!BS19&gt;0, 'RME Imports'!BS19, "")</f>
        <v/>
      </c>
      <c r="BS18" s="58" t="str">
        <f>IF('RME Imports'!BT19&gt;0, 'RME Imports'!BT19, "")</f>
        <v/>
      </c>
      <c r="BT18" s="58" t="str">
        <f>IF('RME Imports'!BU19&gt;0, 'RME Imports'!BU19, "")</f>
        <v/>
      </c>
      <c r="BU18" s="58" t="str">
        <f>IF('RME Imports'!BV19&gt;0, 'RME Imports'!BV19, "")</f>
        <v/>
      </c>
      <c r="BV18" s="58" t="str">
        <f>IF('RME Imports'!BW19&gt;0, 'RME Imports'!BW19, "")</f>
        <v/>
      </c>
      <c r="BW18" s="58" t="str">
        <f>IF('RME Imports'!BX19&gt;0, 'RME Imports'!BX19, "")</f>
        <v/>
      </c>
      <c r="BX18" s="58" t="str">
        <f>IF('RME Imports'!BY19&gt;0, 'RME Imports'!BY19, "")</f>
        <v/>
      </c>
      <c r="BY18" s="58" t="str">
        <f>IF('RME Imports'!BZ19&gt;0, 'RME Imports'!BZ19, "")</f>
        <v/>
      </c>
      <c r="BZ18" s="58" t="str">
        <f>IF('RME Imports'!CA19&gt;0, 'RME Imports'!CA19, "")</f>
        <v/>
      </c>
      <c r="CA18" s="58" t="str">
        <f>IF('RME Imports'!CB19&gt;0, 'RME Imports'!CB19, "")</f>
        <v/>
      </c>
      <c r="CB18" s="58" t="str">
        <f>IF('RME Imports'!CC19&gt;0, 'RME Imports'!CC19, "")</f>
        <v/>
      </c>
      <c r="CC18" s="58" t="str">
        <f>IF('RME Imports'!CD19&gt;0, 'RME Imports'!CD19, "")</f>
        <v/>
      </c>
      <c r="CD18" s="58" t="str">
        <f>IF('RME Imports'!CE19&gt;0, 'RME Imports'!CE19, "")</f>
        <v/>
      </c>
      <c r="CE18" s="58" t="str">
        <f>IF('RME Imports'!CF19&gt;0, 'RME Imports'!CF19, "")</f>
        <v/>
      </c>
      <c r="CF18" s="58" t="str">
        <f>IF('RME Imports'!CG19&gt;0, 'RME Imports'!CG19, "")</f>
        <v/>
      </c>
      <c r="CG18" s="58" t="str">
        <f>IF('RME Imports'!CH19&gt;0, 'RME Imports'!CH19, "")</f>
        <v/>
      </c>
      <c r="CH18" s="58" t="str">
        <f>IF('RME Imports'!CI19&gt;0, 'RME Imports'!CI19, "")</f>
        <v/>
      </c>
      <c r="CI18" s="58" t="str">
        <f>IF('RME Imports'!CJ19&gt;0, 'RME Imports'!CJ19, "")</f>
        <v/>
      </c>
      <c r="CJ18" s="58" t="str">
        <f>IF('RME Imports'!CK19&gt;0, 'RME Imports'!CK19, "")</f>
        <v/>
      </c>
      <c r="CK18" s="58" t="str">
        <f>IF('RME Imports'!CL19&gt;0, 'RME Imports'!CL19, "")</f>
        <v/>
      </c>
      <c r="CL18" s="58" t="str">
        <f>IF('RME Imports'!CM19&gt;0, 'RME Imports'!CM19, "")</f>
        <v/>
      </c>
      <c r="CM18" s="58" t="str">
        <f>IF('RME Imports'!CN19&gt;0, 'RME Imports'!CN19, "")</f>
        <v/>
      </c>
      <c r="CN18" s="58" t="str">
        <f>IF('RME Imports'!CO19&gt;0, 'RME Imports'!CO19, "")</f>
        <v/>
      </c>
      <c r="CO18" s="58" t="str">
        <f>IF('RME Imports'!CP19&gt;0, 'RME Imports'!CP19, "")</f>
        <v/>
      </c>
      <c r="CP18" s="58" t="str">
        <f>IF('RME Imports'!CQ19&gt;0, 'RME Imports'!CQ19, "")</f>
        <v/>
      </c>
      <c r="CQ18" s="58" t="str">
        <f>IF('RME Imports'!CR19&gt;0, 'RME Imports'!CR19, "")</f>
        <v/>
      </c>
      <c r="CR18" s="58" t="str">
        <f>IF('RME Imports'!CS19&gt;0, 'RME Imports'!CS19, "")</f>
        <v/>
      </c>
      <c r="CS18" s="58" t="str">
        <f>IF('RME Imports'!CT19&gt;0, 'RME Imports'!CT19, "")</f>
        <v/>
      </c>
      <c r="CT18" s="58" t="str">
        <f>IF('RME Imports'!CU19&gt;0, 'RME Imports'!CU19, "")</f>
        <v/>
      </c>
      <c r="CU18" s="58" t="str">
        <f>IF('RME Imports'!CV19&gt;0, 'RME Imports'!CV19, "")</f>
        <v/>
      </c>
      <c r="CV18" s="58" t="str">
        <f>IF('RME Imports'!CW19&gt;0, 'RME Imports'!CW19, "")</f>
        <v/>
      </c>
      <c r="CW18" s="58" t="str">
        <f>IF('RME Imports'!CX19&gt;0, 'RME Imports'!CX19, "")</f>
        <v/>
      </c>
      <c r="CX18" s="58" t="str">
        <f>IF('RME Imports'!CY19&gt;0, 'RME Imports'!CY19, "")</f>
        <v/>
      </c>
      <c r="CY18" s="58" t="str">
        <f>IF('RME Imports'!CZ19&gt;0, 'RME Imports'!CZ19, "")</f>
        <v/>
      </c>
      <c r="CZ18" s="58" t="str">
        <f>IF('RME Imports'!DA19&gt;0, 'RME Imports'!DA19, "")</f>
        <v/>
      </c>
      <c r="DA18" s="58" t="str">
        <f>IF('RME Imports'!DB19&gt;0, 'RME Imports'!DB19, "")</f>
        <v/>
      </c>
      <c r="DB18" s="58" t="str">
        <f>IF('RME Imports'!DC19&gt;0, 'RME Imports'!DC19, "")</f>
        <v/>
      </c>
      <c r="DC18" s="58" t="str">
        <f>IF('RME Imports'!DD19&gt;0, 'RME Imports'!DD19, "")</f>
        <v/>
      </c>
      <c r="DD18" s="58" t="str">
        <f>IF('RME Imports'!DE19&gt;0, 'RME Imports'!DE19, "")</f>
        <v/>
      </c>
      <c r="DE18" s="58" t="str">
        <f>IF('RME Imports'!DF19&gt;0, 'RME Imports'!DF19, "")</f>
        <v/>
      </c>
      <c r="DF18" s="58" t="str">
        <f>IF('RME Imports'!DG19&gt;0, 'RME Imports'!DG19, "")</f>
        <v/>
      </c>
      <c r="DG18" s="58" t="str">
        <f>IF('RME Imports'!DH19&gt;0, 'RME Imports'!DH19, "")</f>
        <v/>
      </c>
      <c r="DH18" s="58" t="str">
        <f>IF('RME Imports'!DI19&gt;0, 'RME Imports'!DI19, "")</f>
        <v/>
      </c>
      <c r="DI18" s="58" t="str">
        <f>IF('RME Imports'!DJ19&gt;0, 'RME Imports'!DJ19, "")</f>
        <v/>
      </c>
      <c r="DJ18" s="58" t="str">
        <f>IF('RME Imports'!DK19&gt;0, 'RME Imports'!DK19, "")</f>
        <v/>
      </c>
      <c r="DK18" s="58" t="str">
        <f>IF('RME Imports'!DL19&gt;0, 'RME Imports'!DL19, "")</f>
        <v/>
      </c>
      <c r="DL18" s="58" t="str">
        <f>IF('RME Imports'!DM19&gt;0, 'RME Imports'!DM19, "")</f>
        <v/>
      </c>
      <c r="DM18" s="58" t="str">
        <f>IF('RME Imports'!DN19&gt;0, 'RME Imports'!DN19, "")</f>
        <v/>
      </c>
      <c r="DN18" s="58" t="str">
        <f>IF('RME Imports'!DO19&gt;0, 'RME Imports'!DO19, "")</f>
        <v/>
      </c>
      <c r="DO18" s="58" t="str">
        <f>IF('RME Imports'!DP19&gt;0, 'RME Imports'!DP19, "")</f>
        <v/>
      </c>
      <c r="DP18" s="58" t="str">
        <f>IF('RME Imports'!DQ19&gt;0, 'RME Imports'!DQ19, "")</f>
        <v/>
      </c>
      <c r="DQ18" s="58" t="str">
        <f>IF('RME Imports'!DR19&gt;0, 'RME Imports'!DR19, "")</f>
        <v/>
      </c>
      <c r="DR18" s="58" t="str">
        <f>IF('RME Imports'!DS19&gt;0, 'RME Imports'!DS19, "")</f>
        <v/>
      </c>
      <c r="DS18" s="58" t="str">
        <f>IF('RME Imports'!DT19&gt;0, 'RME Imports'!DT19, "")</f>
        <v/>
      </c>
    </row>
    <row r="19" spans="2:123" x14ac:dyDescent="0.3">
      <c r="B19" s="39" t="s">
        <v>136</v>
      </c>
      <c r="C19" s="37" t="s">
        <v>137</v>
      </c>
      <c r="D19" s="58" t="str">
        <f>IF('RME Imports'!E20&gt;0, 'RME Imports'!E20, "")</f>
        <v/>
      </c>
      <c r="E19" s="58" t="str">
        <f>IF('RME Imports'!F20&gt;0, 'RME Imports'!F20, "")</f>
        <v/>
      </c>
      <c r="F19" s="58" t="str">
        <f>IF('RME Imports'!G20&gt;0, 'RME Imports'!G20, "")</f>
        <v/>
      </c>
      <c r="G19" s="58" t="str">
        <f>IF('RME Imports'!H20&gt;0, 'RME Imports'!H20, "")</f>
        <v/>
      </c>
      <c r="H19" s="58" t="str">
        <f>IF('RME Imports'!I20&gt;0, 'RME Imports'!I20, "")</f>
        <v/>
      </c>
      <c r="I19" s="58" t="str">
        <f>IF('RME Imports'!J20&gt;0, 'RME Imports'!J20, "")</f>
        <v/>
      </c>
      <c r="J19" s="58" t="str">
        <f>IF('RME Imports'!K20&gt;0, 'RME Imports'!K20, "")</f>
        <v/>
      </c>
      <c r="K19" s="58" t="str">
        <f>IF('RME Imports'!L20&gt;0, 'RME Imports'!L20, "")</f>
        <v/>
      </c>
      <c r="L19" s="58" t="str">
        <f>IF('RME Imports'!M20&gt;0, 'RME Imports'!M20, "")</f>
        <v/>
      </c>
      <c r="M19" s="58" t="str">
        <f>IF('RME Imports'!N20&gt;0, 'RME Imports'!N20, "")</f>
        <v/>
      </c>
      <c r="N19" s="58" t="str">
        <f>IF('RME Imports'!O20&gt;0, 'RME Imports'!O20, "")</f>
        <v/>
      </c>
      <c r="O19" s="58" t="str">
        <f>IF('RME Imports'!P20&gt;0, 'RME Imports'!P20, "")</f>
        <v/>
      </c>
      <c r="P19" s="58" t="str">
        <f>IF('RME Imports'!Q20&gt;0, 'RME Imports'!Q20, "")</f>
        <v/>
      </c>
      <c r="Q19" s="58" t="str">
        <f>IF('RME Imports'!R20&gt;0, 'RME Imports'!R20, "")</f>
        <v/>
      </c>
      <c r="R19" s="58" t="str">
        <f>IF('RME Imports'!S20&gt;0, 'RME Imports'!S20, "")</f>
        <v/>
      </c>
      <c r="S19" s="58" t="str">
        <f>IF('RME Imports'!T20&gt;0, 'RME Imports'!T20, "")</f>
        <v/>
      </c>
      <c r="T19" s="58" t="str">
        <f>IF('RME Imports'!U20&gt;0, 'RME Imports'!U20, "")</f>
        <v/>
      </c>
      <c r="U19" s="58" t="str">
        <f>IF('RME Imports'!V20&gt;0, 'RME Imports'!V20, "")</f>
        <v/>
      </c>
      <c r="V19" s="58" t="str">
        <f>IF('RME Imports'!W20&gt;0, 'RME Imports'!W20, "")</f>
        <v/>
      </c>
      <c r="W19" s="58" t="str">
        <f>IF('RME Imports'!X20&gt;0, 'RME Imports'!X20, "")</f>
        <v/>
      </c>
      <c r="X19" s="58" t="str">
        <f>IF('RME Imports'!Y20&gt;0, 'RME Imports'!Y20, "")</f>
        <v/>
      </c>
      <c r="Y19" s="58" t="str">
        <f>IF('RME Imports'!Z20&gt;0, 'RME Imports'!Z20, "")</f>
        <v/>
      </c>
      <c r="Z19" s="58" t="str">
        <f>IF('RME Imports'!AA20&gt;0, 'RME Imports'!AA20, "")</f>
        <v/>
      </c>
      <c r="AA19" s="58" t="str">
        <f>IF('RME Imports'!AB20&gt;0, 'RME Imports'!AB20, "")</f>
        <v/>
      </c>
      <c r="AB19" s="58" t="str">
        <f>IF('RME Imports'!AC20&gt;0, 'RME Imports'!AC20, "")</f>
        <v/>
      </c>
      <c r="AC19" s="58" t="str">
        <f>IF('RME Imports'!AD20&gt;0, 'RME Imports'!AD20, "")</f>
        <v/>
      </c>
      <c r="AD19" s="58" t="str">
        <f>IF('RME Imports'!AE20&gt;0, 'RME Imports'!AE20, "")</f>
        <v/>
      </c>
      <c r="AE19" s="58" t="str">
        <f>IF('RME Imports'!AF20&gt;0, 'RME Imports'!AF20, "")</f>
        <v/>
      </c>
      <c r="AF19" s="58" t="str">
        <f>IF('RME Imports'!AG20&gt;0, 'RME Imports'!AG20, "")</f>
        <v/>
      </c>
      <c r="AG19" s="58" t="str">
        <f>IF('RME Imports'!AH20&gt;0, 'RME Imports'!AH20, "")</f>
        <v/>
      </c>
      <c r="AH19" s="58" t="str">
        <f>IF('RME Imports'!AI20&gt;0, 'RME Imports'!AI20, "")</f>
        <v/>
      </c>
      <c r="AI19" s="58" t="str">
        <f>IF('RME Imports'!AJ20&gt;0, 'RME Imports'!AJ20, "")</f>
        <v/>
      </c>
      <c r="AJ19" s="58" t="str">
        <f>IF('RME Imports'!AK20&gt;0, 'RME Imports'!AK20, "")</f>
        <v/>
      </c>
      <c r="AK19" s="58" t="str">
        <f>IF('RME Imports'!AL20&gt;0, 'RME Imports'!AL20, "")</f>
        <v/>
      </c>
      <c r="AL19" s="58" t="str">
        <f>IF('RME Imports'!AM20&gt;0, 'RME Imports'!AM20, "")</f>
        <v/>
      </c>
      <c r="AM19" s="58" t="str">
        <f>IF('RME Imports'!AN20&gt;0, 'RME Imports'!AN20, "")</f>
        <v/>
      </c>
      <c r="AN19" s="58" t="str">
        <f>IF('RME Imports'!AO20&gt;0, 'RME Imports'!AO20, "")</f>
        <v/>
      </c>
      <c r="AO19" s="58" t="str">
        <f>IF('RME Imports'!AP20&gt;0, 'RME Imports'!AP20, "")</f>
        <v/>
      </c>
      <c r="AP19" s="58" t="str">
        <f>IF('RME Imports'!AQ20&gt;0, 'RME Imports'!AQ20, "")</f>
        <v/>
      </c>
      <c r="AQ19" s="58" t="str">
        <f>IF('RME Imports'!AR20&gt;0, 'RME Imports'!AR20, "")</f>
        <v/>
      </c>
      <c r="AR19" s="58" t="str">
        <f>IF('RME Imports'!AS20&gt;0, 'RME Imports'!AS20, "")</f>
        <v/>
      </c>
      <c r="AS19" s="58" t="str">
        <f>IF('RME Imports'!AT20&gt;0, 'RME Imports'!AT20, "")</f>
        <v/>
      </c>
      <c r="AT19" s="58" t="str">
        <f>IF('RME Imports'!AU20&gt;0, 'RME Imports'!AU20, "")</f>
        <v/>
      </c>
      <c r="AU19" s="58" t="str">
        <f>IF('RME Imports'!AV20&gt;0, 'RME Imports'!AV20, "")</f>
        <v/>
      </c>
      <c r="AV19" s="58" t="str">
        <f>IF('RME Imports'!AW20&gt;0, 'RME Imports'!AW20, "")</f>
        <v/>
      </c>
      <c r="AW19" s="58" t="str">
        <f>IF('RME Imports'!AX20&gt;0, 'RME Imports'!AX20, "")</f>
        <v/>
      </c>
      <c r="AX19" s="58" t="str">
        <f>IF('RME Imports'!AY20&gt;0, 'RME Imports'!AY20, "")</f>
        <v/>
      </c>
      <c r="AY19" s="58" t="str">
        <f>IF('RME Imports'!AZ20&gt;0, 'RME Imports'!AZ20, "")</f>
        <v/>
      </c>
      <c r="AZ19" s="58" t="str">
        <f>IF('RME Imports'!BA20&gt;0, 'RME Imports'!BA20, "")</f>
        <v/>
      </c>
      <c r="BA19" s="58" t="str">
        <f>IF('RME Imports'!BB20&gt;0, 'RME Imports'!BB20, "")</f>
        <v/>
      </c>
      <c r="BB19" s="58" t="str">
        <f>IF('RME Imports'!BC20&gt;0, 'RME Imports'!BC20, "")</f>
        <v/>
      </c>
      <c r="BC19" s="58" t="str">
        <f>IF('RME Imports'!BD20&gt;0, 'RME Imports'!BD20, "")</f>
        <v/>
      </c>
      <c r="BD19" s="58" t="str">
        <f>IF('RME Imports'!BE20&gt;0, 'RME Imports'!BE20, "")</f>
        <v/>
      </c>
      <c r="BE19" s="58" t="str">
        <f>IF('RME Imports'!BF20&gt;0, 'RME Imports'!BF20, "")</f>
        <v/>
      </c>
      <c r="BF19" s="58" t="str">
        <f>IF('RME Imports'!BG20&gt;0, 'RME Imports'!BG20, "")</f>
        <v/>
      </c>
      <c r="BG19" s="58" t="str">
        <f>IF('RME Imports'!BH20&gt;0, 'RME Imports'!BH20, "")</f>
        <v/>
      </c>
      <c r="BH19" s="58" t="str">
        <f>IF('RME Imports'!BI20&gt;0, 'RME Imports'!BI20, "")</f>
        <v/>
      </c>
      <c r="BI19" s="58" t="str">
        <f>IF('RME Imports'!BJ20&gt;0, 'RME Imports'!BJ20, "")</f>
        <v/>
      </c>
      <c r="BJ19" s="58" t="str">
        <f>IF('RME Imports'!BK20&gt;0, 'RME Imports'!BK20, "")</f>
        <v/>
      </c>
      <c r="BK19" s="58" t="str">
        <f>IF('RME Imports'!BL20&gt;0, 'RME Imports'!BL20, "")</f>
        <v/>
      </c>
      <c r="BL19" s="58" t="str">
        <f>IF('RME Imports'!BM20&gt;0, 'RME Imports'!BM20, "")</f>
        <v/>
      </c>
      <c r="BM19" s="58" t="str">
        <f>IF('RME Imports'!BN20&gt;0, 'RME Imports'!BN20, "")</f>
        <v/>
      </c>
      <c r="BN19" s="58" t="str">
        <f>IF('RME Imports'!BO20&gt;0, 'RME Imports'!BO20, "")</f>
        <v/>
      </c>
      <c r="BO19" s="58" t="str">
        <f>IF('RME Imports'!BP20&gt;0, 'RME Imports'!BP20, "")</f>
        <v/>
      </c>
      <c r="BP19" s="58" t="str">
        <f>IF('RME Imports'!BQ20&gt;0, 'RME Imports'!BQ20, "")</f>
        <v/>
      </c>
      <c r="BQ19" s="58" t="str">
        <f>IF('RME Imports'!BR20&gt;0, 'RME Imports'!BR20, "")</f>
        <v/>
      </c>
      <c r="BR19" s="58" t="str">
        <f>IF('RME Imports'!BS20&gt;0, 'RME Imports'!BS20, "")</f>
        <v/>
      </c>
      <c r="BS19" s="58" t="str">
        <f>IF('RME Imports'!BT20&gt;0, 'RME Imports'!BT20, "")</f>
        <v/>
      </c>
      <c r="BT19" s="58" t="str">
        <f>IF('RME Imports'!BU20&gt;0, 'RME Imports'!BU20, "")</f>
        <v/>
      </c>
      <c r="BU19" s="58" t="str">
        <f>IF('RME Imports'!BV20&gt;0, 'RME Imports'!BV20, "")</f>
        <v/>
      </c>
      <c r="BV19" s="58" t="str">
        <f>IF('RME Imports'!BW20&gt;0, 'RME Imports'!BW20, "")</f>
        <v/>
      </c>
      <c r="BW19" s="58" t="str">
        <f>IF('RME Imports'!BX20&gt;0, 'RME Imports'!BX20, "")</f>
        <v/>
      </c>
      <c r="BX19" s="58" t="str">
        <f>IF('RME Imports'!BY20&gt;0, 'RME Imports'!BY20, "")</f>
        <v/>
      </c>
      <c r="BY19" s="58" t="str">
        <f>IF('RME Imports'!BZ20&gt;0, 'RME Imports'!BZ20, "")</f>
        <v/>
      </c>
      <c r="BZ19" s="58" t="str">
        <f>IF('RME Imports'!CA20&gt;0, 'RME Imports'!CA20, "")</f>
        <v/>
      </c>
      <c r="CA19" s="58" t="str">
        <f>IF('RME Imports'!CB20&gt;0, 'RME Imports'!CB20, "")</f>
        <v/>
      </c>
      <c r="CB19" s="58" t="str">
        <f>IF('RME Imports'!CC20&gt;0, 'RME Imports'!CC20, "")</f>
        <v/>
      </c>
      <c r="CC19" s="58" t="str">
        <f>IF('RME Imports'!CD20&gt;0, 'RME Imports'!CD20, "")</f>
        <v/>
      </c>
      <c r="CD19" s="58" t="str">
        <f>IF('RME Imports'!CE20&gt;0, 'RME Imports'!CE20, "")</f>
        <v/>
      </c>
      <c r="CE19" s="58" t="str">
        <f>IF('RME Imports'!CF20&gt;0, 'RME Imports'!CF20, "")</f>
        <v/>
      </c>
      <c r="CF19" s="58" t="str">
        <f>IF('RME Imports'!CG20&gt;0, 'RME Imports'!CG20, "")</f>
        <v/>
      </c>
      <c r="CG19" s="58" t="str">
        <f>IF('RME Imports'!CH20&gt;0, 'RME Imports'!CH20, "")</f>
        <v/>
      </c>
      <c r="CH19" s="58" t="str">
        <f>IF('RME Imports'!CI20&gt;0, 'RME Imports'!CI20, "")</f>
        <v/>
      </c>
      <c r="CI19" s="58" t="str">
        <f>IF('RME Imports'!CJ20&gt;0, 'RME Imports'!CJ20, "")</f>
        <v/>
      </c>
      <c r="CJ19" s="58" t="str">
        <f>IF('RME Imports'!CK20&gt;0, 'RME Imports'!CK20, "")</f>
        <v/>
      </c>
      <c r="CK19" s="58" t="str">
        <f>IF('RME Imports'!CL20&gt;0, 'RME Imports'!CL20, "")</f>
        <v/>
      </c>
      <c r="CL19" s="58" t="str">
        <f>IF('RME Imports'!CM20&gt;0, 'RME Imports'!CM20, "")</f>
        <v/>
      </c>
      <c r="CM19" s="58" t="str">
        <f>IF('RME Imports'!CN20&gt;0, 'RME Imports'!CN20, "")</f>
        <v/>
      </c>
      <c r="CN19" s="58" t="str">
        <f>IF('RME Imports'!CO20&gt;0, 'RME Imports'!CO20, "")</f>
        <v/>
      </c>
      <c r="CO19" s="58" t="str">
        <f>IF('RME Imports'!CP20&gt;0, 'RME Imports'!CP20, "")</f>
        <v/>
      </c>
      <c r="CP19" s="58" t="str">
        <f>IF('RME Imports'!CQ20&gt;0, 'RME Imports'!CQ20, "")</f>
        <v/>
      </c>
      <c r="CQ19" s="58" t="str">
        <f>IF('RME Imports'!CR20&gt;0, 'RME Imports'!CR20, "")</f>
        <v/>
      </c>
      <c r="CR19" s="58" t="str">
        <f>IF('RME Imports'!CS20&gt;0, 'RME Imports'!CS20, "")</f>
        <v/>
      </c>
      <c r="CS19" s="58" t="str">
        <f>IF('RME Imports'!CT20&gt;0, 'RME Imports'!CT20, "")</f>
        <v/>
      </c>
      <c r="CT19" s="58" t="str">
        <f>IF('RME Imports'!CU20&gt;0, 'RME Imports'!CU20, "")</f>
        <v/>
      </c>
      <c r="CU19" s="58" t="str">
        <f>IF('RME Imports'!CV20&gt;0, 'RME Imports'!CV20, "")</f>
        <v/>
      </c>
      <c r="CV19" s="58" t="str">
        <f>IF('RME Imports'!CW20&gt;0, 'RME Imports'!CW20, "")</f>
        <v/>
      </c>
      <c r="CW19" s="58" t="str">
        <f>IF('RME Imports'!CX20&gt;0, 'RME Imports'!CX20, "")</f>
        <v/>
      </c>
      <c r="CX19" s="58" t="str">
        <f>IF('RME Imports'!CY20&gt;0, 'RME Imports'!CY20, "")</f>
        <v/>
      </c>
      <c r="CY19" s="58" t="str">
        <f>IF('RME Imports'!CZ20&gt;0, 'RME Imports'!CZ20, "")</f>
        <v/>
      </c>
      <c r="CZ19" s="58" t="str">
        <f>IF('RME Imports'!DA20&gt;0, 'RME Imports'!DA20, "")</f>
        <v/>
      </c>
      <c r="DA19" s="58" t="str">
        <f>IF('RME Imports'!DB20&gt;0, 'RME Imports'!DB20, "")</f>
        <v/>
      </c>
      <c r="DB19" s="58" t="str">
        <f>IF('RME Imports'!DC20&gt;0, 'RME Imports'!DC20, "")</f>
        <v/>
      </c>
      <c r="DC19" s="58" t="str">
        <f>IF('RME Imports'!DD20&gt;0, 'RME Imports'!DD20, "")</f>
        <v/>
      </c>
      <c r="DD19" s="58" t="str">
        <f>IF('RME Imports'!DE20&gt;0, 'RME Imports'!DE20, "")</f>
        <v/>
      </c>
      <c r="DE19" s="58" t="str">
        <f>IF('RME Imports'!DF20&gt;0, 'RME Imports'!DF20, "")</f>
        <v/>
      </c>
      <c r="DF19" s="58" t="str">
        <f>IF('RME Imports'!DG20&gt;0, 'RME Imports'!DG20, "")</f>
        <v/>
      </c>
      <c r="DG19" s="58" t="str">
        <f>IF('RME Imports'!DH20&gt;0, 'RME Imports'!DH20, "")</f>
        <v/>
      </c>
      <c r="DH19" s="58" t="str">
        <f>IF('RME Imports'!DI20&gt;0, 'RME Imports'!DI20, "")</f>
        <v/>
      </c>
      <c r="DI19" s="58" t="str">
        <f>IF('RME Imports'!DJ20&gt;0, 'RME Imports'!DJ20, "")</f>
        <v/>
      </c>
      <c r="DJ19" s="58" t="str">
        <f>IF('RME Imports'!DK20&gt;0, 'RME Imports'!DK20, "")</f>
        <v/>
      </c>
      <c r="DK19" s="58" t="str">
        <f>IF('RME Imports'!DL20&gt;0, 'RME Imports'!DL20, "")</f>
        <v/>
      </c>
      <c r="DL19" s="58" t="str">
        <f>IF('RME Imports'!DM20&gt;0, 'RME Imports'!DM20, "")</f>
        <v/>
      </c>
      <c r="DM19" s="58" t="str">
        <f>IF('RME Imports'!DN20&gt;0, 'RME Imports'!DN20, "")</f>
        <v/>
      </c>
      <c r="DN19" s="58" t="str">
        <f>IF('RME Imports'!DO20&gt;0, 'RME Imports'!DO20, "")</f>
        <v/>
      </c>
      <c r="DO19" s="58" t="str">
        <f>IF('RME Imports'!DP20&gt;0, 'RME Imports'!DP20, "")</f>
        <v/>
      </c>
      <c r="DP19" s="58" t="str">
        <f>IF('RME Imports'!DQ20&gt;0, 'RME Imports'!DQ20, "")</f>
        <v/>
      </c>
      <c r="DQ19" s="58" t="str">
        <f>IF('RME Imports'!DR20&gt;0, 'RME Imports'!DR20, "")</f>
        <v/>
      </c>
      <c r="DR19" s="58" t="str">
        <f>IF('RME Imports'!DS20&gt;0, 'RME Imports'!DS20, "")</f>
        <v/>
      </c>
      <c r="DS19" s="58" t="str">
        <f>IF('RME Imports'!DT20&gt;0, 'RME Imports'!DT20, "")</f>
        <v/>
      </c>
    </row>
    <row r="20" spans="2:123" x14ac:dyDescent="0.3">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
      <c r="B21" s="33" t="s">
        <v>138</v>
      </c>
      <c r="C21" s="33" t="s">
        <v>139</v>
      </c>
      <c r="D21" s="36">
        <f>IF(SUM(D22:D31) &gt; 0, SUM(D22:D31), "")</f>
        <v>6785.6602077785128</v>
      </c>
      <c r="E21" s="36">
        <f t="shared" ref="E21:AA21" si="8">IF(SUM(E22:E31) &gt; 0, SUM(E22:E31), "")</f>
        <v>15923.240112921289</v>
      </c>
      <c r="F21" s="36">
        <f t="shared" si="8"/>
        <v>22708.900320699791</v>
      </c>
      <c r="G21" s="36">
        <f t="shared" si="8"/>
        <v>6577.9116891867825</v>
      </c>
      <c r="H21" s="36">
        <f t="shared" si="8"/>
        <v>13113.482561651648</v>
      </c>
      <c r="I21" s="36">
        <f t="shared" si="8"/>
        <v>19691.394250838421</v>
      </c>
      <c r="J21" s="36">
        <f t="shared" si="8"/>
        <v>7057.1331002355473</v>
      </c>
      <c r="K21" s="36">
        <f t="shared" si="8"/>
        <v>15673.017106190988</v>
      </c>
      <c r="L21" s="36">
        <f t="shared" si="8"/>
        <v>22730.150206426526</v>
      </c>
      <c r="M21" s="36">
        <f t="shared" si="8"/>
        <v>7024.7388860725214</v>
      </c>
      <c r="N21" s="36">
        <f t="shared" si="8"/>
        <v>16037.058840404181</v>
      </c>
      <c r="O21" s="36">
        <f t="shared" si="8"/>
        <v>23061.797726476692</v>
      </c>
      <c r="P21" s="36">
        <f t="shared" si="8"/>
        <v>8282.2755541865681</v>
      </c>
      <c r="Q21" s="36">
        <f t="shared" si="8"/>
        <v>19659.494292289943</v>
      </c>
      <c r="R21" s="36">
        <f t="shared" si="8"/>
        <v>27941.769846476505</v>
      </c>
      <c r="S21" s="36">
        <f t="shared" si="8"/>
        <v>7927.139994618743</v>
      </c>
      <c r="T21" s="36">
        <f t="shared" si="8"/>
        <v>18920.150462230482</v>
      </c>
      <c r="U21" s="36">
        <f t="shared" si="8"/>
        <v>26847.29045684923</v>
      </c>
      <c r="V21" s="36">
        <f t="shared" si="8"/>
        <v>6972.9534079466202</v>
      </c>
      <c r="W21" s="36">
        <f t="shared" si="8"/>
        <v>18327.52345300647</v>
      </c>
      <c r="X21" s="36">
        <f t="shared" si="8"/>
        <v>25300.47686095308</v>
      </c>
      <c r="Y21" s="36">
        <f t="shared" si="8"/>
        <v>8603.2771536945711</v>
      </c>
      <c r="Z21" s="36">
        <f t="shared" si="8"/>
        <v>21374.047311226226</v>
      </c>
      <c r="AA21" s="36">
        <f t="shared" si="8"/>
        <v>29977.324464920817</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8.8" x14ac:dyDescent="0.3">
      <c r="B22" s="39" t="s">
        <v>140</v>
      </c>
      <c r="C22" s="37" t="s">
        <v>141</v>
      </c>
      <c r="D22" s="58">
        <f>IF('RME Imports'!E22&gt;0, 'RME Imports'!E22, "")</f>
        <v>746.68542199218291</v>
      </c>
      <c r="E22" s="58">
        <f>IF('RME Imports'!F22&gt;0, 'RME Imports'!F22, "")</f>
        <v>1774.3754894058882</v>
      </c>
      <c r="F22" s="58">
        <f>IF('RME Imports'!G22&gt;0, 'RME Imports'!G22, "")</f>
        <v>2521.060911398069</v>
      </c>
      <c r="G22" s="58">
        <f>IF('RME Imports'!H22&gt;0, 'RME Imports'!H22, "")</f>
        <v>701.84478836760366</v>
      </c>
      <c r="H22" s="58">
        <f>IF('RME Imports'!I22&gt;0, 'RME Imports'!I22, "")</f>
        <v>1479.4272089871424</v>
      </c>
      <c r="I22" s="58">
        <f>IF('RME Imports'!J22&gt;0, 'RME Imports'!J22, "")</f>
        <v>2181.2719973547487</v>
      </c>
      <c r="J22" s="58">
        <f>IF('RME Imports'!K22&gt;0, 'RME Imports'!K22, "")</f>
        <v>831.80610339979273</v>
      </c>
      <c r="K22" s="58">
        <f>IF('RME Imports'!L22&gt;0, 'RME Imports'!L22, "")</f>
        <v>1837.7585756303806</v>
      </c>
      <c r="L22" s="58">
        <f>IF('RME Imports'!M22&gt;0, 'RME Imports'!M22, "")</f>
        <v>2669.5646790301735</v>
      </c>
      <c r="M22" s="58">
        <f>IF('RME Imports'!N22&gt;0, 'RME Imports'!N22, "")</f>
        <v>721.80331376007268</v>
      </c>
      <c r="N22" s="58">
        <f>IF('RME Imports'!O22&gt;0, 'RME Imports'!O22, "")</f>
        <v>1705.6992223951822</v>
      </c>
      <c r="O22" s="58">
        <f>IF('RME Imports'!P22&gt;0, 'RME Imports'!P22, "")</f>
        <v>2427.5025361552562</v>
      </c>
      <c r="P22" s="58">
        <f>IF('RME Imports'!Q22&gt;0, 'RME Imports'!Q22, "")</f>
        <v>1010.7831967277285</v>
      </c>
      <c r="Q22" s="58">
        <f>IF('RME Imports'!R22&gt;0, 'RME Imports'!R22, "")</f>
        <v>2429.1800974465577</v>
      </c>
      <c r="R22" s="58">
        <f>IF('RME Imports'!S22&gt;0, 'RME Imports'!S22, "")</f>
        <v>3439.9632941742866</v>
      </c>
      <c r="S22" s="58">
        <f>IF('RME Imports'!T22&gt;0, 'RME Imports'!T22, "")</f>
        <v>846.47236790314616</v>
      </c>
      <c r="T22" s="58">
        <f>IF('RME Imports'!U22&gt;0, 'RME Imports'!U22, "")</f>
        <v>2206.7836943847815</v>
      </c>
      <c r="U22" s="58">
        <f>IF('RME Imports'!V22&gt;0, 'RME Imports'!V22, "")</f>
        <v>3053.2560622879282</v>
      </c>
      <c r="V22" s="58">
        <f>IF('RME Imports'!W22&gt;0, 'RME Imports'!W22, "")</f>
        <v>653.06127205063422</v>
      </c>
      <c r="W22" s="58">
        <f>IF('RME Imports'!X22&gt;0, 'RME Imports'!X22, "")</f>
        <v>1812.3538396886809</v>
      </c>
      <c r="X22" s="58">
        <f>IF('RME Imports'!Y22&gt;0, 'RME Imports'!Y22, "")</f>
        <v>2465.4151117393158</v>
      </c>
      <c r="Y22" s="58">
        <f>IF('RME Imports'!Z22&gt;0, 'RME Imports'!Z22, "")</f>
        <v>787.63623284016114</v>
      </c>
      <c r="Z22" s="58">
        <f>IF('RME Imports'!AA22&gt;0, 'RME Imports'!AA22, "")</f>
        <v>2347.8343704624003</v>
      </c>
      <c r="AA22" s="58">
        <f>IF('RME Imports'!AB22&gt;0, 'RME Imports'!AB22, "")</f>
        <v>3135.4706033025623</v>
      </c>
      <c r="AB22" s="58" t="str">
        <f>IF('RME Imports'!AC22&gt;0, 'RME Imports'!AC22, "")</f>
        <v/>
      </c>
      <c r="AC22" s="58" t="str">
        <f>IF('RME Imports'!AD22&gt;0, 'RME Imports'!AD22, "")</f>
        <v/>
      </c>
      <c r="AD22" s="58" t="str">
        <f>IF('RME Imports'!AE22&gt;0, 'RME Imports'!AE22, "")</f>
        <v/>
      </c>
      <c r="AE22" s="58" t="str">
        <f>IF('RME Imports'!AF22&gt;0, 'RME Imports'!AF22, "")</f>
        <v/>
      </c>
      <c r="AF22" s="58" t="str">
        <f>IF('RME Imports'!AG22&gt;0, 'RME Imports'!AG22, "")</f>
        <v/>
      </c>
      <c r="AG22" s="58" t="str">
        <f>IF('RME Imports'!AH22&gt;0, 'RME Imports'!AH22, "")</f>
        <v/>
      </c>
      <c r="AH22" s="58" t="str">
        <f>IF('RME Imports'!AI22&gt;0, 'RME Imports'!AI22, "")</f>
        <v/>
      </c>
      <c r="AI22" s="58" t="str">
        <f>IF('RME Imports'!AJ22&gt;0, 'RME Imports'!AJ22, "")</f>
        <v/>
      </c>
      <c r="AJ22" s="58" t="str">
        <f>IF('RME Imports'!AK22&gt;0, 'RME Imports'!AK22, "")</f>
        <v/>
      </c>
      <c r="AK22" s="58" t="str">
        <f>IF('RME Imports'!AL22&gt;0, 'RME Imports'!AL22, "")</f>
        <v/>
      </c>
      <c r="AL22" s="58" t="str">
        <f>IF('RME Imports'!AM22&gt;0, 'RME Imports'!AM22, "")</f>
        <v/>
      </c>
      <c r="AM22" s="58" t="str">
        <f>IF('RME Imports'!AN22&gt;0, 'RME Imports'!AN22, "")</f>
        <v/>
      </c>
      <c r="AN22" s="58" t="str">
        <f>IF('RME Imports'!AO22&gt;0, 'RME Imports'!AO22, "")</f>
        <v/>
      </c>
      <c r="AO22" s="58" t="str">
        <f>IF('RME Imports'!AP22&gt;0, 'RME Imports'!AP22, "")</f>
        <v/>
      </c>
      <c r="AP22" s="58" t="str">
        <f>IF('RME Imports'!AQ22&gt;0, 'RME Imports'!AQ22, "")</f>
        <v/>
      </c>
      <c r="AQ22" s="58" t="str">
        <f>IF('RME Imports'!AR22&gt;0, 'RME Imports'!AR22, "")</f>
        <v/>
      </c>
      <c r="AR22" s="58" t="str">
        <f>IF('RME Imports'!AS22&gt;0, 'RME Imports'!AS22, "")</f>
        <v/>
      </c>
      <c r="AS22" s="58" t="str">
        <f>IF('RME Imports'!AT22&gt;0, 'RME Imports'!AT22, "")</f>
        <v/>
      </c>
      <c r="AT22" s="58" t="str">
        <f>IF('RME Imports'!AU22&gt;0, 'RME Imports'!AU22, "")</f>
        <v/>
      </c>
      <c r="AU22" s="58" t="str">
        <f>IF('RME Imports'!AV22&gt;0, 'RME Imports'!AV22, "")</f>
        <v/>
      </c>
      <c r="AV22" s="58" t="str">
        <f>IF('RME Imports'!AW22&gt;0, 'RME Imports'!AW22, "")</f>
        <v/>
      </c>
      <c r="AW22" s="58" t="str">
        <f>IF('RME Imports'!AX22&gt;0, 'RME Imports'!AX22, "")</f>
        <v/>
      </c>
      <c r="AX22" s="58" t="str">
        <f>IF('RME Imports'!AY22&gt;0, 'RME Imports'!AY22, "")</f>
        <v/>
      </c>
      <c r="AY22" s="58" t="str">
        <f>IF('RME Imports'!AZ22&gt;0, 'RME Imports'!AZ22, "")</f>
        <v/>
      </c>
      <c r="AZ22" s="58" t="str">
        <f>IF('RME Imports'!BA22&gt;0, 'RME Imports'!BA22, "")</f>
        <v/>
      </c>
      <c r="BA22" s="58" t="str">
        <f>IF('RME Imports'!BB22&gt;0, 'RME Imports'!BB22, "")</f>
        <v/>
      </c>
      <c r="BB22" s="58" t="str">
        <f>IF('RME Imports'!BC22&gt;0, 'RME Imports'!BC22, "")</f>
        <v/>
      </c>
      <c r="BC22" s="58" t="str">
        <f>IF('RME Imports'!BD22&gt;0, 'RME Imports'!BD22, "")</f>
        <v/>
      </c>
      <c r="BD22" s="58" t="str">
        <f>IF('RME Imports'!BE22&gt;0, 'RME Imports'!BE22, "")</f>
        <v/>
      </c>
      <c r="BE22" s="58" t="str">
        <f>IF('RME Imports'!BF22&gt;0, 'RME Imports'!BF22, "")</f>
        <v/>
      </c>
      <c r="BF22" s="58" t="str">
        <f>IF('RME Imports'!BG22&gt;0, 'RME Imports'!BG22, "")</f>
        <v/>
      </c>
      <c r="BG22" s="58" t="str">
        <f>IF('RME Imports'!BH22&gt;0, 'RME Imports'!BH22, "")</f>
        <v/>
      </c>
      <c r="BH22" s="58" t="str">
        <f>IF('RME Imports'!BI22&gt;0, 'RME Imports'!BI22, "")</f>
        <v/>
      </c>
      <c r="BI22" s="58" t="str">
        <f>IF('RME Imports'!BJ22&gt;0, 'RME Imports'!BJ22, "")</f>
        <v/>
      </c>
      <c r="BJ22" s="58" t="str">
        <f>IF('RME Imports'!BK22&gt;0, 'RME Imports'!BK22, "")</f>
        <v/>
      </c>
      <c r="BK22" s="58" t="str">
        <f>IF('RME Imports'!BL22&gt;0, 'RME Imports'!BL22, "")</f>
        <v/>
      </c>
      <c r="BL22" s="58" t="str">
        <f>IF('RME Imports'!BM22&gt;0, 'RME Imports'!BM22, "")</f>
        <v/>
      </c>
      <c r="BM22" s="58" t="str">
        <f>IF('RME Imports'!BN22&gt;0, 'RME Imports'!BN22, "")</f>
        <v/>
      </c>
      <c r="BN22" s="58" t="str">
        <f>IF('RME Imports'!BO22&gt;0, 'RME Imports'!BO22, "")</f>
        <v/>
      </c>
      <c r="BO22" s="58" t="str">
        <f>IF('RME Imports'!BP22&gt;0, 'RME Imports'!BP22, "")</f>
        <v/>
      </c>
      <c r="BP22" s="58" t="str">
        <f>IF('RME Imports'!BQ22&gt;0, 'RME Imports'!BQ22, "")</f>
        <v/>
      </c>
      <c r="BQ22" s="58" t="str">
        <f>IF('RME Imports'!BR22&gt;0, 'RME Imports'!BR22, "")</f>
        <v/>
      </c>
      <c r="BR22" s="58" t="str">
        <f>IF('RME Imports'!BS22&gt;0, 'RME Imports'!BS22, "")</f>
        <v/>
      </c>
      <c r="BS22" s="58" t="str">
        <f>IF('RME Imports'!BT22&gt;0, 'RME Imports'!BT22, "")</f>
        <v/>
      </c>
      <c r="BT22" s="58" t="str">
        <f>IF('RME Imports'!BU22&gt;0, 'RME Imports'!BU22, "")</f>
        <v/>
      </c>
      <c r="BU22" s="58" t="str">
        <f>IF('RME Imports'!BV22&gt;0, 'RME Imports'!BV22, "")</f>
        <v/>
      </c>
      <c r="BV22" s="58" t="str">
        <f>IF('RME Imports'!BW22&gt;0, 'RME Imports'!BW22, "")</f>
        <v/>
      </c>
      <c r="BW22" s="58" t="str">
        <f>IF('RME Imports'!BX22&gt;0, 'RME Imports'!BX22, "")</f>
        <v/>
      </c>
      <c r="BX22" s="58" t="str">
        <f>IF('RME Imports'!BY22&gt;0, 'RME Imports'!BY22, "")</f>
        <v/>
      </c>
      <c r="BY22" s="58" t="str">
        <f>IF('RME Imports'!BZ22&gt;0, 'RME Imports'!BZ22, "")</f>
        <v/>
      </c>
      <c r="BZ22" s="58" t="str">
        <f>IF('RME Imports'!CA22&gt;0, 'RME Imports'!CA22, "")</f>
        <v/>
      </c>
      <c r="CA22" s="58" t="str">
        <f>IF('RME Imports'!CB22&gt;0, 'RME Imports'!CB22, "")</f>
        <v/>
      </c>
      <c r="CB22" s="58" t="str">
        <f>IF('RME Imports'!CC22&gt;0, 'RME Imports'!CC22, "")</f>
        <v/>
      </c>
      <c r="CC22" s="58" t="str">
        <f>IF('RME Imports'!CD22&gt;0, 'RME Imports'!CD22, "")</f>
        <v/>
      </c>
      <c r="CD22" s="58" t="str">
        <f>IF('RME Imports'!CE22&gt;0, 'RME Imports'!CE22, "")</f>
        <v/>
      </c>
      <c r="CE22" s="58" t="str">
        <f>IF('RME Imports'!CF22&gt;0, 'RME Imports'!CF22, "")</f>
        <v/>
      </c>
      <c r="CF22" s="58" t="str">
        <f>IF('RME Imports'!CG22&gt;0, 'RME Imports'!CG22, "")</f>
        <v/>
      </c>
      <c r="CG22" s="58" t="str">
        <f>IF('RME Imports'!CH22&gt;0, 'RME Imports'!CH22, "")</f>
        <v/>
      </c>
      <c r="CH22" s="58" t="str">
        <f>IF('RME Imports'!CI22&gt;0, 'RME Imports'!CI22, "")</f>
        <v/>
      </c>
      <c r="CI22" s="58" t="str">
        <f>IF('RME Imports'!CJ22&gt;0, 'RME Imports'!CJ22, "")</f>
        <v/>
      </c>
      <c r="CJ22" s="58" t="str">
        <f>IF('RME Imports'!CK22&gt;0, 'RME Imports'!CK22, "")</f>
        <v/>
      </c>
      <c r="CK22" s="58" t="str">
        <f>IF('RME Imports'!CL22&gt;0, 'RME Imports'!CL22, "")</f>
        <v/>
      </c>
      <c r="CL22" s="58" t="str">
        <f>IF('RME Imports'!CM22&gt;0, 'RME Imports'!CM22, "")</f>
        <v/>
      </c>
      <c r="CM22" s="58" t="str">
        <f>IF('RME Imports'!CN22&gt;0, 'RME Imports'!CN22, "")</f>
        <v/>
      </c>
      <c r="CN22" s="58" t="str">
        <f>IF('RME Imports'!CO22&gt;0, 'RME Imports'!CO22, "")</f>
        <v/>
      </c>
      <c r="CO22" s="58" t="str">
        <f>IF('RME Imports'!CP22&gt;0, 'RME Imports'!CP22, "")</f>
        <v/>
      </c>
      <c r="CP22" s="58" t="str">
        <f>IF('RME Imports'!CQ22&gt;0, 'RME Imports'!CQ22, "")</f>
        <v/>
      </c>
      <c r="CQ22" s="58" t="str">
        <f>IF('RME Imports'!CR22&gt;0, 'RME Imports'!CR22, "")</f>
        <v/>
      </c>
      <c r="CR22" s="58" t="str">
        <f>IF('RME Imports'!CS22&gt;0, 'RME Imports'!CS22, "")</f>
        <v/>
      </c>
      <c r="CS22" s="58" t="str">
        <f>IF('RME Imports'!CT22&gt;0, 'RME Imports'!CT22, "")</f>
        <v/>
      </c>
      <c r="CT22" s="58" t="str">
        <f>IF('RME Imports'!CU22&gt;0, 'RME Imports'!CU22, "")</f>
        <v/>
      </c>
      <c r="CU22" s="58" t="str">
        <f>IF('RME Imports'!CV22&gt;0, 'RME Imports'!CV22, "")</f>
        <v/>
      </c>
      <c r="CV22" s="58" t="str">
        <f>IF('RME Imports'!CW22&gt;0, 'RME Imports'!CW22, "")</f>
        <v/>
      </c>
      <c r="CW22" s="58" t="str">
        <f>IF('RME Imports'!CX22&gt;0, 'RME Imports'!CX22, "")</f>
        <v/>
      </c>
      <c r="CX22" s="58" t="str">
        <f>IF('RME Imports'!CY22&gt;0, 'RME Imports'!CY22, "")</f>
        <v/>
      </c>
      <c r="CY22" s="58" t="str">
        <f>IF('RME Imports'!CZ22&gt;0, 'RME Imports'!CZ22, "")</f>
        <v/>
      </c>
      <c r="CZ22" s="58" t="str">
        <f>IF('RME Imports'!DA22&gt;0, 'RME Imports'!DA22, "")</f>
        <v/>
      </c>
      <c r="DA22" s="58" t="str">
        <f>IF('RME Imports'!DB22&gt;0, 'RME Imports'!DB22, "")</f>
        <v/>
      </c>
      <c r="DB22" s="58" t="str">
        <f>IF('RME Imports'!DC22&gt;0, 'RME Imports'!DC22, "")</f>
        <v/>
      </c>
      <c r="DC22" s="58" t="str">
        <f>IF('RME Imports'!DD22&gt;0, 'RME Imports'!DD22, "")</f>
        <v/>
      </c>
      <c r="DD22" s="58" t="str">
        <f>IF('RME Imports'!DE22&gt;0, 'RME Imports'!DE22, "")</f>
        <v/>
      </c>
      <c r="DE22" s="58" t="str">
        <f>IF('RME Imports'!DF22&gt;0, 'RME Imports'!DF22, "")</f>
        <v/>
      </c>
      <c r="DF22" s="58" t="str">
        <f>IF('RME Imports'!DG22&gt;0, 'RME Imports'!DG22, "")</f>
        <v/>
      </c>
      <c r="DG22" s="58" t="str">
        <f>IF('RME Imports'!DH22&gt;0, 'RME Imports'!DH22, "")</f>
        <v/>
      </c>
      <c r="DH22" s="58" t="str">
        <f>IF('RME Imports'!DI22&gt;0, 'RME Imports'!DI22, "")</f>
        <v/>
      </c>
      <c r="DI22" s="58" t="str">
        <f>IF('RME Imports'!DJ22&gt;0, 'RME Imports'!DJ22, "")</f>
        <v/>
      </c>
      <c r="DJ22" s="58" t="str">
        <f>IF('RME Imports'!DK22&gt;0, 'RME Imports'!DK22, "")</f>
        <v/>
      </c>
      <c r="DK22" s="58" t="str">
        <f>IF('RME Imports'!DL22&gt;0, 'RME Imports'!DL22, "")</f>
        <v/>
      </c>
      <c r="DL22" s="58" t="str">
        <f>IF('RME Imports'!DM22&gt;0, 'RME Imports'!DM22, "")</f>
        <v/>
      </c>
      <c r="DM22" s="58" t="str">
        <f>IF('RME Imports'!DN22&gt;0, 'RME Imports'!DN22, "")</f>
        <v/>
      </c>
      <c r="DN22" s="58" t="str">
        <f>IF('RME Imports'!DO22&gt;0, 'RME Imports'!DO22, "")</f>
        <v/>
      </c>
      <c r="DO22" s="58" t="str">
        <f>IF('RME Imports'!DP22&gt;0, 'RME Imports'!DP22, "")</f>
        <v/>
      </c>
      <c r="DP22" s="58" t="str">
        <f>IF('RME Imports'!DQ22&gt;0, 'RME Imports'!DQ22, "")</f>
        <v/>
      </c>
      <c r="DQ22" s="58" t="str">
        <f>IF('RME Imports'!DR22&gt;0, 'RME Imports'!DR22, "")</f>
        <v/>
      </c>
      <c r="DR22" s="58" t="str">
        <f>IF('RME Imports'!DS22&gt;0, 'RME Imports'!DS22, "")</f>
        <v/>
      </c>
      <c r="DS22" s="58" t="str">
        <f>IF('RME Imports'!DT22&gt;0, 'RME Imports'!DT22, "")</f>
        <v/>
      </c>
    </row>
    <row r="23" spans="2:123" x14ac:dyDescent="0.3">
      <c r="B23" s="39" t="s">
        <v>142</v>
      </c>
      <c r="C23" s="37" t="s">
        <v>143</v>
      </c>
      <c r="D23" s="58">
        <f>IF('RME Imports'!E23&gt;0, 'RME Imports'!E23, "")</f>
        <v>377.52220816650731</v>
      </c>
      <c r="E23" s="58">
        <f>IF('RME Imports'!F23&gt;0, 'RME Imports'!F23, "")</f>
        <v>483.64011539359404</v>
      </c>
      <c r="F23" s="58">
        <f>IF('RME Imports'!G23&gt;0, 'RME Imports'!G23, "")</f>
        <v>861.1623235601013</v>
      </c>
      <c r="G23" s="58">
        <f>IF('RME Imports'!H23&gt;0, 'RME Imports'!H23, "")</f>
        <v>457.23502613743216</v>
      </c>
      <c r="H23" s="58">
        <f>IF('RME Imports'!I23&gt;0, 'RME Imports'!I23, "")</f>
        <v>436.81651756069988</v>
      </c>
      <c r="I23" s="58">
        <f>IF('RME Imports'!J23&gt;0, 'RME Imports'!J23, "")</f>
        <v>894.05154369813192</v>
      </c>
      <c r="J23" s="58">
        <f>IF('RME Imports'!K23&gt;0, 'RME Imports'!K23, "")</f>
        <v>389.76122792684458</v>
      </c>
      <c r="K23" s="58">
        <f>IF('RME Imports'!L23&gt;0, 'RME Imports'!L23, "")</f>
        <v>444.03267146604242</v>
      </c>
      <c r="L23" s="58">
        <f>IF('RME Imports'!M23&gt;0, 'RME Imports'!M23, "")</f>
        <v>833.79389939288683</v>
      </c>
      <c r="M23" s="58">
        <f>IF('RME Imports'!N23&gt;0, 'RME Imports'!N23, "")</f>
        <v>419.07915226182189</v>
      </c>
      <c r="N23" s="58">
        <f>IF('RME Imports'!O23&gt;0, 'RME Imports'!O23, "")</f>
        <v>498.37800808776063</v>
      </c>
      <c r="O23" s="58">
        <f>IF('RME Imports'!P23&gt;0, 'RME Imports'!P23, "")</f>
        <v>917.45716034958286</v>
      </c>
      <c r="P23" s="58">
        <f>IF('RME Imports'!Q23&gt;0, 'RME Imports'!Q23, "")</f>
        <v>485.73058330183761</v>
      </c>
      <c r="Q23" s="58">
        <f>IF('RME Imports'!R23&gt;0, 'RME Imports'!R23, "")</f>
        <v>597.90985463322625</v>
      </c>
      <c r="R23" s="58">
        <f>IF('RME Imports'!S23&gt;0, 'RME Imports'!S23, "")</f>
        <v>1083.6404379350633</v>
      </c>
      <c r="S23" s="58">
        <f>IF('RME Imports'!T23&gt;0, 'RME Imports'!T23, "")</f>
        <v>511.26003200143822</v>
      </c>
      <c r="T23" s="58">
        <f>IF('RME Imports'!U23&gt;0, 'RME Imports'!U23, "")</f>
        <v>565.27250135264171</v>
      </c>
      <c r="U23" s="58">
        <f>IF('RME Imports'!V23&gt;0, 'RME Imports'!V23, "")</f>
        <v>1076.5325333540795</v>
      </c>
      <c r="V23" s="58">
        <f>IF('RME Imports'!W23&gt;0, 'RME Imports'!W23, "")</f>
        <v>456.7018065754159</v>
      </c>
      <c r="W23" s="58">
        <f>IF('RME Imports'!X23&gt;0, 'RME Imports'!X23, "")</f>
        <v>540.25567887397494</v>
      </c>
      <c r="X23" s="58">
        <f>IF('RME Imports'!Y23&gt;0, 'RME Imports'!Y23, "")</f>
        <v>996.95748544939033</v>
      </c>
      <c r="Y23" s="58">
        <f>IF('RME Imports'!Z23&gt;0, 'RME Imports'!Z23, "")</f>
        <v>526.9126009474561</v>
      </c>
      <c r="Z23" s="58">
        <f>IF('RME Imports'!AA23&gt;0, 'RME Imports'!AA23, "")</f>
        <v>644.80100959540709</v>
      </c>
      <c r="AA23" s="58">
        <f>IF('RME Imports'!AB23&gt;0, 'RME Imports'!AB23, "")</f>
        <v>1171.7136105428631</v>
      </c>
      <c r="AB23" s="58" t="str">
        <f>IF('RME Imports'!AC23&gt;0, 'RME Imports'!AC23, "")</f>
        <v/>
      </c>
      <c r="AC23" s="58" t="str">
        <f>IF('RME Imports'!AD23&gt;0, 'RME Imports'!AD23, "")</f>
        <v/>
      </c>
      <c r="AD23" s="58" t="str">
        <f>IF('RME Imports'!AE23&gt;0, 'RME Imports'!AE23, "")</f>
        <v/>
      </c>
      <c r="AE23" s="58" t="str">
        <f>IF('RME Imports'!AF23&gt;0, 'RME Imports'!AF23, "")</f>
        <v/>
      </c>
      <c r="AF23" s="58" t="str">
        <f>IF('RME Imports'!AG23&gt;0, 'RME Imports'!AG23, "")</f>
        <v/>
      </c>
      <c r="AG23" s="58" t="str">
        <f>IF('RME Imports'!AH23&gt;0, 'RME Imports'!AH23, "")</f>
        <v/>
      </c>
      <c r="AH23" s="58" t="str">
        <f>IF('RME Imports'!AI23&gt;0, 'RME Imports'!AI23, "")</f>
        <v/>
      </c>
      <c r="AI23" s="58" t="str">
        <f>IF('RME Imports'!AJ23&gt;0, 'RME Imports'!AJ23, "")</f>
        <v/>
      </c>
      <c r="AJ23" s="58" t="str">
        <f>IF('RME Imports'!AK23&gt;0, 'RME Imports'!AK23, "")</f>
        <v/>
      </c>
      <c r="AK23" s="58" t="str">
        <f>IF('RME Imports'!AL23&gt;0, 'RME Imports'!AL23, "")</f>
        <v/>
      </c>
      <c r="AL23" s="58" t="str">
        <f>IF('RME Imports'!AM23&gt;0, 'RME Imports'!AM23, "")</f>
        <v/>
      </c>
      <c r="AM23" s="58" t="str">
        <f>IF('RME Imports'!AN23&gt;0, 'RME Imports'!AN23, "")</f>
        <v/>
      </c>
      <c r="AN23" s="58" t="str">
        <f>IF('RME Imports'!AO23&gt;0, 'RME Imports'!AO23, "")</f>
        <v/>
      </c>
      <c r="AO23" s="58" t="str">
        <f>IF('RME Imports'!AP23&gt;0, 'RME Imports'!AP23, "")</f>
        <v/>
      </c>
      <c r="AP23" s="58" t="str">
        <f>IF('RME Imports'!AQ23&gt;0, 'RME Imports'!AQ23, "")</f>
        <v/>
      </c>
      <c r="AQ23" s="58" t="str">
        <f>IF('RME Imports'!AR23&gt;0, 'RME Imports'!AR23, "")</f>
        <v/>
      </c>
      <c r="AR23" s="58" t="str">
        <f>IF('RME Imports'!AS23&gt;0, 'RME Imports'!AS23, "")</f>
        <v/>
      </c>
      <c r="AS23" s="58" t="str">
        <f>IF('RME Imports'!AT23&gt;0, 'RME Imports'!AT23, "")</f>
        <v/>
      </c>
      <c r="AT23" s="58" t="str">
        <f>IF('RME Imports'!AU23&gt;0, 'RME Imports'!AU23, "")</f>
        <v/>
      </c>
      <c r="AU23" s="58" t="str">
        <f>IF('RME Imports'!AV23&gt;0, 'RME Imports'!AV23, "")</f>
        <v/>
      </c>
      <c r="AV23" s="58" t="str">
        <f>IF('RME Imports'!AW23&gt;0, 'RME Imports'!AW23, "")</f>
        <v/>
      </c>
      <c r="AW23" s="58" t="str">
        <f>IF('RME Imports'!AX23&gt;0, 'RME Imports'!AX23, "")</f>
        <v/>
      </c>
      <c r="AX23" s="58" t="str">
        <f>IF('RME Imports'!AY23&gt;0, 'RME Imports'!AY23, "")</f>
        <v/>
      </c>
      <c r="AY23" s="58" t="str">
        <f>IF('RME Imports'!AZ23&gt;0, 'RME Imports'!AZ23, "")</f>
        <v/>
      </c>
      <c r="AZ23" s="58" t="str">
        <f>IF('RME Imports'!BA23&gt;0, 'RME Imports'!BA23, "")</f>
        <v/>
      </c>
      <c r="BA23" s="58" t="str">
        <f>IF('RME Imports'!BB23&gt;0, 'RME Imports'!BB23, "")</f>
        <v/>
      </c>
      <c r="BB23" s="58" t="str">
        <f>IF('RME Imports'!BC23&gt;0, 'RME Imports'!BC23, "")</f>
        <v/>
      </c>
      <c r="BC23" s="58" t="str">
        <f>IF('RME Imports'!BD23&gt;0, 'RME Imports'!BD23, "")</f>
        <v/>
      </c>
      <c r="BD23" s="58" t="str">
        <f>IF('RME Imports'!BE23&gt;0, 'RME Imports'!BE23, "")</f>
        <v/>
      </c>
      <c r="BE23" s="58" t="str">
        <f>IF('RME Imports'!BF23&gt;0, 'RME Imports'!BF23, "")</f>
        <v/>
      </c>
      <c r="BF23" s="58" t="str">
        <f>IF('RME Imports'!BG23&gt;0, 'RME Imports'!BG23, "")</f>
        <v/>
      </c>
      <c r="BG23" s="58" t="str">
        <f>IF('RME Imports'!BH23&gt;0, 'RME Imports'!BH23, "")</f>
        <v/>
      </c>
      <c r="BH23" s="58" t="str">
        <f>IF('RME Imports'!BI23&gt;0, 'RME Imports'!BI23, "")</f>
        <v/>
      </c>
      <c r="BI23" s="58" t="str">
        <f>IF('RME Imports'!BJ23&gt;0, 'RME Imports'!BJ23, "")</f>
        <v/>
      </c>
      <c r="BJ23" s="58" t="str">
        <f>IF('RME Imports'!BK23&gt;0, 'RME Imports'!BK23, "")</f>
        <v/>
      </c>
      <c r="BK23" s="58" t="str">
        <f>IF('RME Imports'!BL23&gt;0, 'RME Imports'!BL23, "")</f>
        <v/>
      </c>
      <c r="BL23" s="58" t="str">
        <f>IF('RME Imports'!BM23&gt;0, 'RME Imports'!BM23, "")</f>
        <v/>
      </c>
      <c r="BM23" s="58" t="str">
        <f>IF('RME Imports'!BN23&gt;0, 'RME Imports'!BN23, "")</f>
        <v/>
      </c>
      <c r="BN23" s="58" t="str">
        <f>IF('RME Imports'!BO23&gt;0, 'RME Imports'!BO23, "")</f>
        <v/>
      </c>
      <c r="BO23" s="58" t="str">
        <f>IF('RME Imports'!BP23&gt;0, 'RME Imports'!BP23, "")</f>
        <v/>
      </c>
      <c r="BP23" s="58" t="str">
        <f>IF('RME Imports'!BQ23&gt;0, 'RME Imports'!BQ23, "")</f>
        <v/>
      </c>
      <c r="BQ23" s="58" t="str">
        <f>IF('RME Imports'!BR23&gt;0, 'RME Imports'!BR23, "")</f>
        <v/>
      </c>
      <c r="BR23" s="58" t="str">
        <f>IF('RME Imports'!BS23&gt;0, 'RME Imports'!BS23, "")</f>
        <v/>
      </c>
      <c r="BS23" s="58" t="str">
        <f>IF('RME Imports'!BT23&gt;0, 'RME Imports'!BT23, "")</f>
        <v/>
      </c>
      <c r="BT23" s="58" t="str">
        <f>IF('RME Imports'!BU23&gt;0, 'RME Imports'!BU23, "")</f>
        <v/>
      </c>
      <c r="BU23" s="58" t="str">
        <f>IF('RME Imports'!BV23&gt;0, 'RME Imports'!BV23, "")</f>
        <v/>
      </c>
      <c r="BV23" s="58" t="str">
        <f>IF('RME Imports'!BW23&gt;0, 'RME Imports'!BW23, "")</f>
        <v/>
      </c>
      <c r="BW23" s="58" t="str">
        <f>IF('RME Imports'!BX23&gt;0, 'RME Imports'!BX23, "")</f>
        <v/>
      </c>
      <c r="BX23" s="58" t="str">
        <f>IF('RME Imports'!BY23&gt;0, 'RME Imports'!BY23, "")</f>
        <v/>
      </c>
      <c r="BY23" s="58" t="str">
        <f>IF('RME Imports'!BZ23&gt;0, 'RME Imports'!BZ23, "")</f>
        <v/>
      </c>
      <c r="BZ23" s="58" t="str">
        <f>IF('RME Imports'!CA23&gt;0, 'RME Imports'!CA23, "")</f>
        <v/>
      </c>
      <c r="CA23" s="58" t="str">
        <f>IF('RME Imports'!CB23&gt;0, 'RME Imports'!CB23, "")</f>
        <v/>
      </c>
      <c r="CB23" s="58" t="str">
        <f>IF('RME Imports'!CC23&gt;0, 'RME Imports'!CC23, "")</f>
        <v/>
      </c>
      <c r="CC23" s="58" t="str">
        <f>IF('RME Imports'!CD23&gt;0, 'RME Imports'!CD23, "")</f>
        <v/>
      </c>
      <c r="CD23" s="58" t="str">
        <f>IF('RME Imports'!CE23&gt;0, 'RME Imports'!CE23, "")</f>
        <v/>
      </c>
      <c r="CE23" s="58" t="str">
        <f>IF('RME Imports'!CF23&gt;0, 'RME Imports'!CF23, "")</f>
        <v/>
      </c>
      <c r="CF23" s="58" t="str">
        <f>IF('RME Imports'!CG23&gt;0, 'RME Imports'!CG23, "")</f>
        <v/>
      </c>
      <c r="CG23" s="58" t="str">
        <f>IF('RME Imports'!CH23&gt;0, 'RME Imports'!CH23, "")</f>
        <v/>
      </c>
      <c r="CH23" s="58" t="str">
        <f>IF('RME Imports'!CI23&gt;0, 'RME Imports'!CI23, "")</f>
        <v/>
      </c>
      <c r="CI23" s="58" t="str">
        <f>IF('RME Imports'!CJ23&gt;0, 'RME Imports'!CJ23, "")</f>
        <v/>
      </c>
      <c r="CJ23" s="58" t="str">
        <f>IF('RME Imports'!CK23&gt;0, 'RME Imports'!CK23, "")</f>
        <v/>
      </c>
      <c r="CK23" s="58" t="str">
        <f>IF('RME Imports'!CL23&gt;0, 'RME Imports'!CL23, "")</f>
        <v/>
      </c>
      <c r="CL23" s="58" t="str">
        <f>IF('RME Imports'!CM23&gt;0, 'RME Imports'!CM23, "")</f>
        <v/>
      </c>
      <c r="CM23" s="58" t="str">
        <f>IF('RME Imports'!CN23&gt;0, 'RME Imports'!CN23, "")</f>
        <v/>
      </c>
      <c r="CN23" s="58" t="str">
        <f>IF('RME Imports'!CO23&gt;0, 'RME Imports'!CO23, "")</f>
        <v/>
      </c>
      <c r="CO23" s="58" t="str">
        <f>IF('RME Imports'!CP23&gt;0, 'RME Imports'!CP23, "")</f>
        <v/>
      </c>
      <c r="CP23" s="58" t="str">
        <f>IF('RME Imports'!CQ23&gt;0, 'RME Imports'!CQ23, "")</f>
        <v/>
      </c>
      <c r="CQ23" s="58" t="str">
        <f>IF('RME Imports'!CR23&gt;0, 'RME Imports'!CR23, "")</f>
        <v/>
      </c>
      <c r="CR23" s="58" t="str">
        <f>IF('RME Imports'!CS23&gt;0, 'RME Imports'!CS23, "")</f>
        <v/>
      </c>
      <c r="CS23" s="58" t="str">
        <f>IF('RME Imports'!CT23&gt;0, 'RME Imports'!CT23, "")</f>
        <v/>
      </c>
      <c r="CT23" s="58" t="str">
        <f>IF('RME Imports'!CU23&gt;0, 'RME Imports'!CU23, "")</f>
        <v/>
      </c>
      <c r="CU23" s="58" t="str">
        <f>IF('RME Imports'!CV23&gt;0, 'RME Imports'!CV23, "")</f>
        <v/>
      </c>
      <c r="CV23" s="58" t="str">
        <f>IF('RME Imports'!CW23&gt;0, 'RME Imports'!CW23, "")</f>
        <v/>
      </c>
      <c r="CW23" s="58" t="str">
        <f>IF('RME Imports'!CX23&gt;0, 'RME Imports'!CX23, "")</f>
        <v/>
      </c>
      <c r="CX23" s="58" t="str">
        <f>IF('RME Imports'!CY23&gt;0, 'RME Imports'!CY23, "")</f>
        <v/>
      </c>
      <c r="CY23" s="58" t="str">
        <f>IF('RME Imports'!CZ23&gt;0, 'RME Imports'!CZ23, "")</f>
        <v/>
      </c>
      <c r="CZ23" s="58" t="str">
        <f>IF('RME Imports'!DA23&gt;0, 'RME Imports'!DA23, "")</f>
        <v/>
      </c>
      <c r="DA23" s="58" t="str">
        <f>IF('RME Imports'!DB23&gt;0, 'RME Imports'!DB23, "")</f>
        <v/>
      </c>
      <c r="DB23" s="58" t="str">
        <f>IF('RME Imports'!DC23&gt;0, 'RME Imports'!DC23, "")</f>
        <v/>
      </c>
      <c r="DC23" s="58" t="str">
        <f>IF('RME Imports'!DD23&gt;0, 'RME Imports'!DD23, "")</f>
        <v/>
      </c>
      <c r="DD23" s="58" t="str">
        <f>IF('RME Imports'!DE23&gt;0, 'RME Imports'!DE23, "")</f>
        <v/>
      </c>
      <c r="DE23" s="58" t="str">
        <f>IF('RME Imports'!DF23&gt;0, 'RME Imports'!DF23, "")</f>
        <v/>
      </c>
      <c r="DF23" s="58" t="str">
        <f>IF('RME Imports'!DG23&gt;0, 'RME Imports'!DG23, "")</f>
        <v/>
      </c>
      <c r="DG23" s="58" t="str">
        <f>IF('RME Imports'!DH23&gt;0, 'RME Imports'!DH23, "")</f>
        <v/>
      </c>
      <c r="DH23" s="58" t="str">
        <f>IF('RME Imports'!DI23&gt;0, 'RME Imports'!DI23, "")</f>
        <v/>
      </c>
      <c r="DI23" s="58" t="str">
        <f>IF('RME Imports'!DJ23&gt;0, 'RME Imports'!DJ23, "")</f>
        <v/>
      </c>
      <c r="DJ23" s="58" t="str">
        <f>IF('RME Imports'!DK23&gt;0, 'RME Imports'!DK23, "")</f>
        <v/>
      </c>
      <c r="DK23" s="58" t="str">
        <f>IF('RME Imports'!DL23&gt;0, 'RME Imports'!DL23, "")</f>
        <v/>
      </c>
      <c r="DL23" s="58" t="str">
        <f>IF('RME Imports'!DM23&gt;0, 'RME Imports'!DM23, "")</f>
        <v/>
      </c>
      <c r="DM23" s="58" t="str">
        <f>IF('RME Imports'!DN23&gt;0, 'RME Imports'!DN23, "")</f>
        <v/>
      </c>
      <c r="DN23" s="58" t="str">
        <f>IF('RME Imports'!DO23&gt;0, 'RME Imports'!DO23, "")</f>
        <v/>
      </c>
      <c r="DO23" s="58" t="str">
        <f>IF('RME Imports'!DP23&gt;0, 'RME Imports'!DP23, "")</f>
        <v/>
      </c>
      <c r="DP23" s="58" t="str">
        <f>IF('RME Imports'!DQ23&gt;0, 'RME Imports'!DQ23, "")</f>
        <v/>
      </c>
      <c r="DQ23" s="58" t="str">
        <f>IF('RME Imports'!DR23&gt;0, 'RME Imports'!DR23, "")</f>
        <v/>
      </c>
      <c r="DR23" s="58" t="str">
        <f>IF('RME Imports'!DS23&gt;0, 'RME Imports'!DS23, "")</f>
        <v/>
      </c>
      <c r="DS23" s="58" t="str">
        <f>IF('RME Imports'!DT23&gt;0, 'RME Imports'!DT23, "")</f>
        <v/>
      </c>
    </row>
    <row r="24" spans="2:123" x14ac:dyDescent="0.3">
      <c r="B24" s="39" t="s">
        <v>144</v>
      </c>
      <c r="C24" s="37" t="s">
        <v>145</v>
      </c>
      <c r="D24" s="58">
        <f>IF('RME Imports'!E24&gt;0, 'RME Imports'!E24, "")</f>
        <v>3.2735623566101495</v>
      </c>
      <c r="E24" s="58">
        <f>IF('RME Imports'!F24&gt;0, 'RME Imports'!F24, "")</f>
        <v>10.857818289148726</v>
      </c>
      <c r="F24" s="58">
        <f>IF('RME Imports'!G24&gt;0, 'RME Imports'!G24, "")</f>
        <v>14.131380645758878</v>
      </c>
      <c r="G24" s="58">
        <f>IF('RME Imports'!H24&gt;0, 'RME Imports'!H24, "")</f>
        <v>3.3415060858929948</v>
      </c>
      <c r="H24" s="58">
        <f>IF('RME Imports'!I24&gt;0, 'RME Imports'!I24, "")</f>
        <v>8.3072693313643189</v>
      </c>
      <c r="I24" s="58">
        <f>IF('RME Imports'!J24&gt;0, 'RME Imports'!J24, "")</f>
        <v>11.648775417257317</v>
      </c>
      <c r="J24" s="58">
        <f>IF('RME Imports'!K24&gt;0, 'RME Imports'!K24, "")</f>
        <v>4.5491044702805654</v>
      </c>
      <c r="K24" s="58">
        <f>IF('RME Imports'!L24&gt;0, 'RME Imports'!L24, "")</f>
        <v>12.570081979845424</v>
      </c>
      <c r="L24" s="58">
        <f>IF('RME Imports'!M24&gt;0, 'RME Imports'!M24, "")</f>
        <v>17.119186450125984</v>
      </c>
      <c r="M24" s="58">
        <f>IF('RME Imports'!N24&gt;0, 'RME Imports'!N24, "")</f>
        <v>5.0803292366329318</v>
      </c>
      <c r="N24" s="58">
        <f>IF('RME Imports'!O24&gt;0, 'RME Imports'!O24, "")</f>
        <v>14.183991766299705</v>
      </c>
      <c r="O24" s="58">
        <f>IF('RME Imports'!P24&gt;0, 'RME Imports'!P24, "")</f>
        <v>19.264321002932647</v>
      </c>
      <c r="P24" s="58">
        <f>IF('RME Imports'!Q24&gt;0, 'RME Imports'!Q24, "")</f>
        <v>6.2197601232991939</v>
      </c>
      <c r="Q24" s="58">
        <f>IF('RME Imports'!R24&gt;0, 'RME Imports'!R24, "")</f>
        <v>16.428418549488455</v>
      </c>
      <c r="R24" s="58">
        <f>IF('RME Imports'!S24&gt;0, 'RME Imports'!S24, "")</f>
        <v>22.648178672787658</v>
      </c>
      <c r="S24" s="58">
        <f>IF('RME Imports'!T24&gt;0, 'RME Imports'!T24, "")</f>
        <v>5.8162272980223584</v>
      </c>
      <c r="T24" s="58">
        <f>IF('RME Imports'!U24&gt;0, 'RME Imports'!U24, "")</f>
        <v>15.927279067184561</v>
      </c>
      <c r="U24" s="58">
        <f>IF('RME Imports'!V24&gt;0, 'RME Imports'!V24, "")</f>
        <v>21.743506365206922</v>
      </c>
      <c r="V24" s="58">
        <f>IF('RME Imports'!W24&gt;0, 'RME Imports'!W24, "")</f>
        <v>6.7897734383792354</v>
      </c>
      <c r="W24" s="58">
        <f>IF('RME Imports'!X24&gt;0, 'RME Imports'!X24, "")</f>
        <v>15.895075574976332</v>
      </c>
      <c r="X24" s="58">
        <f>IF('RME Imports'!Y24&gt;0, 'RME Imports'!Y24, "")</f>
        <v>22.684849013355571</v>
      </c>
      <c r="Y24" s="58">
        <f>IF('RME Imports'!Z24&gt;0, 'RME Imports'!Z24, "")</f>
        <v>3.6637556544473684</v>
      </c>
      <c r="Z24" s="58">
        <f>IF('RME Imports'!AA24&gt;0, 'RME Imports'!AA24, "")</f>
        <v>13.056022567545815</v>
      </c>
      <c r="AA24" s="58">
        <f>IF('RME Imports'!AB24&gt;0, 'RME Imports'!AB24, "")</f>
        <v>16.719778221993199</v>
      </c>
      <c r="AB24" s="58" t="str">
        <f>IF('RME Imports'!AC24&gt;0, 'RME Imports'!AC24, "")</f>
        <v/>
      </c>
      <c r="AC24" s="58" t="str">
        <f>IF('RME Imports'!AD24&gt;0, 'RME Imports'!AD24, "")</f>
        <v/>
      </c>
      <c r="AD24" s="58" t="str">
        <f>IF('RME Imports'!AE24&gt;0, 'RME Imports'!AE24, "")</f>
        <v/>
      </c>
      <c r="AE24" s="58" t="str">
        <f>IF('RME Imports'!AF24&gt;0, 'RME Imports'!AF24, "")</f>
        <v/>
      </c>
      <c r="AF24" s="58" t="str">
        <f>IF('RME Imports'!AG24&gt;0, 'RME Imports'!AG24, "")</f>
        <v/>
      </c>
      <c r="AG24" s="58" t="str">
        <f>IF('RME Imports'!AH24&gt;0, 'RME Imports'!AH24, "")</f>
        <v/>
      </c>
      <c r="AH24" s="58" t="str">
        <f>IF('RME Imports'!AI24&gt;0, 'RME Imports'!AI24, "")</f>
        <v/>
      </c>
      <c r="AI24" s="58" t="str">
        <f>IF('RME Imports'!AJ24&gt;0, 'RME Imports'!AJ24, "")</f>
        <v/>
      </c>
      <c r="AJ24" s="58" t="str">
        <f>IF('RME Imports'!AK24&gt;0, 'RME Imports'!AK24, "")</f>
        <v/>
      </c>
      <c r="AK24" s="58" t="str">
        <f>IF('RME Imports'!AL24&gt;0, 'RME Imports'!AL24, "")</f>
        <v/>
      </c>
      <c r="AL24" s="58" t="str">
        <f>IF('RME Imports'!AM24&gt;0, 'RME Imports'!AM24, "")</f>
        <v/>
      </c>
      <c r="AM24" s="58" t="str">
        <f>IF('RME Imports'!AN24&gt;0, 'RME Imports'!AN24, "")</f>
        <v/>
      </c>
      <c r="AN24" s="58" t="str">
        <f>IF('RME Imports'!AO24&gt;0, 'RME Imports'!AO24, "")</f>
        <v/>
      </c>
      <c r="AO24" s="58" t="str">
        <f>IF('RME Imports'!AP24&gt;0, 'RME Imports'!AP24, "")</f>
        <v/>
      </c>
      <c r="AP24" s="58" t="str">
        <f>IF('RME Imports'!AQ24&gt;0, 'RME Imports'!AQ24, "")</f>
        <v/>
      </c>
      <c r="AQ24" s="58" t="str">
        <f>IF('RME Imports'!AR24&gt;0, 'RME Imports'!AR24, "")</f>
        <v/>
      </c>
      <c r="AR24" s="58" t="str">
        <f>IF('RME Imports'!AS24&gt;0, 'RME Imports'!AS24, "")</f>
        <v/>
      </c>
      <c r="AS24" s="58" t="str">
        <f>IF('RME Imports'!AT24&gt;0, 'RME Imports'!AT24, "")</f>
        <v/>
      </c>
      <c r="AT24" s="58" t="str">
        <f>IF('RME Imports'!AU24&gt;0, 'RME Imports'!AU24, "")</f>
        <v/>
      </c>
      <c r="AU24" s="58" t="str">
        <f>IF('RME Imports'!AV24&gt;0, 'RME Imports'!AV24, "")</f>
        <v/>
      </c>
      <c r="AV24" s="58" t="str">
        <f>IF('RME Imports'!AW24&gt;0, 'RME Imports'!AW24, "")</f>
        <v/>
      </c>
      <c r="AW24" s="58" t="str">
        <f>IF('RME Imports'!AX24&gt;0, 'RME Imports'!AX24, "")</f>
        <v/>
      </c>
      <c r="AX24" s="58" t="str">
        <f>IF('RME Imports'!AY24&gt;0, 'RME Imports'!AY24, "")</f>
        <v/>
      </c>
      <c r="AY24" s="58" t="str">
        <f>IF('RME Imports'!AZ24&gt;0, 'RME Imports'!AZ24, "")</f>
        <v/>
      </c>
      <c r="AZ24" s="58" t="str">
        <f>IF('RME Imports'!BA24&gt;0, 'RME Imports'!BA24, "")</f>
        <v/>
      </c>
      <c r="BA24" s="58" t="str">
        <f>IF('RME Imports'!BB24&gt;0, 'RME Imports'!BB24, "")</f>
        <v/>
      </c>
      <c r="BB24" s="58" t="str">
        <f>IF('RME Imports'!BC24&gt;0, 'RME Imports'!BC24, "")</f>
        <v/>
      </c>
      <c r="BC24" s="58" t="str">
        <f>IF('RME Imports'!BD24&gt;0, 'RME Imports'!BD24, "")</f>
        <v/>
      </c>
      <c r="BD24" s="58" t="str">
        <f>IF('RME Imports'!BE24&gt;0, 'RME Imports'!BE24, "")</f>
        <v/>
      </c>
      <c r="BE24" s="58" t="str">
        <f>IF('RME Imports'!BF24&gt;0, 'RME Imports'!BF24, "")</f>
        <v/>
      </c>
      <c r="BF24" s="58" t="str">
        <f>IF('RME Imports'!BG24&gt;0, 'RME Imports'!BG24, "")</f>
        <v/>
      </c>
      <c r="BG24" s="58" t="str">
        <f>IF('RME Imports'!BH24&gt;0, 'RME Imports'!BH24, "")</f>
        <v/>
      </c>
      <c r="BH24" s="58" t="str">
        <f>IF('RME Imports'!BI24&gt;0, 'RME Imports'!BI24, "")</f>
        <v/>
      </c>
      <c r="BI24" s="58" t="str">
        <f>IF('RME Imports'!BJ24&gt;0, 'RME Imports'!BJ24, "")</f>
        <v/>
      </c>
      <c r="BJ24" s="58" t="str">
        <f>IF('RME Imports'!BK24&gt;0, 'RME Imports'!BK24, "")</f>
        <v/>
      </c>
      <c r="BK24" s="58" t="str">
        <f>IF('RME Imports'!BL24&gt;0, 'RME Imports'!BL24, "")</f>
        <v/>
      </c>
      <c r="BL24" s="58" t="str">
        <f>IF('RME Imports'!BM24&gt;0, 'RME Imports'!BM24, "")</f>
        <v/>
      </c>
      <c r="BM24" s="58" t="str">
        <f>IF('RME Imports'!BN24&gt;0, 'RME Imports'!BN24, "")</f>
        <v/>
      </c>
      <c r="BN24" s="58" t="str">
        <f>IF('RME Imports'!BO24&gt;0, 'RME Imports'!BO24, "")</f>
        <v/>
      </c>
      <c r="BO24" s="58" t="str">
        <f>IF('RME Imports'!BP24&gt;0, 'RME Imports'!BP24, "")</f>
        <v/>
      </c>
      <c r="BP24" s="58" t="str">
        <f>IF('RME Imports'!BQ24&gt;0, 'RME Imports'!BQ24, "")</f>
        <v/>
      </c>
      <c r="BQ24" s="58" t="str">
        <f>IF('RME Imports'!BR24&gt;0, 'RME Imports'!BR24, "")</f>
        <v/>
      </c>
      <c r="BR24" s="58" t="str">
        <f>IF('RME Imports'!BS24&gt;0, 'RME Imports'!BS24, "")</f>
        <v/>
      </c>
      <c r="BS24" s="58" t="str">
        <f>IF('RME Imports'!BT24&gt;0, 'RME Imports'!BT24, "")</f>
        <v/>
      </c>
      <c r="BT24" s="58" t="str">
        <f>IF('RME Imports'!BU24&gt;0, 'RME Imports'!BU24, "")</f>
        <v/>
      </c>
      <c r="BU24" s="58" t="str">
        <f>IF('RME Imports'!BV24&gt;0, 'RME Imports'!BV24, "")</f>
        <v/>
      </c>
      <c r="BV24" s="58" t="str">
        <f>IF('RME Imports'!BW24&gt;0, 'RME Imports'!BW24, "")</f>
        <v/>
      </c>
      <c r="BW24" s="58" t="str">
        <f>IF('RME Imports'!BX24&gt;0, 'RME Imports'!BX24, "")</f>
        <v/>
      </c>
      <c r="BX24" s="58" t="str">
        <f>IF('RME Imports'!BY24&gt;0, 'RME Imports'!BY24, "")</f>
        <v/>
      </c>
      <c r="BY24" s="58" t="str">
        <f>IF('RME Imports'!BZ24&gt;0, 'RME Imports'!BZ24, "")</f>
        <v/>
      </c>
      <c r="BZ24" s="58" t="str">
        <f>IF('RME Imports'!CA24&gt;0, 'RME Imports'!CA24, "")</f>
        <v/>
      </c>
      <c r="CA24" s="58" t="str">
        <f>IF('RME Imports'!CB24&gt;0, 'RME Imports'!CB24, "")</f>
        <v/>
      </c>
      <c r="CB24" s="58" t="str">
        <f>IF('RME Imports'!CC24&gt;0, 'RME Imports'!CC24, "")</f>
        <v/>
      </c>
      <c r="CC24" s="58" t="str">
        <f>IF('RME Imports'!CD24&gt;0, 'RME Imports'!CD24, "")</f>
        <v/>
      </c>
      <c r="CD24" s="58" t="str">
        <f>IF('RME Imports'!CE24&gt;0, 'RME Imports'!CE24, "")</f>
        <v/>
      </c>
      <c r="CE24" s="58" t="str">
        <f>IF('RME Imports'!CF24&gt;0, 'RME Imports'!CF24, "")</f>
        <v/>
      </c>
      <c r="CF24" s="58" t="str">
        <f>IF('RME Imports'!CG24&gt;0, 'RME Imports'!CG24, "")</f>
        <v/>
      </c>
      <c r="CG24" s="58" t="str">
        <f>IF('RME Imports'!CH24&gt;0, 'RME Imports'!CH24, "")</f>
        <v/>
      </c>
      <c r="CH24" s="58" t="str">
        <f>IF('RME Imports'!CI24&gt;0, 'RME Imports'!CI24, "")</f>
        <v/>
      </c>
      <c r="CI24" s="58" t="str">
        <f>IF('RME Imports'!CJ24&gt;0, 'RME Imports'!CJ24, "")</f>
        <v/>
      </c>
      <c r="CJ24" s="58" t="str">
        <f>IF('RME Imports'!CK24&gt;0, 'RME Imports'!CK24, "")</f>
        <v/>
      </c>
      <c r="CK24" s="58" t="str">
        <f>IF('RME Imports'!CL24&gt;0, 'RME Imports'!CL24, "")</f>
        <v/>
      </c>
      <c r="CL24" s="58" t="str">
        <f>IF('RME Imports'!CM24&gt;0, 'RME Imports'!CM24, "")</f>
        <v/>
      </c>
      <c r="CM24" s="58" t="str">
        <f>IF('RME Imports'!CN24&gt;0, 'RME Imports'!CN24, "")</f>
        <v/>
      </c>
      <c r="CN24" s="58" t="str">
        <f>IF('RME Imports'!CO24&gt;0, 'RME Imports'!CO24, "")</f>
        <v/>
      </c>
      <c r="CO24" s="58" t="str">
        <f>IF('RME Imports'!CP24&gt;0, 'RME Imports'!CP24, "")</f>
        <v/>
      </c>
      <c r="CP24" s="58" t="str">
        <f>IF('RME Imports'!CQ24&gt;0, 'RME Imports'!CQ24, "")</f>
        <v/>
      </c>
      <c r="CQ24" s="58" t="str">
        <f>IF('RME Imports'!CR24&gt;0, 'RME Imports'!CR24, "")</f>
        <v/>
      </c>
      <c r="CR24" s="58" t="str">
        <f>IF('RME Imports'!CS24&gt;0, 'RME Imports'!CS24, "")</f>
        <v/>
      </c>
      <c r="CS24" s="58" t="str">
        <f>IF('RME Imports'!CT24&gt;0, 'RME Imports'!CT24, "")</f>
        <v/>
      </c>
      <c r="CT24" s="58" t="str">
        <f>IF('RME Imports'!CU24&gt;0, 'RME Imports'!CU24, "")</f>
        <v/>
      </c>
      <c r="CU24" s="58" t="str">
        <f>IF('RME Imports'!CV24&gt;0, 'RME Imports'!CV24, "")</f>
        <v/>
      </c>
      <c r="CV24" s="58" t="str">
        <f>IF('RME Imports'!CW24&gt;0, 'RME Imports'!CW24, "")</f>
        <v/>
      </c>
      <c r="CW24" s="58" t="str">
        <f>IF('RME Imports'!CX24&gt;0, 'RME Imports'!CX24, "")</f>
        <v/>
      </c>
      <c r="CX24" s="58" t="str">
        <f>IF('RME Imports'!CY24&gt;0, 'RME Imports'!CY24, "")</f>
        <v/>
      </c>
      <c r="CY24" s="58" t="str">
        <f>IF('RME Imports'!CZ24&gt;0, 'RME Imports'!CZ24, "")</f>
        <v/>
      </c>
      <c r="CZ24" s="58" t="str">
        <f>IF('RME Imports'!DA24&gt;0, 'RME Imports'!DA24, "")</f>
        <v/>
      </c>
      <c r="DA24" s="58" t="str">
        <f>IF('RME Imports'!DB24&gt;0, 'RME Imports'!DB24, "")</f>
        <v/>
      </c>
      <c r="DB24" s="58" t="str">
        <f>IF('RME Imports'!DC24&gt;0, 'RME Imports'!DC24, "")</f>
        <v/>
      </c>
      <c r="DC24" s="58" t="str">
        <f>IF('RME Imports'!DD24&gt;0, 'RME Imports'!DD24, "")</f>
        <v/>
      </c>
      <c r="DD24" s="58" t="str">
        <f>IF('RME Imports'!DE24&gt;0, 'RME Imports'!DE24, "")</f>
        <v/>
      </c>
      <c r="DE24" s="58" t="str">
        <f>IF('RME Imports'!DF24&gt;0, 'RME Imports'!DF24, "")</f>
        <v/>
      </c>
      <c r="DF24" s="58" t="str">
        <f>IF('RME Imports'!DG24&gt;0, 'RME Imports'!DG24, "")</f>
        <v/>
      </c>
      <c r="DG24" s="58" t="str">
        <f>IF('RME Imports'!DH24&gt;0, 'RME Imports'!DH24, "")</f>
        <v/>
      </c>
      <c r="DH24" s="58" t="str">
        <f>IF('RME Imports'!DI24&gt;0, 'RME Imports'!DI24, "")</f>
        <v/>
      </c>
      <c r="DI24" s="58" t="str">
        <f>IF('RME Imports'!DJ24&gt;0, 'RME Imports'!DJ24, "")</f>
        <v/>
      </c>
      <c r="DJ24" s="58" t="str">
        <f>IF('RME Imports'!DK24&gt;0, 'RME Imports'!DK24, "")</f>
        <v/>
      </c>
      <c r="DK24" s="58" t="str">
        <f>IF('RME Imports'!DL24&gt;0, 'RME Imports'!DL24, "")</f>
        <v/>
      </c>
      <c r="DL24" s="58" t="str">
        <f>IF('RME Imports'!DM24&gt;0, 'RME Imports'!DM24, "")</f>
        <v/>
      </c>
      <c r="DM24" s="58" t="str">
        <f>IF('RME Imports'!DN24&gt;0, 'RME Imports'!DN24, "")</f>
        <v/>
      </c>
      <c r="DN24" s="58" t="str">
        <f>IF('RME Imports'!DO24&gt;0, 'RME Imports'!DO24, "")</f>
        <v/>
      </c>
      <c r="DO24" s="58" t="str">
        <f>IF('RME Imports'!DP24&gt;0, 'RME Imports'!DP24, "")</f>
        <v/>
      </c>
      <c r="DP24" s="58" t="str">
        <f>IF('RME Imports'!DQ24&gt;0, 'RME Imports'!DQ24, "")</f>
        <v/>
      </c>
      <c r="DQ24" s="58" t="str">
        <f>IF('RME Imports'!DR24&gt;0, 'RME Imports'!DR24, "")</f>
        <v/>
      </c>
      <c r="DR24" s="58" t="str">
        <f>IF('RME Imports'!DS24&gt;0, 'RME Imports'!DS24, "")</f>
        <v/>
      </c>
      <c r="DS24" s="58" t="str">
        <f>IF('RME Imports'!DT24&gt;0, 'RME Imports'!DT24, "")</f>
        <v/>
      </c>
    </row>
    <row r="25" spans="2:123" x14ac:dyDescent="0.3">
      <c r="B25" s="39" t="s">
        <v>146</v>
      </c>
      <c r="C25" s="37" t="s">
        <v>147</v>
      </c>
      <c r="D25" s="58">
        <f>IF('RME Imports'!E25&gt;0, 'RME Imports'!E25, "")</f>
        <v>186.82342921575338</v>
      </c>
      <c r="E25" s="58">
        <f>IF('RME Imports'!F25&gt;0, 'RME Imports'!F25, "")</f>
        <v>333.54616734081833</v>
      </c>
      <c r="F25" s="58">
        <f>IF('RME Imports'!G25&gt;0, 'RME Imports'!G25, "")</f>
        <v>520.36959655657176</v>
      </c>
      <c r="G25" s="58">
        <f>IF('RME Imports'!H25&gt;0, 'RME Imports'!H25, "")</f>
        <v>185.72641858386322</v>
      </c>
      <c r="H25" s="58">
        <f>IF('RME Imports'!I25&gt;0, 'RME Imports'!I25, "")</f>
        <v>303.87848109523691</v>
      </c>
      <c r="I25" s="58">
        <f>IF('RME Imports'!J25&gt;0, 'RME Imports'!J25, "")</f>
        <v>489.60489967909984</v>
      </c>
      <c r="J25" s="58">
        <f>IF('RME Imports'!K25&gt;0, 'RME Imports'!K25, "")</f>
        <v>188.40062677722824</v>
      </c>
      <c r="K25" s="58">
        <f>IF('RME Imports'!L25&gt;0, 'RME Imports'!L25, "")</f>
        <v>347.8943315030678</v>
      </c>
      <c r="L25" s="58">
        <f>IF('RME Imports'!M25&gt;0, 'RME Imports'!M25, "")</f>
        <v>536.29495828029621</v>
      </c>
      <c r="M25" s="58">
        <f>IF('RME Imports'!N25&gt;0, 'RME Imports'!N25, "")</f>
        <v>229.78916211877399</v>
      </c>
      <c r="N25" s="58">
        <f>IF('RME Imports'!O25&gt;0, 'RME Imports'!O25, "")</f>
        <v>401.06876587002665</v>
      </c>
      <c r="O25" s="58">
        <f>IF('RME Imports'!P25&gt;0, 'RME Imports'!P25, "")</f>
        <v>630.85792798880095</v>
      </c>
      <c r="P25" s="58">
        <f>IF('RME Imports'!Q25&gt;0, 'RME Imports'!Q25, "")</f>
        <v>265.58014019713926</v>
      </c>
      <c r="Q25" s="58">
        <f>IF('RME Imports'!R25&gt;0, 'RME Imports'!R25, "")</f>
        <v>466.48513201075662</v>
      </c>
      <c r="R25" s="58">
        <f>IF('RME Imports'!S25&gt;0, 'RME Imports'!S25, "")</f>
        <v>732.06527220789621</v>
      </c>
      <c r="S25" s="58">
        <f>IF('RME Imports'!T25&gt;0, 'RME Imports'!T25, "")</f>
        <v>251.18996018303017</v>
      </c>
      <c r="T25" s="58">
        <f>IF('RME Imports'!U25&gt;0, 'RME Imports'!U25, "")</f>
        <v>428.6327502294215</v>
      </c>
      <c r="U25" s="58">
        <f>IF('RME Imports'!V25&gt;0, 'RME Imports'!V25, "")</f>
        <v>679.8227104124519</v>
      </c>
      <c r="V25" s="58">
        <f>IF('RME Imports'!W25&gt;0, 'RME Imports'!W25, "")</f>
        <v>248.9343956370555</v>
      </c>
      <c r="W25" s="58">
        <f>IF('RME Imports'!X25&gt;0, 'RME Imports'!X25, "")</f>
        <v>419.30038528156962</v>
      </c>
      <c r="X25" s="58">
        <f>IF('RME Imports'!Y25&gt;0, 'RME Imports'!Y25, "")</f>
        <v>668.23478091862523</v>
      </c>
      <c r="Y25" s="58">
        <f>IF('RME Imports'!Z25&gt;0, 'RME Imports'!Z25, "")</f>
        <v>179.874230523899</v>
      </c>
      <c r="Z25" s="58">
        <f>IF('RME Imports'!AA25&gt;0, 'RME Imports'!AA25, "")</f>
        <v>392.11242157392928</v>
      </c>
      <c r="AA25" s="58">
        <f>IF('RME Imports'!AB25&gt;0, 'RME Imports'!AB25, "")</f>
        <v>571.98665209782837</v>
      </c>
      <c r="AB25" s="58" t="str">
        <f>IF('RME Imports'!AC25&gt;0, 'RME Imports'!AC25, "")</f>
        <v/>
      </c>
      <c r="AC25" s="58" t="str">
        <f>IF('RME Imports'!AD25&gt;0, 'RME Imports'!AD25, "")</f>
        <v/>
      </c>
      <c r="AD25" s="58" t="str">
        <f>IF('RME Imports'!AE25&gt;0, 'RME Imports'!AE25, "")</f>
        <v/>
      </c>
      <c r="AE25" s="58" t="str">
        <f>IF('RME Imports'!AF25&gt;0, 'RME Imports'!AF25, "")</f>
        <v/>
      </c>
      <c r="AF25" s="58" t="str">
        <f>IF('RME Imports'!AG25&gt;0, 'RME Imports'!AG25, "")</f>
        <v/>
      </c>
      <c r="AG25" s="58" t="str">
        <f>IF('RME Imports'!AH25&gt;0, 'RME Imports'!AH25, "")</f>
        <v/>
      </c>
      <c r="AH25" s="58" t="str">
        <f>IF('RME Imports'!AI25&gt;0, 'RME Imports'!AI25, "")</f>
        <v/>
      </c>
      <c r="AI25" s="58" t="str">
        <f>IF('RME Imports'!AJ25&gt;0, 'RME Imports'!AJ25, "")</f>
        <v/>
      </c>
      <c r="AJ25" s="58" t="str">
        <f>IF('RME Imports'!AK25&gt;0, 'RME Imports'!AK25, "")</f>
        <v/>
      </c>
      <c r="AK25" s="58" t="str">
        <f>IF('RME Imports'!AL25&gt;0, 'RME Imports'!AL25, "")</f>
        <v/>
      </c>
      <c r="AL25" s="58" t="str">
        <f>IF('RME Imports'!AM25&gt;0, 'RME Imports'!AM25, "")</f>
        <v/>
      </c>
      <c r="AM25" s="58" t="str">
        <f>IF('RME Imports'!AN25&gt;0, 'RME Imports'!AN25, "")</f>
        <v/>
      </c>
      <c r="AN25" s="58" t="str">
        <f>IF('RME Imports'!AO25&gt;0, 'RME Imports'!AO25, "")</f>
        <v/>
      </c>
      <c r="AO25" s="58" t="str">
        <f>IF('RME Imports'!AP25&gt;0, 'RME Imports'!AP25, "")</f>
        <v/>
      </c>
      <c r="AP25" s="58" t="str">
        <f>IF('RME Imports'!AQ25&gt;0, 'RME Imports'!AQ25, "")</f>
        <v/>
      </c>
      <c r="AQ25" s="58" t="str">
        <f>IF('RME Imports'!AR25&gt;0, 'RME Imports'!AR25, "")</f>
        <v/>
      </c>
      <c r="AR25" s="58" t="str">
        <f>IF('RME Imports'!AS25&gt;0, 'RME Imports'!AS25, "")</f>
        <v/>
      </c>
      <c r="AS25" s="58" t="str">
        <f>IF('RME Imports'!AT25&gt;0, 'RME Imports'!AT25, "")</f>
        <v/>
      </c>
      <c r="AT25" s="58" t="str">
        <f>IF('RME Imports'!AU25&gt;0, 'RME Imports'!AU25, "")</f>
        <v/>
      </c>
      <c r="AU25" s="58" t="str">
        <f>IF('RME Imports'!AV25&gt;0, 'RME Imports'!AV25, "")</f>
        <v/>
      </c>
      <c r="AV25" s="58" t="str">
        <f>IF('RME Imports'!AW25&gt;0, 'RME Imports'!AW25, "")</f>
        <v/>
      </c>
      <c r="AW25" s="58" t="str">
        <f>IF('RME Imports'!AX25&gt;0, 'RME Imports'!AX25, "")</f>
        <v/>
      </c>
      <c r="AX25" s="58" t="str">
        <f>IF('RME Imports'!AY25&gt;0, 'RME Imports'!AY25, "")</f>
        <v/>
      </c>
      <c r="AY25" s="58" t="str">
        <f>IF('RME Imports'!AZ25&gt;0, 'RME Imports'!AZ25, "")</f>
        <v/>
      </c>
      <c r="AZ25" s="58" t="str">
        <f>IF('RME Imports'!BA25&gt;0, 'RME Imports'!BA25, "")</f>
        <v/>
      </c>
      <c r="BA25" s="58" t="str">
        <f>IF('RME Imports'!BB25&gt;0, 'RME Imports'!BB25, "")</f>
        <v/>
      </c>
      <c r="BB25" s="58" t="str">
        <f>IF('RME Imports'!BC25&gt;0, 'RME Imports'!BC25, "")</f>
        <v/>
      </c>
      <c r="BC25" s="58" t="str">
        <f>IF('RME Imports'!BD25&gt;0, 'RME Imports'!BD25, "")</f>
        <v/>
      </c>
      <c r="BD25" s="58" t="str">
        <f>IF('RME Imports'!BE25&gt;0, 'RME Imports'!BE25, "")</f>
        <v/>
      </c>
      <c r="BE25" s="58" t="str">
        <f>IF('RME Imports'!BF25&gt;0, 'RME Imports'!BF25, "")</f>
        <v/>
      </c>
      <c r="BF25" s="58" t="str">
        <f>IF('RME Imports'!BG25&gt;0, 'RME Imports'!BG25, "")</f>
        <v/>
      </c>
      <c r="BG25" s="58" t="str">
        <f>IF('RME Imports'!BH25&gt;0, 'RME Imports'!BH25, "")</f>
        <v/>
      </c>
      <c r="BH25" s="58" t="str">
        <f>IF('RME Imports'!BI25&gt;0, 'RME Imports'!BI25, "")</f>
        <v/>
      </c>
      <c r="BI25" s="58" t="str">
        <f>IF('RME Imports'!BJ25&gt;0, 'RME Imports'!BJ25, "")</f>
        <v/>
      </c>
      <c r="BJ25" s="58" t="str">
        <f>IF('RME Imports'!BK25&gt;0, 'RME Imports'!BK25, "")</f>
        <v/>
      </c>
      <c r="BK25" s="58" t="str">
        <f>IF('RME Imports'!BL25&gt;0, 'RME Imports'!BL25, "")</f>
        <v/>
      </c>
      <c r="BL25" s="58" t="str">
        <f>IF('RME Imports'!BM25&gt;0, 'RME Imports'!BM25, "")</f>
        <v/>
      </c>
      <c r="BM25" s="58" t="str">
        <f>IF('RME Imports'!BN25&gt;0, 'RME Imports'!BN25, "")</f>
        <v/>
      </c>
      <c r="BN25" s="58" t="str">
        <f>IF('RME Imports'!BO25&gt;0, 'RME Imports'!BO25, "")</f>
        <v/>
      </c>
      <c r="BO25" s="58" t="str">
        <f>IF('RME Imports'!BP25&gt;0, 'RME Imports'!BP25, "")</f>
        <v/>
      </c>
      <c r="BP25" s="58" t="str">
        <f>IF('RME Imports'!BQ25&gt;0, 'RME Imports'!BQ25, "")</f>
        <v/>
      </c>
      <c r="BQ25" s="58" t="str">
        <f>IF('RME Imports'!BR25&gt;0, 'RME Imports'!BR25, "")</f>
        <v/>
      </c>
      <c r="BR25" s="58" t="str">
        <f>IF('RME Imports'!BS25&gt;0, 'RME Imports'!BS25, "")</f>
        <v/>
      </c>
      <c r="BS25" s="58" t="str">
        <f>IF('RME Imports'!BT25&gt;0, 'RME Imports'!BT25, "")</f>
        <v/>
      </c>
      <c r="BT25" s="58" t="str">
        <f>IF('RME Imports'!BU25&gt;0, 'RME Imports'!BU25, "")</f>
        <v/>
      </c>
      <c r="BU25" s="58" t="str">
        <f>IF('RME Imports'!BV25&gt;0, 'RME Imports'!BV25, "")</f>
        <v/>
      </c>
      <c r="BV25" s="58" t="str">
        <f>IF('RME Imports'!BW25&gt;0, 'RME Imports'!BW25, "")</f>
        <v/>
      </c>
      <c r="BW25" s="58" t="str">
        <f>IF('RME Imports'!BX25&gt;0, 'RME Imports'!BX25, "")</f>
        <v/>
      </c>
      <c r="BX25" s="58" t="str">
        <f>IF('RME Imports'!BY25&gt;0, 'RME Imports'!BY25, "")</f>
        <v/>
      </c>
      <c r="BY25" s="58" t="str">
        <f>IF('RME Imports'!BZ25&gt;0, 'RME Imports'!BZ25, "")</f>
        <v/>
      </c>
      <c r="BZ25" s="58" t="str">
        <f>IF('RME Imports'!CA25&gt;0, 'RME Imports'!CA25, "")</f>
        <v/>
      </c>
      <c r="CA25" s="58" t="str">
        <f>IF('RME Imports'!CB25&gt;0, 'RME Imports'!CB25, "")</f>
        <v/>
      </c>
      <c r="CB25" s="58" t="str">
        <f>IF('RME Imports'!CC25&gt;0, 'RME Imports'!CC25, "")</f>
        <v/>
      </c>
      <c r="CC25" s="58" t="str">
        <f>IF('RME Imports'!CD25&gt;0, 'RME Imports'!CD25, "")</f>
        <v/>
      </c>
      <c r="CD25" s="58" t="str">
        <f>IF('RME Imports'!CE25&gt;0, 'RME Imports'!CE25, "")</f>
        <v/>
      </c>
      <c r="CE25" s="58" t="str">
        <f>IF('RME Imports'!CF25&gt;0, 'RME Imports'!CF25, "")</f>
        <v/>
      </c>
      <c r="CF25" s="58" t="str">
        <f>IF('RME Imports'!CG25&gt;0, 'RME Imports'!CG25, "")</f>
        <v/>
      </c>
      <c r="CG25" s="58" t="str">
        <f>IF('RME Imports'!CH25&gt;0, 'RME Imports'!CH25, "")</f>
        <v/>
      </c>
      <c r="CH25" s="58" t="str">
        <f>IF('RME Imports'!CI25&gt;0, 'RME Imports'!CI25, "")</f>
        <v/>
      </c>
      <c r="CI25" s="58" t="str">
        <f>IF('RME Imports'!CJ25&gt;0, 'RME Imports'!CJ25, "")</f>
        <v/>
      </c>
      <c r="CJ25" s="58" t="str">
        <f>IF('RME Imports'!CK25&gt;0, 'RME Imports'!CK25, "")</f>
        <v/>
      </c>
      <c r="CK25" s="58" t="str">
        <f>IF('RME Imports'!CL25&gt;0, 'RME Imports'!CL25, "")</f>
        <v/>
      </c>
      <c r="CL25" s="58" t="str">
        <f>IF('RME Imports'!CM25&gt;0, 'RME Imports'!CM25, "")</f>
        <v/>
      </c>
      <c r="CM25" s="58" t="str">
        <f>IF('RME Imports'!CN25&gt;0, 'RME Imports'!CN25, "")</f>
        <v/>
      </c>
      <c r="CN25" s="58" t="str">
        <f>IF('RME Imports'!CO25&gt;0, 'RME Imports'!CO25, "")</f>
        <v/>
      </c>
      <c r="CO25" s="58" t="str">
        <f>IF('RME Imports'!CP25&gt;0, 'RME Imports'!CP25, "")</f>
        <v/>
      </c>
      <c r="CP25" s="58" t="str">
        <f>IF('RME Imports'!CQ25&gt;0, 'RME Imports'!CQ25, "")</f>
        <v/>
      </c>
      <c r="CQ25" s="58" t="str">
        <f>IF('RME Imports'!CR25&gt;0, 'RME Imports'!CR25, "")</f>
        <v/>
      </c>
      <c r="CR25" s="58" t="str">
        <f>IF('RME Imports'!CS25&gt;0, 'RME Imports'!CS25, "")</f>
        <v/>
      </c>
      <c r="CS25" s="58" t="str">
        <f>IF('RME Imports'!CT25&gt;0, 'RME Imports'!CT25, "")</f>
        <v/>
      </c>
      <c r="CT25" s="58" t="str">
        <f>IF('RME Imports'!CU25&gt;0, 'RME Imports'!CU25, "")</f>
        <v/>
      </c>
      <c r="CU25" s="58" t="str">
        <f>IF('RME Imports'!CV25&gt;0, 'RME Imports'!CV25, "")</f>
        <v/>
      </c>
      <c r="CV25" s="58" t="str">
        <f>IF('RME Imports'!CW25&gt;0, 'RME Imports'!CW25, "")</f>
        <v/>
      </c>
      <c r="CW25" s="58" t="str">
        <f>IF('RME Imports'!CX25&gt;0, 'RME Imports'!CX25, "")</f>
        <v/>
      </c>
      <c r="CX25" s="58" t="str">
        <f>IF('RME Imports'!CY25&gt;0, 'RME Imports'!CY25, "")</f>
        <v/>
      </c>
      <c r="CY25" s="58" t="str">
        <f>IF('RME Imports'!CZ25&gt;0, 'RME Imports'!CZ25, "")</f>
        <v/>
      </c>
      <c r="CZ25" s="58" t="str">
        <f>IF('RME Imports'!DA25&gt;0, 'RME Imports'!DA25, "")</f>
        <v/>
      </c>
      <c r="DA25" s="58" t="str">
        <f>IF('RME Imports'!DB25&gt;0, 'RME Imports'!DB25, "")</f>
        <v/>
      </c>
      <c r="DB25" s="58" t="str">
        <f>IF('RME Imports'!DC25&gt;0, 'RME Imports'!DC25, "")</f>
        <v/>
      </c>
      <c r="DC25" s="58" t="str">
        <f>IF('RME Imports'!DD25&gt;0, 'RME Imports'!DD25, "")</f>
        <v/>
      </c>
      <c r="DD25" s="58" t="str">
        <f>IF('RME Imports'!DE25&gt;0, 'RME Imports'!DE25, "")</f>
        <v/>
      </c>
      <c r="DE25" s="58" t="str">
        <f>IF('RME Imports'!DF25&gt;0, 'RME Imports'!DF25, "")</f>
        <v/>
      </c>
      <c r="DF25" s="58" t="str">
        <f>IF('RME Imports'!DG25&gt;0, 'RME Imports'!DG25, "")</f>
        <v/>
      </c>
      <c r="DG25" s="58" t="str">
        <f>IF('RME Imports'!DH25&gt;0, 'RME Imports'!DH25, "")</f>
        <v/>
      </c>
      <c r="DH25" s="58" t="str">
        <f>IF('RME Imports'!DI25&gt;0, 'RME Imports'!DI25, "")</f>
        <v/>
      </c>
      <c r="DI25" s="58" t="str">
        <f>IF('RME Imports'!DJ25&gt;0, 'RME Imports'!DJ25, "")</f>
        <v/>
      </c>
      <c r="DJ25" s="58" t="str">
        <f>IF('RME Imports'!DK25&gt;0, 'RME Imports'!DK25, "")</f>
        <v/>
      </c>
      <c r="DK25" s="58" t="str">
        <f>IF('RME Imports'!DL25&gt;0, 'RME Imports'!DL25, "")</f>
        <v/>
      </c>
      <c r="DL25" s="58" t="str">
        <f>IF('RME Imports'!DM25&gt;0, 'RME Imports'!DM25, "")</f>
        <v/>
      </c>
      <c r="DM25" s="58" t="str">
        <f>IF('RME Imports'!DN25&gt;0, 'RME Imports'!DN25, "")</f>
        <v/>
      </c>
      <c r="DN25" s="58" t="str">
        <f>IF('RME Imports'!DO25&gt;0, 'RME Imports'!DO25, "")</f>
        <v/>
      </c>
      <c r="DO25" s="58" t="str">
        <f>IF('RME Imports'!DP25&gt;0, 'RME Imports'!DP25, "")</f>
        <v/>
      </c>
      <c r="DP25" s="58" t="str">
        <f>IF('RME Imports'!DQ25&gt;0, 'RME Imports'!DQ25, "")</f>
        <v/>
      </c>
      <c r="DQ25" s="58" t="str">
        <f>IF('RME Imports'!DR25&gt;0, 'RME Imports'!DR25, "")</f>
        <v/>
      </c>
      <c r="DR25" s="58" t="str">
        <f>IF('RME Imports'!DS25&gt;0, 'RME Imports'!DS25, "")</f>
        <v/>
      </c>
      <c r="DS25" s="58" t="str">
        <f>IF('RME Imports'!DT25&gt;0, 'RME Imports'!DT25, "")</f>
        <v/>
      </c>
    </row>
    <row r="26" spans="2:123" x14ac:dyDescent="0.3">
      <c r="B26" s="39" t="s">
        <v>148</v>
      </c>
      <c r="C26" s="37" t="s">
        <v>149</v>
      </c>
      <c r="D26" s="58">
        <f>IF('RME Imports'!E26&gt;0, 'RME Imports'!E26, "")</f>
        <v>346.40503164429958</v>
      </c>
      <c r="E26" s="58">
        <f>IF('RME Imports'!F26&gt;0, 'RME Imports'!F26, "")</f>
        <v>679.6652384022791</v>
      </c>
      <c r="F26" s="58">
        <f>IF('RME Imports'!G26&gt;0, 'RME Imports'!G26, "")</f>
        <v>1026.0702700465795</v>
      </c>
      <c r="G26" s="58">
        <f>IF('RME Imports'!H26&gt;0, 'RME Imports'!H26, "")</f>
        <v>273.3292842874281</v>
      </c>
      <c r="H26" s="58">
        <f>IF('RME Imports'!I26&gt;0, 'RME Imports'!I26, "")</f>
        <v>434.5346695549128</v>
      </c>
      <c r="I26" s="58">
        <f>IF('RME Imports'!J26&gt;0, 'RME Imports'!J26, "")</f>
        <v>707.86395384234095</v>
      </c>
      <c r="J26" s="58">
        <f>IF('RME Imports'!K26&gt;0, 'RME Imports'!K26, "")</f>
        <v>305.26319287784099</v>
      </c>
      <c r="K26" s="58">
        <f>IF('RME Imports'!L26&gt;0, 'RME Imports'!L26, "")</f>
        <v>557.61991568254814</v>
      </c>
      <c r="L26" s="58">
        <f>IF('RME Imports'!M26&gt;0, 'RME Imports'!M26, "")</f>
        <v>862.88310856038959</v>
      </c>
      <c r="M26" s="58">
        <f>IF('RME Imports'!N26&gt;0, 'RME Imports'!N26, "")</f>
        <v>254.89184432778632</v>
      </c>
      <c r="N26" s="58">
        <f>IF('RME Imports'!O26&gt;0, 'RME Imports'!O26, "")</f>
        <v>464.49685177035838</v>
      </c>
      <c r="O26" s="58">
        <f>IF('RME Imports'!P26&gt;0, 'RME Imports'!P26, "")</f>
        <v>719.38869609814469</v>
      </c>
      <c r="P26" s="58">
        <f>IF('RME Imports'!Q26&gt;0, 'RME Imports'!Q26, "")</f>
        <v>288.19521771307541</v>
      </c>
      <c r="Q26" s="58">
        <f>IF('RME Imports'!R26&gt;0, 'RME Imports'!R26, "")</f>
        <v>543.18584388902741</v>
      </c>
      <c r="R26" s="58">
        <f>IF('RME Imports'!S26&gt;0, 'RME Imports'!S26, "")</f>
        <v>831.38106160210248</v>
      </c>
      <c r="S26" s="58">
        <f>IF('RME Imports'!T26&gt;0, 'RME Imports'!T26, "")</f>
        <v>290.72228896877311</v>
      </c>
      <c r="T26" s="58">
        <f>IF('RME Imports'!U26&gt;0, 'RME Imports'!U26, "")</f>
        <v>514.27162294810159</v>
      </c>
      <c r="U26" s="58">
        <f>IF('RME Imports'!V26&gt;0, 'RME Imports'!V26, "")</f>
        <v>804.99391191687494</v>
      </c>
      <c r="V26" s="58">
        <f>IF('RME Imports'!W26&gt;0, 'RME Imports'!W26, "")</f>
        <v>304.32465636748833</v>
      </c>
      <c r="W26" s="58">
        <f>IF('RME Imports'!X26&gt;0, 'RME Imports'!X26, "")</f>
        <v>530.12903615309324</v>
      </c>
      <c r="X26" s="58">
        <f>IF('RME Imports'!Y26&gt;0, 'RME Imports'!Y26, "")</f>
        <v>834.45369252058128</v>
      </c>
      <c r="Y26" s="58">
        <f>IF('RME Imports'!Z26&gt;0, 'RME Imports'!Z26, "")</f>
        <v>249.13472829125439</v>
      </c>
      <c r="Z26" s="58">
        <f>IF('RME Imports'!AA26&gt;0, 'RME Imports'!AA26, "")</f>
        <v>508.29320040606751</v>
      </c>
      <c r="AA26" s="58">
        <f>IF('RME Imports'!AB26&gt;0, 'RME Imports'!AB26, "")</f>
        <v>757.42792869732216</v>
      </c>
      <c r="AB26" s="58" t="str">
        <f>IF('RME Imports'!AC26&gt;0, 'RME Imports'!AC26, "")</f>
        <v/>
      </c>
      <c r="AC26" s="58" t="str">
        <f>IF('RME Imports'!AD26&gt;0, 'RME Imports'!AD26, "")</f>
        <v/>
      </c>
      <c r="AD26" s="58" t="str">
        <f>IF('RME Imports'!AE26&gt;0, 'RME Imports'!AE26, "")</f>
        <v/>
      </c>
      <c r="AE26" s="58" t="str">
        <f>IF('RME Imports'!AF26&gt;0, 'RME Imports'!AF26, "")</f>
        <v/>
      </c>
      <c r="AF26" s="58" t="str">
        <f>IF('RME Imports'!AG26&gt;0, 'RME Imports'!AG26, "")</f>
        <v/>
      </c>
      <c r="AG26" s="58" t="str">
        <f>IF('RME Imports'!AH26&gt;0, 'RME Imports'!AH26, "")</f>
        <v/>
      </c>
      <c r="AH26" s="58" t="str">
        <f>IF('RME Imports'!AI26&gt;0, 'RME Imports'!AI26, "")</f>
        <v/>
      </c>
      <c r="AI26" s="58" t="str">
        <f>IF('RME Imports'!AJ26&gt;0, 'RME Imports'!AJ26, "")</f>
        <v/>
      </c>
      <c r="AJ26" s="58" t="str">
        <f>IF('RME Imports'!AK26&gt;0, 'RME Imports'!AK26, "")</f>
        <v/>
      </c>
      <c r="AK26" s="58" t="str">
        <f>IF('RME Imports'!AL26&gt;0, 'RME Imports'!AL26, "")</f>
        <v/>
      </c>
      <c r="AL26" s="58" t="str">
        <f>IF('RME Imports'!AM26&gt;0, 'RME Imports'!AM26, "")</f>
        <v/>
      </c>
      <c r="AM26" s="58" t="str">
        <f>IF('RME Imports'!AN26&gt;0, 'RME Imports'!AN26, "")</f>
        <v/>
      </c>
      <c r="AN26" s="58" t="str">
        <f>IF('RME Imports'!AO26&gt;0, 'RME Imports'!AO26, "")</f>
        <v/>
      </c>
      <c r="AO26" s="58" t="str">
        <f>IF('RME Imports'!AP26&gt;0, 'RME Imports'!AP26, "")</f>
        <v/>
      </c>
      <c r="AP26" s="58" t="str">
        <f>IF('RME Imports'!AQ26&gt;0, 'RME Imports'!AQ26, "")</f>
        <v/>
      </c>
      <c r="AQ26" s="58" t="str">
        <f>IF('RME Imports'!AR26&gt;0, 'RME Imports'!AR26, "")</f>
        <v/>
      </c>
      <c r="AR26" s="58" t="str">
        <f>IF('RME Imports'!AS26&gt;0, 'RME Imports'!AS26, "")</f>
        <v/>
      </c>
      <c r="AS26" s="58" t="str">
        <f>IF('RME Imports'!AT26&gt;0, 'RME Imports'!AT26, "")</f>
        <v/>
      </c>
      <c r="AT26" s="58" t="str">
        <f>IF('RME Imports'!AU26&gt;0, 'RME Imports'!AU26, "")</f>
        <v/>
      </c>
      <c r="AU26" s="58" t="str">
        <f>IF('RME Imports'!AV26&gt;0, 'RME Imports'!AV26, "")</f>
        <v/>
      </c>
      <c r="AV26" s="58" t="str">
        <f>IF('RME Imports'!AW26&gt;0, 'RME Imports'!AW26, "")</f>
        <v/>
      </c>
      <c r="AW26" s="58" t="str">
        <f>IF('RME Imports'!AX26&gt;0, 'RME Imports'!AX26, "")</f>
        <v/>
      </c>
      <c r="AX26" s="58" t="str">
        <f>IF('RME Imports'!AY26&gt;0, 'RME Imports'!AY26, "")</f>
        <v/>
      </c>
      <c r="AY26" s="58" t="str">
        <f>IF('RME Imports'!AZ26&gt;0, 'RME Imports'!AZ26, "")</f>
        <v/>
      </c>
      <c r="AZ26" s="58" t="str">
        <f>IF('RME Imports'!BA26&gt;0, 'RME Imports'!BA26, "")</f>
        <v/>
      </c>
      <c r="BA26" s="58" t="str">
        <f>IF('RME Imports'!BB26&gt;0, 'RME Imports'!BB26, "")</f>
        <v/>
      </c>
      <c r="BB26" s="58" t="str">
        <f>IF('RME Imports'!BC26&gt;0, 'RME Imports'!BC26, "")</f>
        <v/>
      </c>
      <c r="BC26" s="58" t="str">
        <f>IF('RME Imports'!BD26&gt;0, 'RME Imports'!BD26, "")</f>
        <v/>
      </c>
      <c r="BD26" s="58" t="str">
        <f>IF('RME Imports'!BE26&gt;0, 'RME Imports'!BE26, "")</f>
        <v/>
      </c>
      <c r="BE26" s="58" t="str">
        <f>IF('RME Imports'!BF26&gt;0, 'RME Imports'!BF26, "")</f>
        <v/>
      </c>
      <c r="BF26" s="58" t="str">
        <f>IF('RME Imports'!BG26&gt;0, 'RME Imports'!BG26, "")</f>
        <v/>
      </c>
      <c r="BG26" s="58" t="str">
        <f>IF('RME Imports'!BH26&gt;0, 'RME Imports'!BH26, "")</f>
        <v/>
      </c>
      <c r="BH26" s="58" t="str">
        <f>IF('RME Imports'!BI26&gt;0, 'RME Imports'!BI26, "")</f>
        <v/>
      </c>
      <c r="BI26" s="58" t="str">
        <f>IF('RME Imports'!BJ26&gt;0, 'RME Imports'!BJ26, "")</f>
        <v/>
      </c>
      <c r="BJ26" s="58" t="str">
        <f>IF('RME Imports'!BK26&gt;0, 'RME Imports'!BK26, "")</f>
        <v/>
      </c>
      <c r="BK26" s="58" t="str">
        <f>IF('RME Imports'!BL26&gt;0, 'RME Imports'!BL26, "")</f>
        <v/>
      </c>
      <c r="BL26" s="58" t="str">
        <f>IF('RME Imports'!BM26&gt;0, 'RME Imports'!BM26, "")</f>
        <v/>
      </c>
      <c r="BM26" s="58" t="str">
        <f>IF('RME Imports'!BN26&gt;0, 'RME Imports'!BN26, "")</f>
        <v/>
      </c>
      <c r="BN26" s="58" t="str">
        <f>IF('RME Imports'!BO26&gt;0, 'RME Imports'!BO26, "")</f>
        <v/>
      </c>
      <c r="BO26" s="58" t="str">
        <f>IF('RME Imports'!BP26&gt;0, 'RME Imports'!BP26, "")</f>
        <v/>
      </c>
      <c r="BP26" s="58" t="str">
        <f>IF('RME Imports'!BQ26&gt;0, 'RME Imports'!BQ26, "")</f>
        <v/>
      </c>
      <c r="BQ26" s="58" t="str">
        <f>IF('RME Imports'!BR26&gt;0, 'RME Imports'!BR26, "")</f>
        <v/>
      </c>
      <c r="BR26" s="58" t="str">
        <f>IF('RME Imports'!BS26&gt;0, 'RME Imports'!BS26, "")</f>
        <v/>
      </c>
      <c r="BS26" s="58" t="str">
        <f>IF('RME Imports'!BT26&gt;0, 'RME Imports'!BT26, "")</f>
        <v/>
      </c>
      <c r="BT26" s="58" t="str">
        <f>IF('RME Imports'!BU26&gt;0, 'RME Imports'!BU26, "")</f>
        <v/>
      </c>
      <c r="BU26" s="58" t="str">
        <f>IF('RME Imports'!BV26&gt;0, 'RME Imports'!BV26, "")</f>
        <v/>
      </c>
      <c r="BV26" s="58" t="str">
        <f>IF('RME Imports'!BW26&gt;0, 'RME Imports'!BW26, "")</f>
        <v/>
      </c>
      <c r="BW26" s="58" t="str">
        <f>IF('RME Imports'!BX26&gt;0, 'RME Imports'!BX26, "")</f>
        <v/>
      </c>
      <c r="BX26" s="58" t="str">
        <f>IF('RME Imports'!BY26&gt;0, 'RME Imports'!BY26, "")</f>
        <v/>
      </c>
      <c r="BY26" s="58" t="str">
        <f>IF('RME Imports'!BZ26&gt;0, 'RME Imports'!BZ26, "")</f>
        <v/>
      </c>
      <c r="BZ26" s="58" t="str">
        <f>IF('RME Imports'!CA26&gt;0, 'RME Imports'!CA26, "")</f>
        <v/>
      </c>
      <c r="CA26" s="58" t="str">
        <f>IF('RME Imports'!CB26&gt;0, 'RME Imports'!CB26, "")</f>
        <v/>
      </c>
      <c r="CB26" s="58" t="str">
        <f>IF('RME Imports'!CC26&gt;0, 'RME Imports'!CC26, "")</f>
        <v/>
      </c>
      <c r="CC26" s="58" t="str">
        <f>IF('RME Imports'!CD26&gt;0, 'RME Imports'!CD26, "")</f>
        <v/>
      </c>
      <c r="CD26" s="58" t="str">
        <f>IF('RME Imports'!CE26&gt;0, 'RME Imports'!CE26, "")</f>
        <v/>
      </c>
      <c r="CE26" s="58" t="str">
        <f>IF('RME Imports'!CF26&gt;0, 'RME Imports'!CF26, "")</f>
        <v/>
      </c>
      <c r="CF26" s="58" t="str">
        <f>IF('RME Imports'!CG26&gt;0, 'RME Imports'!CG26, "")</f>
        <v/>
      </c>
      <c r="CG26" s="58" t="str">
        <f>IF('RME Imports'!CH26&gt;0, 'RME Imports'!CH26, "")</f>
        <v/>
      </c>
      <c r="CH26" s="58" t="str">
        <f>IF('RME Imports'!CI26&gt;0, 'RME Imports'!CI26, "")</f>
        <v/>
      </c>
      <c r="CI26" s="58" t="str">
        <f>IF('RME Imports'!CJ26&gt;0, 'RME Imports'!CJ26, "")</f>
        <v/>
      </c>
      <c r="CJ26" s="58" t="str">
        <f>IF('RME Imports'!CK26&gt;0, 'RME Imports'!CK26, "")</f>
        <v/>
      </c>
      <c r="CK26" s="58" t="str">
        <f>IF('RME Imports'!CL26&gt;0, 'RME Imports'!CL26, "")</f>
        <v/>
      </c>
      <c r="CL26" s="58" t="str">
        <f>IF('RME Imports'!CM26&gt;0, 'RME Imports'!CM26, "")</f>
        <v/>
      </c>
      <c r="CM26" s="58" t="str">
        <f>IF('RME Imports'!CN26&gt;0, 'RME Imports'!CN26, "")</f>
        <v/>
      </c>
      <c r="CN26" s="58" t="str">
        <f>IF('RME Imports'!CO26&gt;0, 'RME Imports'!CO26, "")</f>
        <v/>
      </c>
      <c r="CO26" s="58" t="str">
        <f>IF('RME Imports'!CP26&gt;0, 'RME Imports'!CP26, "")</f>
        <v/>
      </c>
      <c r="CP26" s="58" t="str">
        <f>IF('RME Imports'!CQ26&gt;0, 'RME Imports'!CQ26, "")</f>
        <v/>
      </c>
      <c r="CQ26" s="58" t="str">
        <f>IF('RME Imports'!CR26&gt;0, 'RME Imports'!CR26, "")</f>
        <v/>
      </c>
      <c r="CR26" s="58" t="str">
        <f>IF('RME Imports'!CS26&gt;0, 'RME Imports'!CS26, "")</f>
        <v/>
      </c>
      <c r="CS26" s="58" t="str">
        <f>IF('RME Imports'!CT26&gt;0, 'RME Imports'!CT26, "")</f>
        <v/>
      </c>
      <c r="CT26" s="58" t="str">
        <f>IF('RME Imports'!CU26&gt;0, 'RME Imports'!CU26, "")</f>
        <v/>
      </c>
      <c r="CU26" s="58" t="str">
        <f>IF('RME Imports'!CV26&gt;0, 'RME Imports'!CV26, "")</f>
        <v/>
      </c>
      <c r="CV26" s="58" t="str">
        <f>IF('RME Imports'!CW26&gt;0, 'RME Imports'!CW26, "")</f>
        <v/>
      </c>
      <c r="CW26" s="58" t="str">
        <f>IF('RME Imports'!CX26&gt;0, 'RME Imports'!CX26, "")</f>
        <v/>
      </c>
      <c r="CX26" s="58" t="str">
        <f>IF('RME Imports'!CY26&gt;0, 'RME Imports'!CY26, "")</f>
        <v/>
      </c>
      <c r="CY26" s="58" t="str">
        <f>IF('RME Imports'!CZ26&gt;0, 'RME Imports'!CZ26, "")</f>
        <v/>
      </c>
      <c r="CZ26" s="58" t="str">
        <f>IF('RME Imports'!DA26&gt;0, 'RME Imports'!DA26, "")</f>
        <v/>
      </c>
      <c r="DA26" s="58" t="str">
        <f>IF('RME Imports'!DB26&gt;0, 'RME Imports'!DB26, "")</f>
        <v/>
      </c>
      <c r="DB26" s="58" t="str">
        <f>IF('RME Imports'!DC26&gt;0, 'RME Imports'!DC26, "")</f>
        <v/>
      </c>
      <c r="DC26" s="58" t="str">
        <f>IF('RME Imports'!DD26&gt;0, 'RME Imports'!DD26, "")</f>
        <v/>
      </c>
      <c r="DD26" s="58" t="str">
        <f>IF('RME Imports'!DE26&gt;0, 'RME Imports'!DE26, "")</f>
        <v/>
      </c>
      <c r="DE26" s="58" t="str">
        <f>IF('RME Imports'!DF26&gt;0, 'RME Imports'!DF26, "")</f>
        <v/>
      </c>
      <c r="DF26" s="58" t="str">
        <f>IF('RME Imports'!DG26&gt;0, 'RME Imports'!DG26, "")</f>
        <v/>
      </c>
      <c r="DG26" s="58" t="str">
        <f>IF('RME Imports'!DH26&gt;0, 'RME Imports'!DH26, "")</f>
        <v/>
      </c>
      <c r="DH26" s="58" t="str">
        <f>IF('RME Imports'!DI26&gt;0, 'RME Imports'!DI26, "")</f>
        <v/>
      </c>
      <c r="DI26" s="58" t="str">
        <f>IF('RME Imports'!DJ26&gt;0, 'RME Imports'!DJ26, "")</f>
        <v/>
      </c>
      <c r="DJ26" s="58" t="str">
        <f>IF('RME Imports'!DK26&gt;0, 'RME Imports'!DK26, "")</f>
        <v/>
      </c>
      <c r="DK26" s="58" t="str">
        <f>IF('RME Imports'!DL26&gt;0, 'RME Imports'!DL26, "")</f>
        <v/>
      </c>
      <c r="DL26" s="58" t="str">
        <f>IF('RME Imports'!DM26&gt;0, 'RME Imports'!DM26, "")</f>
        <v/>
      </c>
      <c r="DM26" s="58" t="str">
        <f>IF('RME Imports'!DN26&gt;0, 'RME Imports'!DN26, "")</f>
        <v/>
      </c>
      <c r="DN26" s="58" t="str">
        <f>IF('RME Imports'!DO26&gt;0, 'RME Imports'!DO26, "")</f>
        <v/>
      </c>
      <c r="DO26" s="58" t="str">
        <f>IF('RME Imports'!DP26&gt;0, 'RME Imports'!DP26, "")</f>
        <v/>
      </c>
      <c r="DP26" s="58" t="str">
        <f>IF('RME Imports'!DQ26&gt;0, 'RME Imports'!DQ26, "")</f>
        <v/>
      </c>
      <c r="DQ26" s="58" t="str">
        <f>IF('RME Imports'!DR26&gt;0, 'RME Imports'!DR26, "")</f>
        <v/>
      </c>
      <c r="DR26" s="58" t="str">
        <f>IF('RME Imports'!DS26&gt;0, 'RME Imports'!DS26, "")</f>
        <v/>
      </c>
      <c r="DS26" s="58" t="str">
        <f>IF('RME Imports'!DT26&gt;0, 'RME Imports'!DT26, "")</f>
        <v/>
      </c>
    </row>
    <row r="27" spans="2:123" x14ac:dyDescent="0.3">
      <c r="B27" s="39" t="s">
        <v>150</v>
      </c>
      <c r="C27" s="37" t="s">
        <v>151</v>
      </c>
      <c r="D27" s="58">
        <f>IF('RME Imports'!E27&gt;0, 'RME Imports'!E27, "")</f>
        <v>1582.2878395668176</v>
      </c>
      <c r="E27" s="58">
        <f>IF('RME Imports'!F27&gt;0, 'RME Imports'!F27, "")</f>
        <v>3450.3340955158387</v>
      </c>
      <c r="F27" s="58">
        <f>IF('RME Imports'!G27&gt;0, 'RME Imports'!G27, "")</f>
        <v>5032.6219350826523</v>
      </c>
      <c r="G27" s="58">
        <f>IF('RME Imports'!H27&gt;0, 'RME Imports'!H27, "")</f>
        <v>1517.8281603181954</v>
      </c>
      <c r="H27" s="58">
        <f>IF('RME Imports'!I27&gt;0, 'RME Imports'!I27, "")</f>
        <v>2924.7093995971018</v>
      </c>
      <c r="I27" s="58">
        <f>IF('RME Imports'!J27&gt;0, 'RME Imports'!J27, "")</f>
        <v>4442.5375599152949</v>
      </c>
      <c r="J27" s="58">
        <f>IF('RME Imports'!K27&gt;0, 'RME Imports'!K27, "")</f>
        <v>1540.4546314320132</v>
      </c>
      <c r="K27" s="58">
        <f>IF('RME Imports'!L27&gt;0, 'RME Imports'!L27, "")</f>
        <v>3285.2992683976599</v>
      </c>
      <c r="L27" s="58">
        <f>IF('RME Imports'!M27&gt;0, 'RME Imports'!M27, "")</f>
        <v>4825.7538998296686</v>
      </c>
      <c r="M27" s="58">
        <f>IF('RME Imports'!N27&gt;0, 'RME Imports'!N27, "")</f>
        <v>1577.8430197273819</v>
      </c>
      <c r="N27" s="58">
        <f>IF('RME Imports'!O27&gt;0, 'RME Imports'!O27, "")</f>
        <v>3349.8713011144337</v>
      </c>
      <c r="O27" s="58">
        <f>IF('RME Imports'!P27&gt;0, 'RME Imports'!P27, "")</f>
        <v>4927.7143208418147</v>
      </c>
      <c r="P27" s="58">
        <f>IF('RME Imports'!Q27&gt;0, 'RME Imports'!Q27, "")</f>
        <v>1808.0313430188457</v>
      </c>
      <c r="Q27" s="58">
        <f>IF('RME Imports'!R27&gt;0, 'RME Imports'!R27, "")</f>
        <v>4076.1186926305227</v>
      </c>
      <c r="R27" s="58">
        <f>IF('RME Imports'!S27&gt;0, 'RME Imports'!S27, "")</f>
        <v>5884.1500356493671</v>
      </c>
      <c r="S27" s="58">
        <f>IF('RME Imports'!T27&gt;0, 'RME Imports'!T27, "")</f>
        <v>1883.4332924285034</v>
      </c>
      <c r="T27" s="58">
        <f>IF('RME Imports'!U27&gt;0, 'RME Imports'!U27, "")</f>
        <v>4012.9659797147278</v>
      </c>
      <c r="U27" s="58">
        <f>IF('RME Imports'!V27&gt;0, 'RME Imports'!V27, "")</f>
        <v>5896.3992721432323</v>
      </c>
      <c r="V27" s="58">
        <f>IF('RME Imports'!W27&gt;0, 'RME Imports'!W27, "")</f>
        <v>1661.1012024594352</v>
      </c>
      <c r="W27" s="58">
        <f>IF('RME Imports'!X27&gt;0, 'RME Imports'!X27, "")</f>
        <v>3777.5971443314588</v>
      </c>
      <c r="X27" s="58">
        <f>IF('RME Imports'!Y27&gt;0, 'RME Imports'!Y27, "")</f>
        <v>5438.6983467908949</v>
      </c>
      <c r="Y27" s="58">
        <f>IF('RME Imports'!Z27&gt;0, 'RME Imports'!Z27, "")</f>
        <v>1810.6306383820897</v>
      </c>
      <c r="Z27" s="58">
        <f>IF('RME Imports'!AA27&gt;0, 'RME Imports'!AA27, "")</f>
        <v>3816.400180014527</v>
      </c>
      <c r="AA27" s="58">
        <f>IF('RME Imports'!AB27&gt;0, 'RME Imports'!AB27, "")</f>
        <v>5627.0308183966144</v>
      </c>
      <c r="AB27" s="58" t="str">
        <f>IF('RME Imports'!AC27&gt;0, 'RME Imports'!AC27, "")</f>
        <v/>
      </c>
      <c r="AC27" s="58" t="str">
        <f>IF('RME Imports'!AD27&gt;0, 'RME Imports'!AD27, "")</f>
        <v/>
      </c>
      <c r="AD27" s="58" t="str">
        <f>IF('RME Imports'!AE27&gt;0, 'RME Imports'!AE27, "")</f>
        <v/>
      </c>
      <c r="AE27" s="58" t="str">
        <f>IF('RME Imports'!AF27&gt;0, 'RME Imports'!AF27, "")</f>
        <v/>
      </c>
      <c r="AF27" s="58" t="str">
        <f>IF('RME Imports'!AG27&gt;0, 'RME Imports'!AG27, "")</f>
        <v/>
      </c>
      <c r="AG27" s="58" t="str">
        <f>IF('RME Imports'!AH27&gt;0, 'RME Imports'!AH27, "")</f>
        <v/>
      </c>
      <c r="AH27" s="58" t="str">
        <f>IF('RME Imports'!AI27&gt;0, 'RME Imports'!AI27, "")</f>
        <v/>
      </c>
      <c r="AI27" s="58" t="str">
        <f>IF('RME Imports'!AJ27&gt;0, 'RME Imports'!AJ27, "")</f>
        <v/>
      </c>
      <c r="AJ27" s="58" t="str">
        <f>IF('RME Imports'!AK27&gt;0, 'RME Imports'!AK27, "")</f>
        <v/>
      </c>
      <c r="AK27" s="58" t="str">
        <f>IF('RME Imports'!AL27&gt;0, 'RME Imports'!AL27, "")</f>
        <v/>
      </c>
      <c r="AL27" s="58" t="str">
        <f>IF('RME Imports'!AM27&gt;0, 'RME Imports'!AM27, "")</f>
        <v/>
      </c>
      <c r="AM27" s="58" t="str">
        <f>IF('RME Imports'!AN27&gt;0, 'RME Imports'!AN27, "")</f>
        <v/>
      </c>
      <c r="AN27" s="58" t="str">
        <f>IF('RME Imports'!AO27&gt;0, 'RME Imports'!AO27, "")</f>
        <v/>
      </c>
      <c r="AO27" s="58" t="str">
        <f>IF('RME Imports'!AP27&gt;0, 'RME Imports'!AP27, "")</f>
        <v/>
      </c>
      <c r="AP27" s="58" t="str">
        <f>IF('RME Imports'!AQ27&gt;0, 'RME Imports'!AQ27, "")</f>
        <v/>
      </c>
      <c r="AQ27" s="58" t="str">
        <f>IF('RME Imports'!AR27&gt;0, 'RME Imports'!AR27, "")</f>
        <v/>
      </c>
      <c r="AR27" s="58" t="str">
        <f>IF('RME Imports'!AS27&gt;0, 'RME Imports'!AS27, "")</f>
        <v/>
      </c>
      <c r="AS27" s="58" t="str">
        <f>IF('RME Imports'!AT27&gt;0, 'RME Imports'!AT27, "")</f>
        <v/>
      </c>
      <c r="AT27" s="58" t="str">
        <f>IF('RME Imports'!AU27&gt;0, 'RME Imports'!AU27, "")</f>
        <v/>
      </c>
      <c r="AU27" s="58" t="str">
        <f>IF('RME Imports'!AV27&gt;0, 'RME Imports'!AV27, "")</f>
        <v/>
      </c>
      <c r="AV27" s="58" t="str">
        <f>IF('RME Imports'!AW27&gt;0, 'RME Imports'!AW27, "")</f>
        <v/>
      </c>
      <c r="AW27" s="58" t="str">
        <f>IF('RME Imports'!AX27&gt;0, 'RME Imports'!AX27, "")</f>
        <v/>
      </c>
      <c r="AX27" s="58" t="str">
        <f>IF('RME Imports'!AY27&gt;0, 'RME Imports'!AY27, "")</f>
        <v/>
      </c>
      <c r="AY27" s="58" t="str">
        <f>IF('RME Imports'!AZ27&gt;0, 'RME Imports'!AZ27, "")</f>
        <v/>
      </c>
      <c r="AZ27" s="58" t="str">
        <f>IF('RME Imports'!BA27&gt;0, 'RME Imports'!BA27, "")</f>
        <v/>
      </c>
      <c r="BA27" s="58" t="str">
        <f>IF('RME Imports'!BB27&gt;0, 'RME Imports'!BB27, "")</f>
        <v/>
      </c>
      <c r="BB27" s="58" t="str">
        <f>IF('RME Imports'!BC27&gt;0, 'RME Imports'!BC27, "")</f>
        <v/>
      </c>
      <c r="BC27" s="58" t="str">
        <f>IF('RME Imports'!BD27&gt;0, 'RME Imports'!BD27, "")</f>
        <v/>
      </c>
      <c r="BD27" s="58" t="str">
        <f>IF('RME Imports'!BE27&gt;0, 'RME Imports'!BE27, "")</f>
        <v/>
      </c>
      <c r="BE27" s="58" t="str">
        <f>IF('RME Imports'!BF27&gt;0, 'RME Imports'!BF27, "")</f>
        <v/>
      </c>
      <c r="BF27" s="58" t="str">
        <f>IF('RME Imports'!BG27&gt;0, 'RME Imports'!BG27, "")</f>
        <v/>
      </c>
      <c r="BG27" s="58" t="str">
        <f>IF('RME Imports'!BH27&gt;0, 'RME Imports'!BH27, "")</f>
        <v/>
      </c>
      <c r="BH27" s="58" t="str">
        <f>IF('RME Imports'!BI27&gt;0, 'RME Imports'!BI27, "")</f>
        <v/>
      </c>
      <c r="BI27" s="58" t="str">
        <f>IF('RME Imports'!BJ27&gt;0, 'RME Imports'!BJ27, "")</f>
        <v/>
      </c>
      <c r="BJ27" s="58" t="str">
        <f>IF('RME Imports'!BK27&gt;0, 'RME Imports'!BK27, "")</f>
        <v/>
      </c>
      <c r="BK27" s="58" t="str">
        <f>IF('RME Imports'!BL27&gt;0, 'RME Imports'!BL27, "")</f>
        <v/>
      </c>
      <c r="BL27" s="58" t="str">
        <f>IF('RME Imports'!BM27&gt;0, 'RME Imports'!BM27, "")</f>
        <v/>
      </c>
      <c r="BM27" s="58" t="str">
        <f>IF('RME Imports'!BN27&gt;0, 'RME Imports'!BN27, "")</f>
        <v/>
      </c>
      <c r="BN27" s="58" t="str">
        <f>IF('RME Imports'!BO27&gt;0, 'RME Imports'!BO27, "")</f>
        <v/>
      </c>
      <c r="BO27" s="58" t="str">
        <f>IF('RME Imports'!BP27&gt;0, 'RME Imports'!BP27, "")</f>
        <v/>
      </c>
      <c r="BP27" s="58" t="str">
        <f>IF('RME Imports'!BQ27&gt;0, 'RME Imports'!BQ27, "")</f>
        <v/>
      </c>
      <c r="BQ27" s="58" t="str">
        <f>IF('RME Imports'!BR27&gt;0, 'RME Imports'!BR27, "")</f>
        <v/>
      </c>
      <c r="BR27" s="58" t="str">
        <f>IF('RME Imports'!BS27&gt;0, 'RME Imports'!BS27, "")</f>
        <v/>
      </c>
      <c r="BS27" s="58" t="str">
        <f>IF('RME Imports'!BT27&gt;0, 'RME Imports'!BT27, "")</f>
        <v/>
      </c>
      <c r="BT27" s="58" t="str">
        <f>IF('RME Imports'!BU27&gt;0, 'RME Imports'!BU27, "")</f>
        <v/>
      </c>
      <c r="BU27" s="58" t="str">
        <f>IF('RME Imports'!BV27&gt;0, 'RME Imports'!BV27, "")</f>
        <v/>
      </c>
      <c r="BV27" s="58" t="str">
        <f>IF('RME Imports'!BW27&gt;0, 'RME Imports'!BW27, "")</f>
        <v/>
      </c>
      <c r="BW27" s="58" t="str">
        <f>IF('RME Imports'!BX27&gt;0, 'RME Imports'!BX27, "")</f>
        <v/>
      </c>
      <c r="BX27" s="58" t="str">
        <f>IF('RME Imports'!BY27&gt;0, 'RME Imports'!BY27, "")</f>
        <v/>
      </c>
      <c r="BY27" s="58" t="str">
        <f>IF('RME Imports'!BZ27&gt;0, 'RME Imports'!BZ27, "")</f>
        <v/>
      </c>
      <c r="BZ27" s="58" t="str">
        <f>IF('RME Imports'!CA27&gt;0, 'RME Imports'!CA27, "")</f>
        <v/>
      </c>
      <c r="CA27" s="58" t="str">
        <f>IF('RME Imports'!CB27&gt;0, 'RME Imports'!CB27, "")</f>
        <v/>
      </c>
      <c r="CB27" s="58" t="str">
        <f>IF('RME Imports'!CC27&gt;0, 'RME Imports'!CC27, "")</f>
        <v/>
      </c>
      <c r="CC27" s="58" t="str">
        <f>IF('RME Imports'!CD27&gt;0, 'RME Imports'!CD27, "")</f>
        <v/>
      </c>
      <c r="CD27" s="58" t="str">
        <f>IF('RME Imports'!CE27&gt;0, 'RME Imports'!CE27, "")</f>
        <v/>
      </c>
      <c r="CE27" s="58" t="str">
        <f>IF('RME Imports'!CF27&gt;0, 'RME Imports'!CF27, "")</f>
        <v/>
      </c>
      <c r="CF27" s="58" t="str">
        <f>IF('RME Imports'!CG27&gt;0, 'RME Imports'!CG27, "")</f>
        <v/>
      </c>
      <c r="CG27" s="58" t="str">
        <f>IF('RME Imports'!CH27&gt;0, 'RME Imports'!CH27, "")</f>
        <v/>
      </c>
      <c r="CH27" s="58" t="str">
        <f>IF('RME Imports'!CI27&gt;0, 'RME Imports'!CI27, "")</f>
        <v/>
      </c>
      <c r="CI27" s="58" t="str">
        <f>IF('RME Imports'!CJ27&gt;0, 'RME Imports'!CJ27, "")</f>
        <v/>
      </c>
      <c r="CJ27" s="58" t="str">
        <f>IF('RME Imports'!CK27&gt;0, 'RME Imports'!CK27, "")</f>
        <v/>
      </c>
      <c r="CK27" s="58" t="str">
        <f>IF('RME Imports'!CL27&gt;0, 'RME Imports'!CL27, "")</f>
        <v/>
      </c>
      <c r="CL27" s="58" t="str">
        <f>IF('RME Imports'!CM27&gt;0, 'RME Imports'!CM27, "")</f>
        <v/>
      </c>
      <c r="CM27" s="58" t="str">
        <f>IF('RME Imports'!CN27&gt;0, 'RME Imports'!CN27, "")</f>
        <v/>
      </c>
      <c r="CN27" s="58" t="str">
        <f>IF('RME Imports'!CO27&gt;0, 'RME Imports'!CO27, "")</f>
        <v/>
      </c>
      <c r="CO27" s="58" t="str">
        <f>IF('RME Imports'!CP27&gt;0, 'RME Imports'!CP27, "")</f>
        <v/>
      </c>
      <c r="CP27" s="58" t="str">
        <f>IF('RME Imports'!CQ27&gt;0, 'RME Imports'!CQ27, "")</f>
        <v/>
      </c>
      <c r="CQ27" s="58" t="str">
        <f>IF('RME Imports'!CR27&gt;0, 'RME Imports'!CR27, "")</f>
        <v/>
      </c>
      <c r="CR27" s="58" t="str">
        <f>IF('RME Imports'!CS27&gt;0, 'RME Imports'!CS27, "")</f>
        <v/>
      </c>
      <c r="CS27" s="58" t="str">
        <f>IF('RME Imports'!CT27&gt;0, 'RME Imports'!CT27, "")</f>
        <v/>
      </c>
      <c r="CT27" s="58" t="str">
        <f>IF('RME Imports'!CU27&gt;0, 'RME Imports'!CU27, "")</f>
        <v/>
      </c>
      <c r="CU27" s="58" t="str">
        <f>IF('RME Imports'!CV27&gt;0, 'RME Imports'!CV27, "")</f>
        <v/>
      </c>
      <c r="CV27" s="58" t="str">
        <f>IF('RME Imports'!CW27&gt;0, 'RME Imports'!CW27, "")</f>
        <v/>
      </c>
      <c r="CW27" s="58" t="str">
        <f>IF('RME Imports'!CX27&gt;0, 'RME Imports'!CX27, "")</f>
        <v/>
      </c>
      <c r="CX27" s="58" t="str">
        <f>IF('RME Imports'!CY27&gt;0, 'RME Imports'!CY27, "")</f>
        <v/>
      </c>
      <c r="CY27" s="58" t="str">
        <f>IF('RME Imports'!CZ27&gt;0, 'RME Imports'!CZ27, "")</f>
        <v/>
      </c>
      <c r="CZ27" s="58" t="str">
        <f>IF('RME Imports'!DA27&gt;0, 'RME Imports'!DA27, "")</f>
        <v/>
      </c>
      <c r="DA27" s="58" t="str">
        <f>IF('RME Imports'!DB27&gt;0, 'RME Imports'!DB27, "")</f>
        <v/>
      </c>
      <c r="DB27" s="58" t="str">
        <f>IF('RME Imports'!DC27&gt;0, 'RME Imports'!DC27, "")</f>
        <v/>
      </c>
      <c r="DC27" s="58" t="str">
        <f>IF('RME Imports'!DD27&gt;0, 'RME Imports'!DD27, "")</f>
        <v/>
      </c>
      <c r="DD27" s="58" t="str">
        <f>IF('RME Imports'!DE27&gt;0, 'RME Imports'!DE27, "")</f>
        <v/>
      </c>
      <c r="DE27" s="58" t="str">
        <f>IF('RME Imports'!DF27&gt;0, 'RME Imports'!DF27, "")</f>
        <v/>
      </c>
      <c r="DF27" s="58" t="str">
        <f>IF('RME Imports'!DG27&gt;0, 'RME Imports'!DG27, "")</f>
        <v/>
      </c>
      <c r="DG27" s="58" t="str">
        <f>IF('RME Imports'!DH27&gt;0, 'RME Imports'!DH27, "")</f>
        <v/>
      </c>
      <c r="DH27" s="58" t="str">
        <f>IF('RME Imports'!DI27&gt;0, 'RME Imports'!DI27, "")</f>
        <v/>
      </c>
      <c r="DI27" s="58" t="str">
        <f>IF('RME Imports'!DJ27&gt;0, 'RME Imports'!DJ27, "")</f>
        <v/>
      </c>
      <c r="DJ27" s="58" t="str">
        <f>IF('RME Imports'!DK27&gt;0, 'RME Imports'!DK27, "")</f>
        <v/>
      </c>
      <c r="DK27" s="58" t="str">
        <f>IF('RME Imports'!DL27&gt;0, 'RME Imports'!DL27, "")</f>
        <v/>
      </c>
      <c r="DL27" s="58" t="str">
        <f>IF('RME Imports'!DM27&gt;0, 'RME Imports'!DM27, "")</f>
        <v/>
      </c>
      <c r="DM27" s="58" t="str">
        <f>IF('RME Imports'!DN27&gt;0, 'RME Imports'!DN27, "")</f>
        <v/>
      </c>
      <c r="DN27" s="58" t="str">
        <f>IF('RME Imports'!DO27&gt;0, 'RME Imports'!DO27, "")</f>
        <v/>
      </c>
      <c r="DO27" s="58" t="str">
        <f>IF('RME Imports'!DP27&gt;0, 'RME Imports'!DP27, "")</f>
        <v/>
      </c>
      <c r="DP27" s="58" t="str">
        <f>IF('RME Imports'!DQ27&gt;0, 'RME Imports'!DQ27, "")</f>
        <v/>
      </c>
      <c r="DQ27" s="58" t="str">
        <f>IF('RME Imports'!DR27&gt;0, 'RME Imports'!DR27, "")</f>
        <v/>
      </c>
      <c r="DR27" s="58" t="str">
        <f>IF('RME Imports'!DS27&gt;0, 'RME Imports'!DS27, "")</f>
        <v/>
      </c>
      <c r="DS27" s="58" t="str">
        <f>IF('RME Imports'!DT27&gt;0, 'RME Imports'!DT27, "")</f>
        <v/>
      </c>
    </row>
    <row r="28" spans="2:123" x14ac:dyDescent="0.3">
      <c r="B28" s="39" t="s">
        <v>152</v>
      </c>
      <c r="C28" s="37" t="s">
        <v>153</v>
      </c>
      <c r="D28" s="58">
        <f>IF('RME Imports'!E28&gt;0, 'RME Imports'!E28, "")</f>
        <v>147.08187302178285</v>
      </c>
      <c r="E28" s="58">
        <f>IF('RME Imports'!F28&gt;0, 'RME Imports'!F28, "")</f>
        <v>394.27276817616229</v>
      </c>
      <c r="F28" s="58">
        <f>IF('RME Imports'!G28&gt;0, 'RME Imports'!G28, "")</f>
        <v>541.35464119794494</v>
      </c>
      <c r="G28" s="58">
        <f>IF('RME Imports'!H28&gt;0, 'RME Imports'!H28, "")</f>
        <v>141.34356618219721</v>
      </c>
      <c r="H28" s="58">
        <f>IF('RME Imports'!I28&gt;0, 'RME Imports'!I28, "")</f>
        <v>288.57646173836224</v>
      </c>
      <c r="I28" s="58">
        <f>IF('RME Imports'!J28&gt;0, 'RME Imports'!J28, "")</f>
        <v>429.92002792055956</v>
      </c>
      <c r="J28" s="58">
        <f>IF('RME Imports'!K28&gt;0, 'RME Imports'!K28, "")</f>
        <v>175.53199011232033</v>
      </c>
      <c r="K28" s="58">
        <f>IF('RME Imports'!L28&gt;0, 'RME Imports'!L28, "")</f>
        <v>380.348850605937</v>
      </c>
      <c r="L28" s="58">
        <f>IF('RME Imports'!M28&gt;0, 'RME Imports'!M28, "")</f>
        <v>555.88084071825779</v>
      </c>
      <c r="M28" s="58">
        <f>IF('RME Imports'!N28&gt;0, 'RME Imports'!N28, "")</f>
        <v>173.73750669854547</v>
      </c>
      <c r="N28" s="58">
        <f>IF('RME Imports'!O28&gt;0, 'RME Imports'!O28, "")</f>
        <v>393.59624850136834</v>
      </c>
      <c r="O28" s="58">
        <f>IF('RME Imports'!P28&gt;0, 'RME Imports'!P28, "")</f>
        <v>567.33375519991353</v>
      </c>
      <c r="P28" s="58">
        <f>IF('RME Imports'!Q28&gt;0, 'RME Imports'!Q28, "")</f>
        <v>202.35915230764965</v>
      </c>
      <c r="Q28" s="58">
        <f>IF('RME Imports'!R28&gt;0, 'RME Imports'!R28, "")</f>
        <v>462.41075245967568</v>
      </c>
      <c r="R28" s="58">
        <f>IF('RME Imports'!S28&gt;0, 'RME Imports'!S28, "")</f>
        <v>664.76990476732533</v>
      </c>
      <c r="S28" s="58">
        <f>IF('RME Imports'!T28&gt;0, 'RME Imports'!T28, "")</f>
        <v>210.89924774335807</v>
      </c>
      <c r="T28" s="58">
        <f>IF('RME Imports'!U28&gt;0, 'RME Imports'!U28, "")</f>
        <v>467.03080032424759</v>
      </c>
      <c r="U28" s="58">
        <f>IF('RME Imports'!V28&gt;0, 'RME Imports'!V28, "")</f>
        <v>677.93004806760575</v>
      </c>
      <c r="V28" s="58">
        <f>IF('RME Imports'!W28&gt;0, 'RME Imports'!W28, "")</f>
        <v>155.51033994299908</v>
      </c>
      <c r="W28" s="58">
        <f>IF('RME Imports'!X28&gt;0, 'RME Imports'!X28, "")</f>
        <v>412.47246930551228</v>
      </c>
      <c r="X28" s="58">
        <f>IF('RME Imports'!Y28&gt;0, 'RME Imports'!Y28, "")</f>
        <v>567.9828092485111</v>
      </c>
      <c r="Y28" s="58">
        <f>IF('RME Imports'!Z28&gt;0, 'RME Imports'!Z28, "")</f>
        <v>220.64960542570924</v>
      </c>
      <c r="Z28" s="58">
        <f>IF('RME Imports'!AA28&gt;0, 'RME Imports'!AA28, "")</f>
        <v>510.70228781332548</v>
      </c>
      <c r="AA28" s="58">
        <f>IF('RME Imports'!AB28&gt;0, 'RME Imports'!AB28, "")</f>
        <v>731.35189323903467</v>
      </c>
      <c r="AB28" s="58" t="str">
        <f>IF('RME Imports'!AC28&gt;0, 'RME Imports'!AC28, "")</f>
        <v/>
      </c>
      <c r="AC28" s="58" t="str">
        <f>IF('RME Imports'!AD28&gt;0, 'RME Imports'!AD28, "")</f>
        <v/>
      </c>
      <c r="AD28" s="58" t="str">
        <f>IF('RME Imports'!AE28&gt;0, 'RME Imports'!AE28, "")</f>
        <v/>
      </c>
      <c r="AE28" s="58" t="str">
        <f>IF('RME Imports'!AF28&gt;0, 'RME Imports'!AF28, "")</f>
        <v/>
      </c>
      <c r="AF28" s="58" t="str">
        <f>IF('RME Imports'!AG28&gt;0, 'RME Imports'!AG28, "")</f>
        <v/>
      </c>
      <c r="AG28" s="58" t="str">
        <f>IF('RME Imports'!AH28&gt;0, 'RME Imports'!AH28, "")</f>
        <v/>
      </c>
      <c r="AH28" s="58" t="str">
        <f>IF('RME Imports'!AI28&gt;0, 'RME Imports'!AI28, "")</f>
        <v/>
      </c>
      <c r="AI28" s="58" t="str">
        <f>IF('RME Imports'!AJ28&gt;0, 'RME Imports'!AJ28, "")</f>
        <v/>
      </c>
      <c r="AJ28" s="58" t="str">
        <f>IF('RME Imports'!AK28&gt;0, 'RME Imports'!AK28, "")</f>
        <v/>
      </c>
      <c r="AK28" s="58" t="str">
        <f>IF('RME Imports'!AL28&gt;0, 'RME Imports'!AL28, "")</f>
        <v/>
      </c>
      <c r="AL28" s="58" t="str">
        <f>IF('RME Imports'!AM28&gt;0, 'RME Imports'!AM28, "")</f>
        <v/>
      </c>
      <c r="AM28" s="58" t="str">
        <f>IF('RME Imports'!AN28&gt;0, 'RME Imports'!AN28, "")</f>
        <v/>
      </c>
      <c r="AN28" s="58" t="str">
        <f>IF('RME Imports'!AO28&gt;0, 'RME Imports'!AO28, "")</f>
        <v/>
      </c>
      <c r="AO28" s="58" t="str">
        <f>IF('RME Imports'!AP28&gt;0, 'RME Imports'!AP28, "")</f>
        <v/>
      </c>
      <c r="AP28" s="58" t="str">
        <f>IF('RME Imports'!AQ28&gt;0, 'RME Imports'!AQ28, "")</f>
        <v/>
      </c>
      <c r="AQ28" s="58" t="str">
        <f>IF('RME Imports'!AR28&gt;0, 'RME Imports'!AR28, "")</f>
        <v/>
      </c>
      <c r="AR28" s="58" t="str">
        <f>IF('RME Imports'!AS28&gt;0, 'RME Imports'!AS28, "")</f>
        <v/>
      </c>
      <c r="AS28" s="58" t="str">
        <f>IF('RME Imports'!AT28&gt;0, 'RME Imports'!AT28, "")</f>
        <v/>
      </c>
      <c r="AT28" s="58" t="str">
        <f>IF('RME Imports'!AU28&gt;0, 'RME Imports'!AU28, "")</f>
        <v/>
      </c>
      <c r="AU28" s="58" t="str">
        <f>IF('RME Imports'!AV28&gt;0, 'RME Imports'!AV28, "")</f>
        <v/>
      </c>
      <c r="AV28" s="58" t="str">
        <f>IF('RME Imports'!AW28&gt;0, 'RME Imports'!AW28, "")</f>
        <v/>
      </c>
      <c r="AW28" s="58" t="str">
        <f>IF('RME Imports'!AX28&gt;0, 'RME Imports'!AX28, "")</f>
        <v/>
      </c>
      <c r="AX28" s="58" t="str">
        <f>IF('RME Imports'!AY28&gt;0, 'RME Imports'!AY28, "")</f>
        <v/>
      </c>
      <c r="AY28" s="58" t="str">
        <f>IF('RME Imports'!AZ28&gt;0, 'RME Imports'!AZ28, "")</f>
        <v/>
      </c>
      <c r="AZ28" s="58" t="str">
        <f>IF('RME Imports'!BA28&gt;0, 'RME Imports'!BA28, "")</f>
        <v/>
      </c>
      <c r="BA28" s="58" t="str">
        <f>IF('RME Imports'!BB28&gt;0, 'RME Imports'!BB28, "")</f>
        <v/>
      </c>
      <c r="BB28" s="58" t="str">
        <f>IF('RME Imports'!BC28&gt;0, 'RME Imports'!BC28, "")</f>
        <v/>
      </c>
      <c r="BC28" s="58" t="str">
        <f>IF('RME Imports'!BD28&gt;0, 'RME Imports'!BD28, "")</f>
        <v/>
      </c>
      <c r="BD28" s="58" t="str">
        <f>IF('RME Imports'!BE28&gt;0, 'RME Imports'!BE28, "")</f>
        <v/>
      </c>
      <c r="BE28" s="58" t="str">
        <f>IF('RME Imports'!BF28&gt;0, 'RME Imports'!BF28, "")</f>
        <v/>
      </c>
      <c r="BF28" s="58" t="str">
        <f>IF('RME Imports'!BG28&gt;0, 'RME Imports'!BG28, "")</f>
        <v/>
      </c>
      <c r="BG28" s="58" t="str">
        <f>IF('RME Imports'!BH28&gt;0, 'RME Imports'!BH28, "")</f>
        <v/>
      </c>
      <c r="BH28" s="58" t="str">
        <f>IF('RME Imports'!BI28&gt;0, 'RME Imports'!BI28, "")</f>
        <v/>
      </c>
      <c r="BI28" s="58" t="str">
        <f>IF('RME Imports'!BJ28&gt;0, 'RME Imports'!BJ28, "")</f>
        <v/>
      </c>
      <c r="BJ28" s="58" t="str">
        <f>IF('RME Imports'!BK28&gt;0, 'RME Imports'!BK28, "")</f>
        <v/>
      </c>
      <c r="BK28" s="58" t="str">
        <f>IF('RME Imports'!BL28&gt;0, 'RME Imports'!BL28, "")</f>
        <v/>
      </c>
      <c r="BL28" s="58" t="str">
        <f>IF('RME Imports'!BM28&gt;0, 'RME Imports'!BM28, "")</f>
        <v/>
      </c>
      <c r="BM28" s="58" t="str">
        <f>IF('RME Imports'!BN28&gt;0, 'RME Imports'!BN28, "")</f>
        <v/>
      </c>
      <c r="BN28" s="58" t="str">
        <f>IF('RME Imports'!BO28&gt;0, 'RME Imports'!BO28, "")</f>
        <v/>
      </c>
      <c r="BO28" s="58" t="str">
        <f>IF('RME Imports'!BP28&gt;0, 'RME Imports'!BP28, "")</f>
        <v/>
      </c>
      <c r="BP28" s="58" t="str">
        <f>IF('RME Imports'!BQ28&gt;0, 'RME Imports'!BQ28, "")</f>
        <v/>
      </c>
      <c r="BQ28" s="58" t="str">
        <f>IF('RME Imports'!BR28&gt;0, 'RME Imports'!BR28, "")</f>
        <v/>
      </c>
      <c r="BR28" s="58" t="str">
        <f>IF('RME Imports'!BS28&gt;0, 'RME Imports'!BS28, "")</f>
        <v/>
      </c>
      <c r="BS28" s="58" t="str">
        <f>IF('RME Imports'!BT28&gt;0, 'RME Imports'!BT28, "")</f>
        <v/>
      </c>
      <c r="BT28" s="58" t="str">
        <f>IF('RME Imports'!BU28&gt;0, 'RME Imports'!BU28, "")</f>
        <v/>
      </c>
      <c r="BU28" s="58" t="str">
        <f>IF('RME Imports'!BV28&gt;0, 'RME Imports'!BV28, "")</f>
        <v/>
      </c>
      <c r="BV28" s="58" t="str">
        <f>IF('RME Imports'!BW28&gt;0, 'RME Imports'!BW28, "")</f>
        <v/>
      </c>
      <c r="BW28" s="58" t="str">
        <f>IF('RME Imports'!BX28&gt;0, 'RME Imports'!BX28, "")</f>
        <v/>
      </c>
      <c r="BX28" s="58" t="str">
        <f>IF('RME Imports'!BY28&gt;0, 'RME Imports'!BY28, "")</f>
        <v/>
      </c>
      <c r="BY28" s="58" t="str">
        <f>IF('RME Imports'!BZ28&gt;0, 'RME Imports'!BZ28, "")</f>
        <v/>
      </c>
      <c r="BZ28" s="58" t="str">
        <f>IF('RME Imports'!CA28&gt;0, 'RME Imports'!CA28, "")</f>
        <v/>
      </c>
      <c r="CA28" s="58" t="str">
        <f>IF('RME Imports'!CB28&gt;0, 'RME Imports'!CB28, "")</f>
        <v/>
      </c>
      <c r="CB28" s="58" t="str">
        <f>IF('RME Imports'!CC28&gt;0, 'RME Imports'!CC28, "")</f>
        <v/>
      </c>
      <c r="CC28" s="58" t="str">
        <f>IF('RME Imports'!CD28&gt;0, 'RME Imports'!CD28, "")</f>
        <v/>
      </c>
      <c r="CD28" s="58" t="str">
        <f>IF('RME Imports'!CE28&gt;0, 'RME Imports'!CE28, "")</f>
        <v/>
      </c>
      <c r="CE28" s="58" t="str">
        <f>IF('RME Imports'!CF28&gt;0, 'RME Imports'!CF28, "")</f>
        <v/>
      </c>
      <c r="CF28" s="58" t="str">
        <f>IF('RME Imports'!CG28&gt;0, 'RME Imports'!CG28, "")</f>
        <v/>
      </c>
      <c r="CG28" s="58" t="str">
        <f>IF('RME Imports'!CH28&gt;0, 'RME Imports'!CH28, "")</f>
        <v/>
      </c>
      <c r="CH28" s="58" t="str">
        <f>IF('RME Imports'!CI28&gt;0, 'RME Imports'!CI28, "")</f>
        <v/>
      </c>
      <c r="CI28" s="58" t="str">
        <f>IF('RME Imports'!CJ28&gt;0, 'RME Imports'!CJ28, "")</f>
        <v/>
      </c>
      <c r="CJ28" s="58" t="str">
        <f>IF('RME Imports'!CK28&gt;0, 'RME Imports'!CK28, "")</f>
        <v/>
      </c>
      <c r="CK28" s="58" t="str">
        <f>IF('RME Imports'!CL28&gt;0, 'RME Imports'!CL28, "")</f>
        <v/>
      </c>
      <c r="CL28" s="58" t="str">
        <f>IF('RME Imports'!CM28&gt;0, 'RME Imports'!CM28, "")</f>
        <v/>
      </c>
      <c r="CM28" s="58" t="str">
        <f>IF('RME Imports'!CN28&gt;0, 'RME Imports'!CN28, "")</f>
        <v/>
      </c>
      <c r="CN28" s="58" t="str">
        <f>IF('RME Imports'!CO28&gt;0, 'RME Imports'!CO28, "")</f>
        <v/>
      </c>
      <c r="CO28" s="58" t="str">
        <f>IF('RME Imports'!CP28&gt;0, 'RME Imports'!CP28, "")</f>
        <v/>
      </c>
      <c r="CP28" s="58" t="str">
        <f>IF('RME Imports'!CQ28&gt;0, 'RME Imports'!CQ28, "")</f>
        <v/>
      </c>
      <c r="CQ28" s="58" t="str">
        <f>IF('RME Imports'!CR28&gt;0, 'RME Imports'!CR28, "")</f>
        <v/>
      </c>
      <c r="CR28" s="58" t="str">
        <f>IF('RME Imports'!CS28&gt;0, 'RME Imports'!CS28, "")</f>
        <v/>
      </c>
      <c r="CS28" s="58" t="str">
        <f>IF('RME Imports'!CT28&gt;0, 'RME Imports'!CT28, "")</f>
        <v/>
      </c>
      <c r="CT28" s="58" t="str">
        <f>IF('RME Imports'!CU28&gt;0, 'RME Imports'!CU28, "")</f>
        <v/>
      </c>
      <c r="CU28" s="58" t="str">
        <f>IF('RME Imports'!CV28&gt;0, 'RME Imports'!CV28, "")</f>
        <v/>
      </c>
      <c r="CV28" s="58" t="str">
        <f>IF('RME Imports'!CW28&gt;0, 'RME Imports'!CW28, "")</f>
        <v/>
      </c>
      <c r="CW28" s="58" t="str">
        <f>IF('RME Imports'!CX28&gt;0, 'RME Imports'!CX28, "")</f>
        <v/>
      </c>
      <c r="CX28" s="58" t="str">
        <f>IF('RME Imports'!CY28&gt;0, 'RME Imports'!CY28, "")</f>
        <v/>
      </c>
      <c r="CY28" s="58" t="str">
        <f>IF('RME Imports'!CZ28&gt;0, 'RME Imports'!CZ28, "")</f>
        <v/>
      </c>
      <c r="CZ28" s="58" t="str">
        <f>IF('RME Imports'!DA28&gt;0, 'RME Imports'!DA28, "")</f>
        <v/>
      </c>
      <c r="DA28" s="58" t="str">
        <f>IF('RME Imports'!DB28&gt;0, 'RME Imports'!DB28, "")</f>
        <v/>
      </c>
      <c r="DB28" s="58" t="str">
        <f>IF('RME Imports'!DC28&gt;0, 'RME Imports'!DC28, "")</f>
        <v/>
      </c>
      <c r="DC28" s="58" t="str">
        <f>IF('RME Imports'!DD28&gt;0, 'RME Imports'!DD28, "")</f>
        <v/>
      </c>
      <c r="DD28" s="58" t="str">
        <f>IF('RME Imports'!DE28&gt;0, 'RME Imports'!DE28, "")</f>
        <v/>
      </c>
      <c r="DE28" s="58" t="str">
        <f>IF('RME Imports'!DF28&gt;0, 'RME Imports'!DF28, "")</f>
        <v/>
      </c>
      <c r="DF28" s="58" t="str">
        <f>IF('RME Imports'!DG28&gt;0, 'RME Imports'!DG28, "")</f>
        <v/>
      </c>
      <c r="DG28" s="58" t="str">
        <f>IF('RME Imports'!DH28&gt;0, 'RME Imports'!DH28, "")</f>
        <v/>
      </c>
      <c r="DH28" s="58" t="str">
        <f>IF('RME Imports'!DI28&gt;0, 'RME Imports'!DI28, "")</f>
        <v/>
      </c>
      <c r="DI28" s="58" t="str">
        <f>IF('RME Imports'!DJ28&gt;0, 'RME Imports'!DJ28, "")</f>
        <v/>
      </c>
      <c r="DJ28" s="58" t="str">
        <f>IF('RME Imports'!DK28&gt;0, 'RME Imports'!DK28, "")</f>
        <v/>
      </c>
      <c r="DK28" s="58" t="str">
        <f>IF('RME Imports'!DL28&gt;0, 'RME Imports'!DL28, "")</f>
        <v/>
      </c>
      <c r="DL28" s="58" t="str">
        <f>IF('RME Imports'!DM28&gt;0, 'RME Imports'!DM28, "")</f>
        <v/>
      </c>
      <c r="DM28" s="58" t="str">
        <f>IF('RME Imports'!DN28&gt;0, 'RME Imports'!DN28, "")</f>
        <v/>
      </c>
      <c r="DN28" s="58" t="str">
        <f>IF('RME Imports'!DO28&gt;0, 'RME Imports'!DO28, "")</f>
        <v/>
      </c>
      <c r="DO28" s="58" t="str">
        <f>IF('RME Imports'!DP28&gt;0, 'RME Imports'!DP28, "")</f>
        <v/>
      </c>
      <c r="DP28" s="58" t="str">
        <f>IF('RME Imports'!DQ28&gt;0, 'RME Imports'!DQ28, "")</f>
        <v/>
      </c>
      <c r="DQ28" s="58" t="str">
        <f>IF('RME Imports'!DR28&gt;0, 'RME Imports'!DR28, "")</f>
        <v/>
      </c>
      <c r="DR28" s="58" t="str">
        <f>IF('RME Imports'!DS28&gt;0, 'RME Imports'!DS28, "")</f>
        <v/>
      </c>
      <c r="DS28" s="58" t="str">
        <f>IF('RME Imports'!DT28&gt;0, 'RME Imports'!DT28, "")</f>
        <v/>
      </c>
    </row>
    <row r="29" spans="2:123" x14ac:dyDescent="0.3">
      <c r="B29" s="39" t="s">
        <v>154</v>
      </c>
      <c r="C29" s="37" t="s">
        <v>155</v>
      </c>
      <c r="D29" s="58">
        <f>IF('RME Imports'!E29&gt;0, 'RME Imports'!E29, "")</f>
        <v>3209.9800131132042</v>
      </c>
      <c r="E29" s="58">
        <f>IF('RME Imports'!F29&gt;0, 'RME Imports'!F29, "")</f>
        <v>8320.3110197518017</v>
      </c>
      <c r="F29" s="58">
        <f>IF('RME Imports'!G29&gt;0, 'RME Imports'!G29, "")</f>
        <v>11530.291032865003</v>
      </c>
      <c r="G29" s="58">
        <f>IF('RME Imports'!H29&gt;0, 'RME Imports'!H29, "")</f>
        <v>3126.1230726624126</v>
      </c>
      <c r="H29" s="58">
        <f>IF('RME Imports'!I29&gt;0, 'RME Imports'!I29, "")</f>
        <v>6838.2755549883959</v>
      </c>
      <c r="I29" s="58">
        <f>IF('RME Imports'!J29&gt;0, 'RME Imports'!J29, "")</f>
        <v>9964.3986276507985</v>
      </c>
      <c r="J29" s="58">
        <f>IF('RME Imports'!K29&gt;0, 'RME Imports'!K29, "")</f>
        <v>3443.8969339317564</v>
      </c>
      <c r="K29" s="58">
        <f>IF('RME Imports'!L29&gt;0, 'RME Imports'!L29, "")</f>
        <v>8355.7960366210646</v>
      </c>
      <c r="L29" s="58">
        <f>IF('RME Imports'!M29&gt;0, 'RME Imports'!M29, "")</f>
        <v>11799.692970552816</v>
      </c>
      <c r="M29" s="58">
        <f>IF('RME Imports'!N29&gt;0, 'RME Imports'!N29, "")</f>
        <v>3461.3835466284245</v>
      </c>
      <c r="N29" s="58">
        <f>IF('RME Imports'!O29&gt;0, 'RME Imports'!O29, "")</f>
        <v>8761.3935318327603</v>
      </c>
      <c r="O29" s="58">
        <f>IF('RME Imports'!P29&gt;0, 'RME Imports'!P29, "")</f>
        <v>12222.777078461177</v>
      </c>
      <c r="P29" s="58">
        <f>IF('RME Imports'!Q29&gt;0, 'RME Imports'!Q29, "")</f>
        <v>4003.8361211924271</v>
      </c>
      <c r="Q29" s="58">
        <f>IF('RME Imports'!R29&gt;0, 'RME Imports'!R29, "")</f>
        <v>10507.769832542805</v>
      </c>
      <c r="R29" s="58">
        <f>IF('RME Imports'!S29&gt;0, 'RME Imports'!S29, "")</f>
        <v>14511.605953735232</v>
      </c>
      <c r="S29" s="58">
        <f>IF('RME Imports'!T29&gt;0, 'RME Imports'!T29, "")</f>
        <v>3714.7160962741314</v>
      </c>
      <c r="T29" s="58">
        <f>IF('RME Imports'!U29&gt;0, 'RME Imports'!U29, "")</f>
        <v>10175.046232073701</v>
      </c>
      <c r="U29" s="58">
        <f>IF('RME Imports'!V29&gt;0, 'RME Imports'!V29, "")</f>
        <v>13889.762328347837</v>
      </c>
      <c r="V29" s="58">
        <f>IF('RME Imports'!W29&gt;0, 'RME Imports'!W29, "")</f>
        <v>3301.0404929520432</v>
      </c>
      <c r="W29" s="58">
        <f>IF('RME Imports'!X29&gt;0, 'RME Imports'!X29, "")</f>
        <v>10387.261744276981</v>
      </c>
      <c r="X29" s="58">
        <f>IF('RME Imports'!Y29&gt;0, 'RME Imports'!Y29, "")</f>
        <v>13688.302237229012</v>
      </c>
      <c r="Y29" s="58">
        <f>IF('RME Imports'!Z29&gt;0, 'RME Imports'!Z29, "")</f>
        <v>4627.9221289900006</v>
      </c>
      <c r="Z29" s="58">
        <f>IF('RME Imports'!AA29&gt;0, 'RME Imports'!AA29, "")</f>
        <v>12688.567469569009</v>
      </c>
      <c r="AA29" s="58">
        <f>IF('RME Imports'!AB29&gt;0, 'RME Imports'!AB29, "")</f>
        <v>17316.489598559023</v>
      </c>
      <c r="AB29" s="58" t="str">
        <f>IF('RME Imports'!AC29&gt;0, 'RME Imports'!AC29, "")</f>
        <v/>
      </c>
      <c r="AC29" s="58" t="str">
        <f>IF('RME Imports'!AD29&gt;0, 'RME Imports'!AD29, "")</f>
        <v/>
      </c>
      <c r="AD29" s="58" t="str">
        <f>IF('RME Imports'!AE29&gt;0, 'RME Imports'!AE29, "")</f>
        <v/>
      </c>
      <c r="AE29" s="58" t="str">
        <f>IF('RME Imports'!AF29&gt;0, 'RME Imports'!AF29, "")</f>
        <v/>
      </c>
      <c r="AF29" s="58" t="str">
        <f>IF('RME Imports'!AG29&gt;0, 'RME Imports'!AG29, "")</f>
        <v/>
      </c>
      <c r="AG29" s="58" t="str">
        <f>IF('RME Imports'!AH29&gt;0, 'RME Imports'!AH29, "")</f>
        <v/>
      </c>
      <c r="AH29" s="58" t="str">
        <f>IF('RME Imports'!AI29&gt;0, 'RME Imports'!AI29, "")</f>
        <v/>
      </c>
      <c r="AI29" s="58" t="str">
        <f>IF('RME Imports'!AJ29&gt;0, 'RME Imports'!AJ29, "")</f>
        <v/>
      </c>
      <c r="AJ29" s="58" t="str">
        <f>IF('RME Imports'!AK29&gt;0, 'RME Imports'!AK29, "")</f>
        <v/>
      </c>
      <c r="AK29" s="58" t="str">
        <f>IF('RME Imports'!AL29&gt;0, 'RME Imports'!AL29, "")</f>
        <v/>
      </c>
      <c r="AL29" s="58" t="str">
        <f>IF('RME Imports'!AM29&gt;0, 'RME Imports'!AM29, "")</f>
        <v/>
      </c>
      <c r="AM29" s="58" t="str">
        <f>IF('RME Imports'!AN29&gt;0, 'RME Imports'!AN29, "")</f>
        <v/>
      </c>
      <c r="AN29" s="58" t="str">
        <f>IF('RME Imports'!AO29&gt;0, 'RME Imports'!AO29, "")</f>
        <v/>
      </c>
      <c r="AO29" s="58" t="str">
        <f>IF('RME Imports'!AP29&gt;0, 'RME Imports'!AP29, "")</f>
        <v/>
      </c>
      <c r="AP29" s="58" t="str">
        <f>IF('RME Imports'!AQ29&gt;0, 'RME Imports'!AQ29, "")</f>
        <v/>
      </c>
      <c r="AQ29" s="58" t="str">
        <f>IF('RME Imports'!AR29&gt;0, 'RME Imports'!AR29, "")</f>
        <v/>
      </c>
      <c r="AR29" s="58" t="str">
        <f>IF('RME Imports'!AS29&gt;0, 'RME Imports'!AS29, "")</f>
        <v/>
      </c>
      <c r="AS29" s="58" t="str">
        <f>IF('RME Imports'!AT29&gt;0, 'RME Imports'!AT29, "")</f>
        <v/>
      </c>
      <c r="AT29" s="58" t="str">
        <f>IF('RME Imports'!AU29&gt;0, 'RME Imports'!AU29, "")</f>
        <v/>
      </c>
      <c r="AU29" s="58" t="str">
        <f>IF('RME Imports'!AV29&gt;0, 'RME Imports'!AV29, "")</f>
        <v/>
      </c>
      <c r="AV29" s="58" t="str">
        <f>IF('RME Imports'!AW29&gt;0, 'RME Imports'!AW29, "")</f>
        <v/>
      </c>
      <c r="AW29" s="58" t="str">
        <f>IF('RME Imports'!AX29&gt;0, 'RME Imports'!AX29, "")</f>
        <v/>
      </c>
      <c r="AX29" s="58" t="str">
        <f>IF('RME Imports'!AY29&gt;0, 'RME Imports'!AY29, "")</f>
        <v/>
      </c>
      <c r="AY29" s="58" t="str">
        <f>IF('RME Imports'!AZ29&gt;0, 'RME Imports'!AZ29, "")</f>
        <v/>
      </c>
      <c r="AZ29" s="58" t="str">
        <f>IF('RME Imports'!BA29&gt;0, 'RME Imports'!BA29, "")</f>
        <v/>
      </c>
      <c r="BA29" s="58" t="str">
        <f>IF('RME Imports'!BB29&gt;0, 'RME Imports'!BB29, "")</f>
        <v/>
      </c>
      <c r="BB29" s="58" t="str">
        <f>IF('RME Imports'!BC29&gt;0, 'RME Imports'!BC29, "")</f>
        <v/>
      </c>
      <c r="BC29" s="58" t="str">
        <f>IF('RME Imports'!BD29&gt;0, 'RME Imports'!BD29, "")</f>
        <v/>
      </c>
      <c r="BD29" s="58" t="str">
        <f>IF('RME Imports'!BE29&gt;0, 'RME Imports'!BE29, "")</f>
        <v/>
      </c>
      <c r="BE29" s="58" t="str">
        <f>IF('RME Imports'!BF29&gt;0, 'RME Imports'!BF29, "")</f>
        <v/>
      </c>
      <c r="BF29" s="58" t="str">
        <f>IF('RME Imports'!BG29&gt;0, 'RME Imports'!BG29, "")</f>
        <v/>
      </c>
      <c r="BG29" s="58" t="str">
        <f>IF('RME Imports'!BH29&gt;0, 'RME Imports'!BH29, "")</f>
        <v/>
      </c>
      <c r="BH29" s="58" t="str">
        <f>IF('RME Imports'!BI29&gt;0, 'RME Imports'!BI29, "")</f>
        <v/>
      </c>
      <c r="BI29" s="58" t="str">
        <f>IF('RME Imports'!BJ29&gt;0, 'RME Imports'!BJ29, "")</f>
        <v/>
      </c>
      <c r="BJ29" s="58" t="str">
        <f>IF('RME Imports'!BK29&gt;0, 'RME Imports'!BK29, "")</f>
        <v/>
      </c>
      <c r="BK29" s="58" t="str">
        <f>IF('RME Imports'!BL29&gt;0, 'RME Imports'!BL29, "")</f>
        <v/>
      </c>
      <c r="BL29" s="58" t="str">
        <f>IF('RME Imports'!BM29&gt;0, 'RME Imports'!BM29, "")</f>
        <v/>
      </c>
      <c r="BM29" s="58" t="str">
        <f>IF('RME Imports'!BN29&gt;0, 'RME Imports'!BN29, "")</f>
        <v/>
      </c>
      <c r="BN29" s="58" t="str">
        <f>IF('RME Imports'!BO29&gt;0, 'RME Imports'!BO29, "")</f>
        <v/>
      </c>
      <c r="BO29" s="58" t="str">
        <f>IF('RME Imports'!BP29&gt;0, 'RME Imports'!BP29, "")</f>
        <v/>
      </c>
      <c r="BP29" s="58" t="str">
        <f>IF('RME Imports'!BQ29&gt;0, 'RME Imports'!BQ29, "")</f>
        <v/>
      </c>
      <c r="BQ29" s="58" t="str">
        <f>IF('RME Imports'!BR29&gt;0, 'RME Imports'!BR29, "")</f>
        <v/>
      </c>
      <c r="BR29" s="58" t="str">
        <f>IF('RME Imports'!BS29&gt;0, 'RME Imports'!BS29, "")</f>
        <v/>
      </c>
      <c r="BS29" s="58" t="str">
        <f>IF('RME Imports'!BT29&gt;0, 'RME Imports'!BT29, "")</f>
        <v/>
      </c>
      <c r="BT29" s="58" t="str">
        <f>IF('RME Imports'!BU29&gt;0, 'RME Imports'!BU29, "")</f>
        <v/>
      </c>
      <c r="BU29" s="58" t="str">
        <f>IF('RME Imports'!BV29&gt;0, 'RME Imports'!BV29, "")</f>
        <v/>
      </c>
      <c r="BV29" s="58" t="str">
        <f>IF('RME Imports'!BW29&gt;0, 'RME Imports'!BW29, "")</f>
        <v/>
      </c>
      <c r="BW29" s="58" t="str">
        <f>IF('RME Imports'!BX29&gt;0, 'RME Imports'!BX29, "")</f>
        <v/>
      </c>
      <c r="BX29" s="58" t="str">
        <f>IF('RME Imports'!BY29&gt;0, 'RME Imports'!BY29, "")</f>
        <v/>
      </c>
      <c r="BY29" s="58" t="str">
        <f>IF('RME Imports'!BZ29&gt;0, 'RME Imports'!BZ29, "")</f>
        <v/>
      </c>
      <c r="BZ29" s="58" t="str">
        <f>IF('RME Imports'!CA29&gt;0, 'RME Imports'!CA29, "")</f>
        <v/>
      </c>
      <c r="CA29" s="58" t="str">
        <f>IF('RME Imports'!CB29&gt;0, 'RME Imports'!CB29, "")</f>
        <v/>
      </c>
      <c r="CB29" s="58" t="str">
        <f>IF('RME Imports'!CC29&gt;0, 'RME Imports'!CC29, "")</f>
        <v/>
      </c>
      <c r="CC29" s="58" t="str">
        <f>IF('RME Imports'!CD29&gt;0, 'RME Imports'!CD29, "")</f>
        <v/>
      </c>
      <c r="CD29" s="58" t="str">
        <f>IF('RME Imports'!CE29&gt;0, 'RME Imports'!CE29, "")</f>
        <v/>
      </c>
      <c r="CE29" s="58" t="str">
        <f>IF('RME Imports'!CF29&gt;0, 'RME Imports'!CF29, "")</f>
        <v/>
      </c>
      <c r="CF29" s="58" t="str">
        <f>IF('RME Imports'!CG29&gt;0, 'RME Imports'!CG29, "")</f>
        <v/>
      </c>
      <c r="CG29" s="58" t="str">
        <f>IF('RME Imports'!CH29&gt;0, 'RME Imports'!CH29, "")</f>
        <v/>
      </c>
      <c r="CH29" s="58" t="str">
        <f>IF('RME Imports'!CI29&gt;0, 'RME Imports'!CI29, "")</f>
        <v/>
      </c>
      <c r="CI29" s="58" t="str">
        <f>IF('RME Imports'!CJ29&gt;0, 'RME Imports'!CJ29, "")</f>
        <v/>
      </c>
      <c r="CJ29" s="58" t="str">
        <f>IF('RME Imports'!CK29&gt;0, 'RME Imports'!CK29, "")</f>
        <v/>
      </c>
      <c r="CK29" s="58" t="str">
        <f>IF('RME Imports'!CL29&gt;0, 'RME Imports'!CL29, "")</f>
        <v/>
      </c>
      <c r="CL29" s="58" t="str">
        <f>IF('RME Imports'!CM29&gt;0, 'RME Imports'!CM29, "")</f>
        <v/>
      </c>
      <c r="CM29" s="58" t="str">
        <f>IF('RME Imports'!CN29&gt;0, 'RME Imports'!CN29, "")</f>
        <v/>
      </c>
      <c r="CN29" s="58" t="str">
        <f>IF('RME Imports'!CO29&gt;0, 'RME Imports'!CO29, "")</f>
        <v/>
      </c>
      <c r="CO29" s="58" t="str">
        <f>IF('RME Imports'!CP29&gt;0, 'RME Imports'!CP29, "")</f>
        <v/>
      </c>
      <c r="CP29" s="58" t="str">
        <f>IF('RME Imports'!CQ29&gt;0, 'RME Imports'!CQ29, "")</f>
        <v/>
      </c>
      <c r="CQ29" s="58" t="str">
        <f>IF('RME Imports'!CR29&gt;0, 'RME Imports'!CR29, "")</f>
        <v/>
      </c>
      <c r="CR29" s="58" t="str">
        <f>IF('RME Imports'!CS29&gt;0, 'RME Imports'!CS29, "")</f>
        <v/>
      </c>
      <c r="CS29" s="58" t="str">
        <f>IF('RME Imports'!CT29&gt;0, 'RME Imports'!CT29, "")</f>
        <v/>
      </c>
      <c r="CT29" s="58" t="str">
        <f>IF('RME Imports'!CU29&gt;0, 'RME Imports'!CU29, "")</f>
        <v/>
      </c>
      <c r="CU29" s="58" t="str">
        <f>IF('RME Imports'!CV29&gt;0, 'RME Imports'!CV29, "")</f>
        <v/>
      </c>
      <c r="CV29" s="58" t="str">
        <f>IF('RME Imports'!CW29&gt;0, 'RME Imports'!CW29, "")</f>
        <v/>
      </c>
      <c r="CW29" s="58" t="str">
        <f>IF('RME Imports'!CX29&gt;0, 'RME Imports'!CX29, "")</f>
        <v/>
      </c>
      <c r="CX29" s="58" t="str">
        <f>IF('RME Imports'!CY29&gt;0, 'RME Imports'!CY29, "")</f>
        <v/>
      </c>
      <c r="CY29" s="58" t="str">
        <f>IF('RME Imports'!CZ29&gt;0, 'RME Imports'!CZ29, "")</f>
        <v/>
      </c>
      <c r="CZ29" s="58" t="str">
        <f>IF('RME Imports'!DA29&gt;0, 'RME Imports'!DA29, "")</f>
        <v/>
      </c>
      <c r="DA29" s="58" t="str">
        <f>IF('RME Imports'!DB29&gt;0, 'RME Imports'!DB29, "")</f>
        <v/>
      </c>
      <c r="DB29" s="58" t="str">
        <f>IF('RME Imports'!DC29&gt;0, 'RME Imports'!DC29, "")</f>
        <v/>
      </c>
      <c r="DC29" s="58" t="str">
        <f>IF('RME Imports'!DD29&gt;0, 'RME Imports'!DD29, "")</f>
        <v/>
      </c>
      <c r="DD29" s="58" t="str">
        <f>IF('RME Imports'!DE29&gt;0, 'RME Imports'!DE29, "")</f>
        <v/>
      </c>
      <c r="DE29" s="58" t="str">
        <f>IF('RME Imports'!DF29&gt;0, 'RME Imports'!DF29, "")</f>
        <v/>
      </c>
      <c r="DF29" s="58" t="str">
        <f>IF('RME Imports'!DG29&gt;0, 'RME Imports'!DG29, "")</f>
        <v/>
      </c>
      <c r="DG29" s="58" t="str">
        <f>IF('RME Imports'!DH29&gt;0, 'RME Imports'!DH29, "")</f>
        <v/>
      </c>
      <c r="DH29" s="58" t="str">
        <f>IF('RME Imports'!DI29&gt;0, 'RME Imports'!DI29, "")</f>
        <v/>
      </c>
      <c r="DI29" s="58" t="str">
        <f>IF('RME Imports'!DJ29&gt;0, 'RME Imports'!DJ29, "")</f>
        <v/>
      </c>
      <c r="DJ29" s="58" t="str">
        <f>IF('RME Imports'!DK29&gt;0, 'RME Imports'!DK29, "")</f>
        <v/>
      </c>
      <c r="DK29" s="58" t="str">
        <f>IF('RME Imports'!DL29&gt;0, 'RME Imports'!DL29, "")</f>
        <v/>
      </c>
      <c r="DL29" s="58" t="str">
        <f>IF('RME Imports'!DM29&gt;0, 'RME Imports'!DM29, "")</f>
        <v/>
      </c>
      <c r="DM29" s="58" t="str">
        <f>IF('RME Imports'!DN29&gt;0, 'RME Imports'!DN29, "")</f>
        <v/>
      </c>
      <c r="DN29" s="58" t="str">
        <f>IF('RME Imports'!DO29&gt;0, 'RME Imports'!DO29, "")</f>
        <v/>
      </c>
      <c r="DO29" s="58" t="str">
        <f>IF('RME Imports'!DP29&gt;0, 'RME Imports'!DP29, "")</f>
        <v/>
      </c>
      <c r="DP29" s="58" t="str">
        <f>IF('RME Imports'!DQ29&gt;0, 'RME Imports'!DQ29, "")</f>
        <v/>
      </c>
      <c r="DQ29" s="58" t="str">
        <f>IF('RME Imports'!DR29&gt;0, 'RME Imports'!DR29, "")</f>
        <v/>
      </c>
      <c r="DR29" s="58" t="str">
        <f>IF('RME Imports'!DS29&gt;0, 'RME Imports'!DS29, "")</f>
        <v/>
      </c>
      <c r="DS29" s="58" t="str">
        <f>IF('RME Imports'!DT29&gt;0, 'RME Imports'!DT29, "")</f>
        <v/>
      </c>
    </row>
    <row r="30" spans="2:123" x14ac:dyDescent="0.3">
      <c r="B30" s="39" t="s">
        <v>156</v>
      </c>
      <c r="C30" s="37" t="s">
        <v>157</v>
      </c>
      <c r="D30" s="58">
        <f>IF('RME Imports'!E30&gt;0, 'RME Imports'!E30, "")</f>
        <v>185.60082870135474</v>
      </c>
      <c r="E30" s="58">
        <f>IF('RME Imports'!F30&gt;0, 'RME Imports'!F30, "")</f>
        <v>476.2374006457573</v>
      </c>
      <c r="F30" s="58">
        <f>IF('RME Imports'!G30&gt;0, 'RME Imports'!G30, "")</f>
        <v>661.83822934711247</v>
      </c>
      <c r="G30" s="58">
        <f>IF('RME Imports'!H30&gt;0, 'RME Imports'!H30, "")</f>
        <v>171.13986656175672</v>
      </c>
      <c r="H30" s="58">
        <f>IF('RME Imports'!I30&gt;0, 'RME Imports'!I30, "")</f>
        <v>398.95699879843318</v>
      </c>
      <c r="I30" s="58">
        <f>IF('RME Imports'!J30&gt;0, 'RME Imports'!J30, "")</f>
        <v>570.09686536019024</v>
      </c>
      <c r="J30" s="58">
        <f>IF('RME Imports'!K30&gt;0, 'RME Imports'!K30, "")</f>
        <v>177.4692893074695</v>
      </c>
      <c r="K30" s="58">
        <f>IF('RME Imports'!L30&gt;0, 'RME Imports'!L30, "")</f>
        <v>451.69737430444269</v>
      </c>
      <c r="L30" s="58">
        <f>IF('RME Imports'!M30&gt;0, 'RME Imports'!M30, "")</f>
        <v>629.1666636119121</v>
      </c>
      <c r="M30" s="58">
        <f>IF('RME Imports'!N30&gt;0, 'RME Imports'!N30, "")</f>
        <v>181.13101131308164</v>
      </c>
      <c r="N30" s="58">
        <f>IF('RME Imports'!O30&gt;0, 'RME Imports'!O30, "")</f>
        <v>448.37091906599147</v>
      </c>
      <c r="O30" s="58">
        <f>IF('RME Imports'!P30&gt;0, 'RME Imports'!P30, "")</f>
        <v>629.5019303790732</v>
      </c>
      <c r="P30" s="58">
        <f>IF('RME Imports'!Q30&gt;0, 'RME Imports'!Q30, "")</f>
        <v>211.54003960456635</v>
      </c>
      <c r="Q30" s="58">
        <f>IF('RME Imports'!R30&gt;0, 'RME Imports'!R30, "")</f>
        <v>560.00566812788111</v>
      </c>
      <c r="R30" s="58">
        <f>IF('RME Imports'!S30&gt;0, 'RME Imports'!S30, "")</f>
        <v>771.54570773244723</v>
      </c>
      <c r="S30" s="58">
        <f>IF('RME Imports'!T30&gt;0, 'RME Imports'!T30, "")</f>
        <v>212.63048181834029</v>
      </c>
      <c r="T30" s="58">
        <f>IF('RME Imports'!U30&gt;0, 'RME Imports'!U30, "")</f>
        <v>534.21960213567434</v>
      </c>
      <c r="U30" s="58">
        <f>IF('RME Imports'!V30&gt;0, 'RME Imports'!V30, "")</f>
        <v>746.85008395401496</v>
      </c>
      <c r="V30" s="58">
        <f>IF('RME Imports'!W30&gt;0, 'RME Imports'!W30, "")</f>
        <v>185.48946852316973</v>
      </c>
      <c r="W30" s="58">
        <f>IF('RME Imports'!X30&gt;0, 'RME Imports'!X30, "")</f>
        <v>432.25807952022234</v>
      </c>
      <c r="X30" s="58">
        <f>IF('RME Imports'!Y30&gt;0, 'RME Imports'!Y30, "")</f>
        <v>617.74754804339216</v>
      </c>
      <c r="Y30" s="58">
        <f>IF('RME Imports'!Z30&gt;0, 'RME Imports'!Z30, "")</f>
        <v>196.85323263955496</v>
      </c>
      <c r="Z30" s="58">
        <f>IF('RME Imports'!AA30&gt;0, 'RME Imports'!AA30, "")</f>
        <v>452.28034922401804</v>
      </c>
      <c r="AA30" s="58">
        <f>IF('RME Imports'!AB30&gt;0, 'RME Imports'!AB30, "")</f>
        <v>649.13358186357289</v>
      </c>
      <c r="AB30" s="58" t="str">
        <f>IF('RME Imports'!AC30&gt;0, 'RME Imports'!AC30, "")</f>
        <v/>
      </c>
      <c r="AC30" s="58" t="str">
        <f>IF('RME Imports'!AD30&gt;0, 'RME Imports'!AD30, "")</f>
        <v/>
      </c>
      <c r="AD30" s="58" t="str">
        <f>IF('RME Imports'!AE30&gt;0, 'RME Imports'!AE30, "")</f>
        <v/>
      </c>
      <c r="AE30" s="58" t="str">
        <f>IF('RME Imports'!AF30&gt;0, 'RME Imports'!AF30, "")</f>
        <v/>
      </c>
      <c r="AF30" s="58" t="str">
        <f>IF('RME Imports'!AG30&gt;0, 'RME Imports'!AG30, "")</f>
        <v/>
      </c>
      <c r="AG30" s="58" t="str">
        <f>IF('RME Imports'!AH30&gt;0, 'RME Imports'!AH30, "")</f>
        <v/>
      </c>
      <c r="AH30" s="58" t="str">
        <f>IF('RME Imports'!AI30&gt;0, 'RME Imports'!AI30, "")</f>
        <v/>
      </c>
      <c r="AI30" s="58" t="str">
        <f>IF('RME Imports'!AJ30&gt;0, 'RME Imports'!AJ30, "")</f>
        <v/>
      </c>
      <c r="AJ30" s="58" t="str">
        <f>IF('RME Imports'!AK30&gt;0, 'RME Imports'!AK30, "")</f>
        <v/>
      </c>
      <c r="AK30" s="58" t="str">
        <f>IF('RME Imports'!AL30&gt;0, 'RME Imports'!AL30, "")</f>
        <v/>
      </c>
      <c r="AL30" s="58" t="str">
        <f>IF('RME Imports'!AM30&gt;0, 'RME Imports'!AM30, "")</f>
        <v/>
      </c>
      <c r="AM30" s="58" t="str">
        <f>IF('RME Imports'!AN30&gt;0, 'RME Imports'!AN30, "")</f>
        <v/>
      </c>
      <c r="AN30" s="58" t="str">
        <f>IF('RME Imports'!AO30&gt;0, 'RME Imports'!AO30, "")</f>
        <v/>
      </c>
      <c r="AO30" s="58" t="str">
        <f>IF('RME Imports'!AP30&gt;0, 'RME Imports'!AP30, "")</f>
        <v/>
      </c>
      <c r="AP30" s="58" t="str">
        <f>IF('RME Imports'!AQ30&gt;0, 'RME Imports'!AQ30, "")</f>
        <v/>
      </c>
      <c r="AQ30" s="58" t="str">
        <f>IF('RME Imports'!AR30&gt;0, 'RME Imports'!AR30, "")</f>
        <v/>
      </c>
      <c r="AR30" s="58" t="str">
        <f>IF('RME Imports'!AS30&gt;0, 'RME Imports'!AS30, "")</f>
        <v/>
      </c>
      <c r="AS30" s="58" t="str">
        <f>IF('RME Imports'!AT30&gt;0, 'RME Imports'!AT30, "")</f>
        <v/>
      </c>
      <c r="AT30" s="58" t="str">
        <f>IF('RME Imports'!AU30&gt;0, 'RME Imports'!AU30, "")</f>
        <v/>
      </c>
      <c r="AU30" s="58" t="str">
        <f>IF('RME Imports'!AV30&gt;0, 'RME Imports'!AV30, "")</f>
        <v/>
      </c>
      <c r="AV30" s="58" t="str">
        <f>IF('RME Imports'!AW30&gt;0, 'RME Imports'!AW30, "")</f>
        <v/>
      </c>
      <c r="AW30" s="58" t="str">
        <f>IF('RME Imports'!AX30&gt;0, 'RME Imports'!AX30, "")</f>
        <v/>
      </c>
      <c r="AX30" s="58" t="str">
        <f>IF('RME Imports'!AY30&gt;0, 'RME Imports'!AY30, "")</f>
        <v/>
      </c>
      <c r="AY30" s="58" t="str">
        <f>IF('RME Imports'!AZ30&gt;0, 'RME Imports'!AZ30, "")</f>
        <v/>
      </c>
      <c r="AZ30" s="58" t="str">
        <f>IF('RME Imports'!BA30&gt;0, 'RME Imports'!BA30, "")</f>
        <v/>
      </c>
      <c r="BA30" s="58" t="str">
        <f>IF('RME Imports'!BB30&gt;0, 'RME Imports'!BB30, "")</f>
        <v/>
      </c>
      <c r="BB30" s="58" t="str">
        <f>IF('RME Imports'!BC30&gt;0, 'RME Imports'!BC30, "")</f>
        <v/>
      </c>
      <c r="BC30" s="58" t="str">
        <f>IF('RME Imports'!BD30&gt;0, 'RME Imports'!BD30, "")</f>
        <v/>
      </c>
      <c r="BD30" s="58" t="str">
        <f>IF('RME Imports'!BE30&gt;0, 'RME Imports'!BE30, "")</f>
        <v/>
      </c>
      <c r="BE30" s="58" t="str">
        <f>IF('RME Imports'!BF30&gt;0, 'RME Imports'!BF30, "")</f>
        <v/>
      </c>
      <c r="BF30" s="58" t="str">
        <f>IF('RME Imports'!BG30&gt;0, 'RME Imports'!BG30, "")</f>
        <v/>
      </c>
      <c r="BG30" s="58" t="str">
        <f>IF('RME Imports'!BH30&gt;0, 'RME Imports'!BH30, "")</f>
        <v/>
      </c>
      <c r="BH30" s="58" t="str">
        <f>IF('RME Imports'!BI30&gt;0, 'RME Imports'!BI30, "")</f>
        <v/>
      </c>
      <c r="BI30" s="58" t="str">
        <f>IF('RME Imports'!BJ30&gt;0, 'RME Imports'!BJ30, "")</f>
        <v/>
      </c>
      <c r="BJ30" s="58" t="str">
        <f>IF('RME Imports'!BK30&gt;0, 'RME Imports'!BK30, "")</f>
        <v/>
      </c>
      <c r="BK30" s="58" t="str">
        <f>IF('RME Imports'!BL30&gt;0, 'RME Imports'!BL30, "")</f>
        <v/>
      </c>
      <c r="BL30" s="58" t="str">
        <f>IF('RME Imports'!BM30&gt;0, 'RME Imports'!BM30, "")</f>
        <v/>
      </c>
      <c r="BM30" s="58" t="str">
        <f>IF('RME Imports'!BN30&gt;0, 'RME Imports'!BN30, "")</f>
        <v/>
      </c>
      <c r="BN30" s="58" t="str">
        <f>IF('RME Imports'!BO30&gt;0, 'RME Imports'!BO30, "")</f>
        <v/>
      </c>
      <c r="BO30" s="58" t="str">
        <f>IF('RME Imports'!BP30&gt;0, 'RME Imports'!BP30, "")</f>
        <v/>
      </c>
      <c r="BP30" s="58" t="str">
        <f>IF('RME Imports'!BQ30&gt;0, 'RME Imports'!BQ30, "")</f>
        <v/>
      </c>
      <c r="BQ30" s="58" t="str">
        <f>IF('RME Imports'!BR30&gt;0, 'RME Imports'!BR30, "")</f>
        <v/>
      </c>
      <c r="BR30" s="58" t="str">
        <f>IF('RME Imports'!BS30&gt;0, 'RME Imports'!BS30, "")</f>
        <v/>
      </c>
      <c r="BS30" s="58" t="str">
        <f>IF('RME Imports'!BT30&gt;0, 'RME Imports'!BT30, "")</f>
        <v/>
      </c>
      <c r="BT30" s="58" t="str">
        <f>IF('RME Imports'!BU30&gt;0, 'RME Imports'!BU30, "")</f>
        <v/>
      </c>
      <c r="BU30" s="58" t="str">
        <f>IF('RME Imports'!BV30&gt;0, 'RME Imports'!BV30, "")</f>
        <v/>
      </c>
      <c r="BV30" s="58" t="str">
        <f>IF('RME Imports'!BW30&gt;0, 'RME Imports'!BW30, "")</f>
        <v/>
      </c>
      <c r="BW30" s="58" t="str">
        <f>IF('RME Imports'!BX30&gt;0, 'RME Imports'!BX30, "")</f>
        <v/>
      </c>
      <c r="BX30" s="58" t="str">
        <f>IF('RME Imports'!BY30&gt;0, 'RME Imports'!BY30, "")</f>
        <v/>
      </c>
      <c r="BY30" s="58" t="str">
        <f>IF('RME Imports'!BZ30&gt;0, 'RME Imports'!BZ30, "")</f>
        <v/>
      </c>
      <c r="BZ30" s="58" t="str">
        <f>IF('RME Imports'!CA30&gt;0, 'RME Imports'!CA30, "")</f>
        <v/>
      </c>
      <c r="CA30" s="58" t="str">
        <f>IF('RME Imports'!CB30&gt;0, 'RME Imports'!CB30, "")</f>
        <v/>
      </c>
      <c r="CB30" s="58" t="str">
        <f>IF('RME Imports'!CC30&gt;0, 'RME Imports'!CC30, "")</f>
        <v/>
      </c>
      <c r="CC30" s="58" t="str">
        <f>IF('RME Imports'!CD30&gt;0, 'RME Imports'!CD30, "")</f>
        <v/>
      </c>
      <c r="CD30" s="58" t="str">
        <f>IF('RME Imports'!CE30&gt;0, 'RME Imports'!CE30, "")</f>
        <v/>
      </c>
      <c r="CE30" s="58" t="str">
        <f>IF('RME Imports'!CF30&gt;0, 'RME Imports'!CF30, "")</f>
        <v/>
      </c>
      <c r="CF30" s="58" t="str">
        <f>IF('RME Imports'!CG30&gt;0, 'RME Imports'!CG30, "")</f>
        <v/>
      </c>
      <c r="CG30" s="58" t="str">
        <f>IF('RME Imports'!CH30&gt;0, 'RME Imports'!CH30, "")</f>
        <v/>
      </c>
      <c r="CH30" s="58" t="str">
        <f>IF('RME Imports'!CI30&gt;0, 'RME Imports'!CI30, "")</f>
        <v/>
      </c>
      <c r="CI30" s="58" t="str">
        <f>IF('RME Imports'!CJ30&gt;0, 'RME Imports'!CJ30, "")</f>
        <v/>
      </c>
      <c r="CJ30" s="58" t="str">
        <f>IF('RME Imports'!CK30&gt;0, 'RME Imports'!CK30, "")</f>
        <v/>
      </c>
      <c r="CK30" s="58" t="str">
        <f>IF('RME Imports'!CL30&gt;0, 'RME Imports'!CL30, "")</f>
        <v/>
      </c>
      <c r="CL30" s="58" t="str">
        <f>IF('RME Imports'!CM30&gt;0, 'RME Imports'!CM30, "")</f>
        <v/>
      </c>
      <c r="CM30" s="58" t="str">
        <f>IF('RME Imports'!CN30&gt;0, 'RME Imports'!CN30, "")</f>
        <v/>
      </c>
      <c r="CN30" s="58" t="str">
        <f>IF('RME Imports'!CO30&gt;0, 'RME Imports'!CO30, "")</f>
        <v/>
      </c>
      <c r="CO30" s="58" t="str">
        <f>IF('RME Imports'!CP30&gt;0, 'RME Imports'!CP30, "")</f>
        <v/>
      </c>
      <c r="CP30" s="58" t="str">
        <f>IF('RME Imports'!CQ30&gt;0, 'RME Imports'!CQ30, "")</f>
        <v/>
      </c>
      <c r="CQ30" s="58" t="str">
        <f>IF('RME Imports'!CR30&gt;0, 'RME Imports'!CR30, "")</f>
        <v/>
      </c>
      <c r="CR30" s="58" t="str">
        <f>IF('RME Imports'!CS30&gt;0, 'RME Imports'!CS30, "")</f>
        <v/>
      </c>
      <c r="CS30" s="58" t="str">
        <f>IF('RME Imports'!CT30&gt;0, 'RME Imports'!CT30, "")</f>
        <v/>
      </c>
      <c r="CT30" s="58" t="str">
        <f>IF('RME Imports'!CU30&gt;0, 'RME Imports'!CU30, "")</f>
        <v/>
      </c>
      <c r="CU30" s="58" t="str">
        <f>IF('RME Imports'!CV30&gt;0, 'RME Imports'!CV30, "")</f>
        <v/>
      </c>
      <c r="CV30" s="58" t="str">
        <f>IF('RME Imports'!CW30&gt;0, 'RME Imports'!CW30, "")</f>
        <v/>
      </c>
      <c r="CW30" s="58" t="str">
        <f>IF('RME Imports'!CX30&gt;0, 'RME Imports'!CX30, "")</f>
        <v/>
      </c>
      <c r="CX30" s="58" t="str">
        <f>IF('RME Imports'!CY30&gt;0, 'RME Imports'!CY30, "")</f>
        <v/>
      </c>
      <c r="CY30" s="58" t="str">
        <f>IF('RME Imports'!CZ30&gt;0, 'RME Imports'!CZ30, "")</f>
        <v/>
      </c>
      <c r="CZ30" s="58" t="str">
        <f>IF('RME Imports'!DA30&gt;0, 'RME Imports'!DA30, "")</f>
        <v/>
      </c>
      <c r="DA30" s="58" t="str">
        <f>IF('RME Imports'!DB30&gt;0, 'RME Imports'!DB30, "")</f>
        <v/>
      </c>
      <c r="DB30" s="58" t="str">
        <f>IF('RME Imports'!DC30&gt;0, 'RME Imports'!DC30, "")</f>
        <v/>
      </c>
      <c r="DC30" s="58" t="str">
        <f>IF('RME Imports'!DD30&gt;0, 'RME Imports'!DD30, "")</f>
        <v/>
      </c>
      <c r="DD30" s="58" t="str">
        <f>IF('RME Imports'!DE30&gt;0, 'RME Imports'!DE30, "")</f>
        <v/>
      </c>
      <c r="DE30" s="58" t="str">
        <f>IF('RME Imports'!DF30&gt;0, 'RME Imports'!DF30, "")</f>
        <v/>
      </c>
      <c r="DF30" s="58" t="str">
        <f>IF('RME Imports'!DG30&gt;0, 'RME Imports'!DG30, "")</f>
        <v/>
      </c>
      <c r="DG30" s="58" t="str">
        <f>IF('RME Imports'!DH30&gt;0, 'RME Imports'!DH30, "")</f>
        <v/>
      </c>
      <c r="DH30" s="58" t="str">
        <f>IF('RME Imports'!DI30&gt;0, 'RME Imports'!DI30, "")</f>
        <v/>
      </c>
      <c r="DI30" s="58" t="str">
        <f>IF('RME Imports'!DJ30&gt;0, 'RME Imports'!DJ30, "")</f>
        <v/>
      </c>
      <c r="DJ30" s="58" t="str">
        <f>IF('RME Imports'!DK30&gt;0, 'RME Imports'!DK30, "")</f>
        <v/>
      </c>
      <c r="DK30" s="58" t="str">
        <f>IF('RME Imports'!DL30&gt;0, 'RME Imports'!DL30, "")</f>
        <v/>
      </c>
      <c r="DL30" s="58" t="str">
        <f>IF('RME Imports'!DM30&gt;0, 'RME Imports'!DM30, "")</f>
        <v/>
      </c>
      <c r="DM30" s="58" t="str">
        <f>IF('RME Imports'!DN30&gt;0, 'RME Imports'!DN30, "")</f>
        <v/>
      </c>
      <c r="DN30" s="58" t="str">
        <f>IF('RME Imports'!DO30&gt;0, 'RME Imports'!DO30, "")</f>
        <v/>
      </c>
      <c r="DO30" s="58" t="str">
        <f>IF('RME Imports'!DP30&gt;0, 'RME Imports'!DP30, "")</f>
        <v/>
      </c>
      <c r="DP30" s="58" t="str">
        <f>IF('RME Imports'!DQ30&gt;0, 'RME Imports'!DQ30, "")</f>
        <v/>
      </c>
      <c r="DQ30" s="58" t="str">
        <f>IF('RME Imports'!DR30&gt;0, 'RME Imports'!DR30, "")</f>
        <v/>
      </c>
      <c r="DR30" s="58" t="str">
        <f>IF('RME Imports'!DS30&gt;0, 'RME Imports'!DS30, "")</f>
        <v/>
      </c>
      <c r="DS30" s="58" t="str">
        <f>IF('RME Imports'!DT30&gt;0, 'RME Imports'!DT30, "")</f>
        <v/>
      </c>
    </row>
    <row r="31" spans="2:123" x14ac:dyDescent="0.3">
      <c r="B31" s="39" t="s">
        <v>158</v>
      </c>
      <c r="C31" s="37" t="s">
        <v>159</v>
      </c>
      <c r="D31" s="58" t="str">
        <f>IF('RME Imports'!E31&gt;0, 'RME Imports'!E31, "")</f>
        <v/>
      </c>
      <c r="E31" s="58" t="str">
        <f>IF('RME Imports'!F31&gt;0, 'RME Imports'!F31, "")</f>
        <v/>
      </c>
      <c r="F31" s="58" t="str">
        <f>IF('RME Imports'!G31&gt;0, 'RME Imports'!G31, "")</f>
        <v/>
      </c>
      <c r="G31" s="58" t="str">
        <f>IF('RME Imports'!H31&gt;0, 'RME Imports'!H31, "")</f>
        <v/>
      </c>
      <c r="H31" s="58" t="str">
        <f>IF('RME Imports'!I31&gt;0, 'RME Imports'!I31, "")</f>
        <v/>
      </c>
      <c r="I31" s="58" t="str">
        <f>IF('RME Imports'!J31&gt;0, 'RME Imports'!J31, "")</f>
        <v/>
      </c>
      <c r="J31" s="58" t="str">
        <f>IF('RME Imports'!K31&gt;0, 'RME Imports'!K31, "")</f>
        <v/>
      </c>
      <c r="K31" s="58" t="str">
        <f>IF('RME Imports'!L31&gt;0, 'RME Imports'!L31, "")</f>
        <v/>
      </c>
      <c r="L31" s="58" t="str">
        <f>IF('RME Imports'!M31&gt;0, 'RME Imports'!M31, "")</f>
        <v/>
      </c>
      <c r="M31" s="58" t="str">
        <f>IF('RME Imports'!N31&gt;0, 'RME Imports'!N31, "")</f>
        <v/>
      </c>
      <c r="N31" s="58" t="str">
        <f>IF('RME Imports'!O31&gt;0, 'RME Imports'!O31, "")</f>
        <v/>
      </c>
      <c r="O31" s="58" t="str">
        <f>IF('RME Imports'!P31&gt;0, 'RME Imports'!P31, "")</f>
        <v/>
      </c>
      <c r="P31" s="58" t="str">
        <f>IF('RME Imports'!Q31&gt;0, 'RME Imports'!Q31, "")</f>
        <v/>
      </c>
      <c r="Q31" s="58" t="str">
        <f>IF('RME Imports'!R31&gt;0, 'RME Imports'!R31, "")</f>
        <v/>
      </c>
      <c r="R31" s="58" t="str">
        <f>IF('RME Imports'!S31&gt;0, 'RME Imports'!S31, "")</f>
        <v/>
      </c>
      <c r="S31" s="58" t="str">
        <f>IF('RME Imports'!T31&gt;0, 'RME Imports'!T31, "")</f>
        <v/>
      </c>
      <c r="T31" s="58" t="str">
        <f>IF('RME Imports'!U31&gt;0, 'RME Imports'!U31, "")</f>
        <v/>
      </c>
      <c r="U31" s="58" t="str">
        <f>IF('RME Imports'!V31&gt;0, 'RME Imports'!V31, "")</f>
        <v/>
      </c>
      <c r="V31" s="58" t="str">
        <f>IF('RME Imports'!W31&gt;0, 'RME Imports'!W31, "")</f>
        <v/>
      </c>
      <c r="W31" s="58" t="str">
        <f>IF('RME Imports'!X31&gt;0, 'RME Imports'!X31, "")</f>
        <v/>
      </c>
      <c r="X31" s="58" t="str">
        <f>IF('RME Imports'!Y31&gt;0, 'RME Imports'!Y31, "")</f>
        <v/>
      </c>
      <c r="Y31" s="58" t="str">
        <f>IF('RME Imports'!Z31&gt;0, 'RME Imports'!Z31, "")</f>
        <v/>
      </c>
      <c r="Z31" s="58" t="str">
        <f>IF('RME Imports'!AA31&gt;0, 'RME Imports'!AA31, "")</f>
        <v/>
      </c>
      <c r="AA31" s="58" t="str">
        <f>IF('RME Imports'!AB31&gt;0, 'RME Imports'!AB31, "")</f>
        <v/>
      </c>
      <c r="AB31" s="58" t="str">
        <f>IF('RME Imports'!AC31&gt;0, 'RME Imports'!AC31, "")</f>
        <v/>
      </c>
      <c r="AC31" s="58" t="str">
        <f>IF('RME Imports'!AD31&gt;0, 'RME Imports'!AD31, "")</f>
        <v/>
      </c>
      <c r="AD31" s="58" t="str">
        <f>IF('RME Imports'!AE31&gt;0, 'RME Imports'!AE31, "")</f>
        <v/>
      </c>
      <c r="AE31" s="58" t="str">
        <f>IF('RME Imports'!AF31&gt;0, 'RME Imports'!AF31, "")</f>
        <v/>
      </c>
      <c r="AF31" s="58" t="str">
        <f>IF('RME Imports'!AG31&gt;0, 'RME Imports'!AG31, "")</f>
        <v/>
      </c>
      <c r="AG31" s="58" t="str">
        <f>IF('RME Imports'!AH31&gt;0, 'RME Imports'!AH31, "")</f>
        <v/>
      </c>
      <c r="AH31" s="58" t="str">
        <f>IF('RME Imports'!AI31&gt;0, 'RME Imports'!AI31, "")</f>
        <v/>
      </c>
      <c r="AI31" s="58" t="str">
        <f>IF('RME Imports'!AJ31&gt;0, 'RME Imports'!AJ31, "")</f>
        <v/>
      </c>
      <c r="AJ31" s="58" t="str">
        <f>IF('RME Imports'!AK31&gt;0, 'RME Imports'!AK31, "")</f>
        <v/>
      </c>
      <c r="AK31" s="58" t="str">
        <f>IF('RME Imports'!AL31&gt;0, 'RME Imports'!AL31, "")</f>
        <v/>
      </c>
      <c r="AL31" s="58" t="str">
        <f>IF('RME Imports'!AM31&gt;0, 'RME Imports'!AM31, "")</f>
        <v/>
      </c>
      <c r="AM31" s="58" t="str">
        <f>IF('RME Imports'!AN31&gt;0, 'RME Imports'!AN31, "")</f>
        <v/>
      </c>
      <c r="AN31" s="58" t="str">
        <f>IF('RME Imports'!AO31&gt;0, 'RME Imports'!AO31, "")</f>
        <v/>
      </c>
      <c r="AO31" s="58" t="str">
        <f>IF('RME Imports'!AP31&gt;0, 'RME Imports'!AP31, "")</f>
        <v/>
      </c>
      <c r="AP31" s="58" t="str">
        <f>IF('RME Imports'!AQ31&gt;0, 'RME Imports'!AQ31, "")</f>
        <v/>
      </c>
      <c r="AQ31" s="58" t="str">
        <f>IF('RME Imports'!AR31&gt;0, 'RME Imports'!AR31, "")</f>
        <v/>
      </c>
      <c r="AR31" s="58" t="str">
        <f>IF('RME Imports'!AS31&gt;0, 'RME Imports'!AS31, "")</f>
        <v/>
      </c>
      <c r="AS31" s="58" t="str">
        <f>IF('RME Imports'!AT31&gt;0, 'RME Imports'!AT31, "")</f>
        <v/>
      </c>
      <c r="AT31" s="58" t="str">
        <f>IF('RME Imports'!AU31&gt;0, 'RME Imports'!AU31, "")</f>
        <v/>
      </c>
      <c r="AU31" s="58" t="str">
        <f>IF('RME Imports'!AV31&gt;0, 'RME Imports'!AV31, "")</f>
        <v/>
      </c>
      <c r="AV31" s="58" t="str">
        <f>IF('RME Imports'!AW31&gt;0, 'RME Imports'!AW31, "")</f>
        <v/>
      </c>
      <c r="AW31" s="58" t="str">
        <f>IF('RME Imports'!AX31&gt;0, 'RME Imports'!AX31, "")</f>
        <v/>
      </c>
      <c r="AX31" s="58" t="str">
        <f>IF('RME Imports'!AY31&gt;0, 'RME Imports'!AY31, "")</f>
        <v/>
      </c>
      <c r="AY31" s="58" t="str">
        <f>IF('RME Imports'!AZ31&gt;0, 'RME Imports'!AZ31, "")</f>
        <v/>
      </c>
      <c r="AZ31" s="58" t="str">
        <f>IF('RME Imports'!BA31&gt;0, 'RME Imports'!BA31, "")</f>
        <v/>
      </c>
      <c r="BA31" s="58" t="str">
        <f>IF('RME Imports'!BB31&gt;0, 'RME Imports'!BB31, "")</f>
        <v/>
      </c>
      <c r="BB31" s="58" t="str">
        <f>IF('RME Imports'!BC31&gt;0, 'RME Imports'!BC31, "")</f>
        <v/>
      </c>
      <c r="BC31" s="58" t="str">
        <f>IF('RME Imports'!BD31&gt;0, 'RME Imports'!BD31, "")</f>
        <v/>
      </c>
      <c r="BD31" s="58" t="str">
        <f>IF('RME Imports'!BE31&gt;0, 'RME Imports'!BE31, "")</f>
        <v/>
      </c>
      <c r="BE31" s="58" t="str">
        <f>IF('RME Imports'!BF31&gt;0, 'RME Imports'!BF31, "")</f>
        <v/>
      </c>
      <c r="BF31" s="58" t="str">
        <f>IF('RME Imports'!BG31&gt;0, 'RME Imports'!BG31, "")</f>
        <v/>
      </c>
      <c r="BG31" s="58" t="str">
        <f>IF('RME Imports'!BH31&gt;0, 'RME Imports'!BH31, "")</f>
        <v/>
      </c>
      <c r="BH31" s="58" t="str">
        <f>IF('RME Imports'!BI31&gt;0, 'RME Imports'!BI31, "")</f>
        <v/>
      </c>
      <c r="BI31" s="58" t="str">
        <f>IF('RME Imports'!BJ31&gt;0, 'RME Imports'!BJ31, "")</f>
        <v/>
      </c>
      <c r="BJ31" s="58" t="str">
        <f>IF('RME Imports'!BK31&gt;0, 'RME Imports'!BK31, "")</f>
        <v/>
      </c>
      <c r="BK31" s="58" t="str">
        <f>IF('RME Imports'!BL31&gt;0, 'RME Imports'!BL31, "")</f>
        <v/>
      </c>
      <c r="BL31" s="58" t="str">
        <f>IF('RME Imports'!BM31&gt;0, 'RME Imports'!BM31, "")</f>
        <v/>
      </c>
      <c r="BM31" s="58" t="str">
        <f>IF('RME Imports'!BN31&gt;0, 'RME Imports'!BN31, "")</f>
        <v/>
      </c>
      <c r="BN31" s="58" t="str">
        <f>IF('RME Imports'!BO31&gt;0, 'RME Imports'!BO31, "")</f>
        <v/>
      </c>
      <c r="BO31" s="58" t="str">
        <f>IF('RME Imports'!BP31&gt;0, 'RME Imports'!BP31, "")</f>
        <v/>
      </c>
      <c r="BP31" s="58" t="str">
        <f>IF('RME Imports'!BQ31&gt;0, 'RME Imports'!BQ31, "")</f>
        <v/>
      </c>
      <c r="BQ31" s="58" t="str">
        <f>IF('RME Imports'!BR31&gt;0, 'RME Imports'!BR31, "")</f>
        <v/>
      </c>
      <c r="BR31" s="58" t="str">
        <f>IF('RME Imports'!BS31&gt;0, 'RME Imports'!BS31, "")</f>
        <v/>
      </c>
      <c r="BS31" s="58" t="str">
        <f>IF('RME Imports'!BT31&gt;0, 'RME Imports'!BT31, "")</f>
        <v/>
      </c>
      <c r="BT31" s="58" t="str">
        <f>IF('RME Imports'!BU31&gt;0, 'RME Imports'!BU31, "")</f>
        <v/>
      </c>
      <c r="BU31" s="58" t="str">
        <f>IF('RME Imports'!BV31&gt;0, 'RME Imports'!BV31, "")</f>
        <v/>
      </c>
      <c r="BV31" s="58" t="str">
        <f>IF('RME Imports'!BW31&gt;0, 'RME Imports'!BW31, "")</f>
        <v/>
      </c>
      <c r="BW31" s="58" t="str">
        <f>IF('RME Imports'!BX31&gt;0, 'RME Imports'!BX31, "")</f>
        <v/>
      </c>
      <c r="BX31" s="58" t="str">
        <f>IF('RME Imports'!BY31&gt;0, 'RME Imports'!BY31, "")</f>
        <v/>
      </c>
      <c r="BY31" s="58" t="str">
        <f>IF('RME Imports'!BZ31&gt;0, 'RME Imports'!BZ31, "")</f>
        <v/>
      </c>
      <c r="BZ31" s="58" t="str">
        <f>IF('RME Imports'!CA31&gt;0, 'RME Imports'!CA31, "")</f>
        <v/>
      </c>
      <c r="CA31" s="58" t="str">
        <f>IF('RME Imports'!CB31&gt;0, 'RME Imports'!CB31, "")</f>
        <v/>
      </c>
      <c r="CB31" s="58" t="str">
        <f>IF('RME Imports'!CC31&gt;0, 'RME Imports'!CC31, "")</f>
        <v/>
      </c>
      <c r="CC31" s="58" t="str">
        <f>IF('RME Imports'!CD31&gt;0, 'RME Imports'!CD31, "")</f>
        <v/>
      </c>
      <c r="CD31" s="58" t="str">
        <f>IF('RME Imports'!CE31&gt;0, 'RME Imports'!CE31, "")</f>
        <v/>
      </c>
      <c r="CE31" s="58" t="str">
        <f>IF('RME Imports'!CF31&gt;0, 'RME Imports'!CF31, "")</f>
        <v/>
      </c>
      <c r="CF31" s="58" t="str">
        <f>IF('RME Imports'!CG31&gt;0, 'RME Imports'!CG31, "")</f>
        <v/>
      </c>
      <c r="CG31" s="58" t="str">
        <f>IF('RME Imports'!CH31&gt;0, 'RME Imports'!CH31, "")</f>
        <v/>
      </c>
      <c r="CH31" s="58" t="str">
        <f>IF('RME Imports'!CI31&gt;0, 'RME Imports'!CI31, "")</f>
        <v/>
      </c>
      <c r="CI31" s="58" t="str">
        <f>IF('RME Imports'!CJ31&gt;0, 'RME Imports'!CJ31, "")</f>
        <v/>
      </c>
      <c r="CJ31" s="58" t="str">
        <f>IF('RME Imports'!CK31&gt;0, 'RME Imports'!CK31, "")</f>
        <v/>
      </c>
      <c r="CK31" s="58" t="str">
        <f>IF('RME Imports'!CL31&gt;0, 'RME Imports'!CL31, "")</f>
        <v/>
      </c>
      <c r="CL31" s="58" t="str">
        <f>IF('RME Imports'!CM31&gt;0, 'RME Imports'!CM31, "")</f>
        <v/>
      </c>
      <c r="CM31" s="58" t="str">
        <f>IF('RME Imports'!CN31&gt;0, 'RME Imports'!CN31, "")</f>
        <v/>
      </c>
      <c r="CN31" s="58" t="str">
        <f>IF('RME Imports'!CO31&gt;0, 'RME Imports'!CO31, "")</f>
        <v/>
      </c>
      <c r="CO31" s="58" t="str">
        <f>IF('RME Imports'!CP31&gt;0, 'RME Imports'!CP31, "")</f>
        <v/>
      </c>
      <c r="CP31" s="58" t="str">
        <f>IF('RME Imports'!CQ31&gt;0, 'RME Imports'!CQ31, "")</f>
        <v/>
      </c>
      <c r="CQ31" s="58" t="str">
        <f>IF('RME Imports'!CR31&gt;0, 'RME Imports'!CR31, "")</f>
        <v/>
      </c>
      <c r="CR31" s="58" t="str">
        <f>IF('RME Imports'!CS31&gt;0, 'RME Imports'!CS31, "")</f>
        <v/>
      </c>
      <c r="CS31" s="58" t="str">
        <f>IF('RME Imports'!CT31&gt;0, 'RME Imports'!CT31, "")</f>
        <v/>
      </c>
      <c r="CT31" s="58" t="str">
        <f>IF('RME Imports'!CU31&gt;0, 'RME Imports'!CU31, "")</f>
        <v/>
      </c>
      <c r="CU31" s="58" t="str">
        <f>IF('RME Imports'!CV31&gt;0, 'RME Imports'!CV31, "")</f>
        <v/>
      </c>
      <c r="CV31" s="58" t="str">
        <f>IF('RME Imports'!CW31&gt;0, 'RME Imports'!CW31, "")</f>
        <v/>
      </c>
      <c r="CW31" s="58" t="str">
        <f>IF('RME Imports'!CX31&gt;0, 'RME Imports'!CX31, "")</f>
        <v/>
      </c>
      <c r="CX31" s="58" t="str">
        <f>IF('RME Imports'!CY31&gt;0, 'RME Imports'!CY31, "")</f>
        <v/>
      </c>
      <c r="CY31" s="58" t="str">
        <f>IF('RME Imports'!CZ31&gt;0, 'RME Imports'!CZ31, "")</f>
        <v/>
      </c>
      <c r="CZ31" s="58" t="str">
        <f>IF('RME Imports'!DA31&gt;0, 'RME Imports'!DA31, "")</f>
        <v/>
      </c>
      <c r="DA31" s="58" t="str">
        <f>IF('RME Imports'!DB31&gt;0, 'RME Imports'!DB31, "")</f>
        <v/>
      </c>
      <c r="DB31" s="58" t="str">
        <f>IF('RME Imports'!DC31&gt;0, 'RME Imports'!DC31, "")</f>
        <v/>
      </c>
      <c r="DC31" s="58" t="str">
        <f>IF('RME Imports'!DD31&gt;0, 'RME Imports'!DD31, "")</f>
        <v/>
      </c>
      <c r="DD31" s="58" t="str">
        <f>IF('RME Imports'!DE31&gt;0, 'RME Imports'!DE31, "")</f>
        <v/>
      </c>
      <c r="DE31" s="58" t="str">
        <f>IF('RME Imports'!DF31&gt;0, 'RME Imports'!DF31, "")</f>
        <v/>
      </c>
      <c r="DF31" s="58" t="str">
        <f>IF('RME Imports'!DG31&gt;0, 'RME Imports'!DG31, "")</f>
        <v/>
      </c>
      <c r="DG31" s="58" t="str">
        <f>IF('RME Imports'!DH31&gt;0, 'RME Imports'!DH31, "")</f>
        <v/>
      </c>
      <c r="DH31" s="58" t="str">
        <f>IF('RME Imports'!DI31&gt;0, 'RME Imports'!DI31, "")</f>
        <v/>
      </c>
      <c r="DI31" s="58" t="str">
        <f>IF('RME Imports'!DJ31&gt;0, 'RME Imports'!DJ31, "")</f>
        <v/>
      </c>
      <c r="DJ31" s="58" t="str">
        <f>IF('RME Imports'!DK31&gt;0, 'RME Imports'!DK31, "")</f>
        <v/>
      </c>
      <c r="DK31" s="58" t="str">
        <f>IF('RME Imports'!DL31&gt;0, 'RME Imports'!DL31, "")</f>
        <v/>
      </c>
      <c r="DL31" s="58" t="str">
        <f>IF('RME Imports'!DM31&gt;0, 'RME Imports'!DM31, "")</f>
        <v/>
      </c>
      <c r="DM31" s="58" t="str">
        <f>IF('RME Imports'!DN31&gt;0, 'RME Imports'!DN31, "")</f>
        <v/>
      </c>
      <c r="DN31" s="58" t="str">
        <f>IF('RME Imports'!DO31&gt;0, 'RME Imports'!DO31, "")</f>
        <v/>
      </c>
      <c r="DO31" s="58" t="str">
        <f>IF('RME Imports'!DP31&gt;0, 'RME Imports'!DP31, "")</f>
        <v/>
      </c>
      <c r="DP31" s="58" t="str">
        <f>IF('RME Imports'!DQ31&gt;0, 'RME Imports'!DQ31, "")</f>
        <v/>
      </c>
      <c r="DQ31" s="58" t="str">
        <f>IF('RME Imports'!DR31&gt;0, 'RME Imports'!DR31, "")</f>
        <v/>
      </c>
      <c r="DR31" s="58" t="str">
        <f>IF('RME Imports'!DS31&gt;0, 'RME Imports'!DS31, "")</f>
        <v/>
      </c>
      <c r="DS31" s="58" t="str">
        <f>IF('RME Imports'!DT31&gt;0, 'RME Imports'!DT31, "")</f>
        <v/>
      </c>
    </row>
    <row r="32" spans="2:123" x14ac:dyDescent="0.3">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
      <c r="B33" s="33" t="s">
        <v>160</v>
      </c>
      <c r="C33" s="33" t="s">
        <v>161</v>
      </c>
      <c r="D33" s="36">
        <f>IF(SUM(D34:D38) &gt; 0, SUM(D34:D38), "")</f>
        <v>23178.693651740432</v>
      </c>
      <c r="E33" s="36">
        <f t="shared" ref="E33:AA33" si="12">IF(SUM(E34:E38) &gt; 0, SUM(E34:E38), "")</f>
        <v>11681.346348017947</v>
      </c>
      <c r="F33" s="36">
        <f t="shared" si="12"/>
        <v>34860.039999758395</v>
      </c>
      <c r="G33" s="36">
        <f t="shared" si="12"/>
        <v>28847.041946106005</v>
      </c>
      <c r="H33" s="36">
        <f t="shared" si="12"/>
        <v>11678.101267096479</v>
      </c>
      <c r="I33" s="36">
        <f t="shared" si="12"/>
        <v>40525.143213202471</v>
      </c>
      <c r="J33" s="36">
        <f t="shared" si="12"/>
        <v>30757.156762324183</v>
      </c>
      <c r="K33" s="36">
        <f t="shared" si="12"/>
        <v>11509.330279457085</v>
      </c>
      <c r="L33" s="36">
        <f t="shared" si="12"/>
        <v>42266.487041781264</v>
      </c>
      <c r="M33" s="36">
        <f t="shared" si="12"/>
        <v>29123.092783591601</v>
      </c>
      <c r="N33" s="36">
        <f t="shared" si="12"/>
        <v>11648.263096392093</v>
      </c>
      <c r="O33" s="36">
        <f t="shared" si="12"/>
        <v>40771.355879983705</v>
      </c>
      <c r="P33" s="36">
        <f t="shared" si="12"/>
        <v>31880.620710300329</v>
      </c>
      <c r="Q33" s="36">
        <f t="shared" si="12"/>
        <v>13496.973006329592</v>
      </c>
      <c r="R33" s="36">
        <f t="shared" si="12"/>
        <v>45377.593716629926</v>
      </c>
      <c r="S33" s="36">
        <f t="shared" si="12"/>
        <v>29462.059137630546</v>
      </c>
      <c r="T33" s="36">
        <f t="shared" si="12"/>
        <v>12284.301745852199</v>
      </c>
      <c r="U33" s="36">
        <f t="shared" si="12"/>
        <v>41746.360883482732</v>
      </c>
      <c r="V33" s="36">
        <f t="shared" si="12"/>
        <v>30519.67592017827</v>
      </c>
      <c r="W33" s="36">
        <f t="shared" si="12"/>
        <v>11472.895644417114</v>
      </c>
      <c r="X33" s="36">
        <f t="shared" si="12"/>
        <v>41992.571564595375</v>
      </c>
      <c r="Y33" s="36">
        <f t="shared" si="12"/>
        <v>29761.133111003295</v>
      </c>
      <c r="Z33" s="36">
        <f t="shared" si="12"/>
        <v>9793.1790942156968</v>
      </c>
      <c r="AA33" s="36">
        <f t="shared" si="12"/>
        <v>39554.312205218994</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
      <c r="B34" s="39" t="s">
        <v>162</v>
      </c>
      <c r="C34" s="37" t="s">
        <v>163</v>
      </c>
      <c r="D34" s="58">
        <f>IF('RME Imports'!E33&gt;0, 'RME Imports'!E33, "")</f>
        <v>7398.956335847919</v>
      </c>
      <c r="E34" s="58">
        <f>IF('RME Imports'!F33&gt;0, 'RME Imports'!F33, "")</f>
        <v>5161.942702801598</v>
      </c>
      <c r="F34" s="58">
        <f>IF('RME Imports'!G33&gt;0, 'RME Imports'!G33, "")</f>
        <v>12560.899038649524</v>
      </c>
      <c r="G34" s="58">
        <f>IF('RME Imports'!H33&gt;0, 'RME Imports'!H33, "")</f>
        <v>8886.5177215617587</v>
      </c>
      <c r="H34" s="58">
        <f>IF('RME Imports'!I33&gt;0, 'RME Imports'!I33, "")</f>
        <v>5183.1227285762261</v>
      </c>
      <c r="I34" s="58">
        <f>IF('RME Imports'!J33&gt;0, 'RME Imports'!J33, "")</f>
        <v>14069.640450137977</v>
      </c>
      <c r="J34" s="58">
        <f>IF('RME Imports'!K33&gt;0, 'RME Imports'!K33, "")</f>
        <v>8676.2018073606469</v>
      </c>
      <c r="K34" s="58">
        <f>IF('RME Imports'!L33&gt;0, 'RME Imports'!L33, "")</f>
        <v>5280.0922481784464</v>
      </c>
      <c r="L34" s="58">
        <f>IF('RME Imports'!M33&gt;0, 'RME Imports'!M33, "")</f>
        <v>13956.294055539085</v>
      </c>
      <c r="M34" s="58">
        <f>IF('RME Imports'!N33&gt;0, 'RME Imports'!N33, "")</f>
        <v>8845.5150005731557</v>
      </c>
      <c r="N34" s="58">
        <f>IF('RME Imports'!O33&gt;0, 'RME Imports'!O33, "")</f>
        <v>5310.9322352358977</v>
      </c>
      <c r="O34" s="58">
        <f>IF('RME Imports'!P33&gt;0, 'RME Imports'!P33, "")</f>
        <v>14156.447235809059</v>
      </c>
      <c r="P34" s="58">
        <f>IF('RME Imports'!Q33&gt;0, 'RME Imports'!Q33, "")</f>
        <v>8138.9571497934467</v>
      </c>
      <c r="Q34" s="58">
        <f>IF('RME Imports'!R33&gt;0, 'RME Imports'!R33, "")</f>
        <v>5909.756948704121</v>
      </c>
      <c r="R34" s="58">
        <f>IF('RME Imports'!S33&gt;0, 'RME Imports'!S33, "")</f>
        <v>14048.71409849757</v>
      </c>
      <c r="S34" s="58">
        <f>IF('RME Imports'!T33&gt;0, 'RME Imports'!T33, "")</f>
        <v>4927.9565373270316</v>
      </c>
      <c r="T34" s="58">
        <f>IF('RME Imports'!U33&gt;0, 'RME Imports'!U33, "")</f>
        <v>4832.4455208616482</v>
      </c>
      <c r="U34" s="58">
        <f>IF('RME Imports'!V33&gt;0, 'RME Imports'!V33, "")</f>
        <v>9760.4020581886762</v>
      </c>
      <c r="V34" s="58">
        <f>IF('RME Imports'!W33&gt;0, 'RME Imports'!W33, "")</f>
        <v>3658.9291402445942</v>
      </c>
      <c r="W34" s="58">
        <f>IF('RME Imports'!X33&gt;0, 'RME Imports'!X33, "")</f>
        <v>4110.0314166695161</v>
      </c>
      <c r="X34" s="58">
        <f>IF('RME Imports'!Y33&gt;0, 'RME Imports'!Y33, "")</f>
        <v>7768.9605569141077</v>
      </c>
      <c r="Y34" s="58">
        <f>IF('RME Imports'!Z33&gt;0, 'RME Imports'!Z33, "")</f>
        <v>4023.9935368813249</v>
      </c>
      <c r="Z34" s="58">
        <f>IF('RME Imports'!AA33&gt;0, 'RME Imports'!AA33, "")</f>
        <v>4223.1866189704051</v>
      </c>
      <c r="AA34" s="58">
        <f>IF('RME Imports'!AB33&gt;0, 'RME Imports'!AB33, "")</f>
        <v>8247.1801558517291</v>
      </c>
      <c r="AB34" s="58" t="str">
        <f>IF('RME Imports'!AC33&gt;0, 'RME Imports'!AC33, "")</f>
        <v/>
      </c>
      <c r="AC34" s="58" t="str">
        <f>IF('RME Imports'!AD33&gt;0, 'RME Imports'!AD33, "")</f>
        <v/>
      </c>
      <c r="AD34" s="58" t="str">
        <f>IF('RME Imports'!AE33&gt;0, 'RME Imports'!AE33, "")</f>
        <v/>
      </c>
      <c r="AE34" s="58" t="str">
        <f>IF('RME Imports'!AF33&gt;0, 'RME Imports'!AF33, "")</f>
        <v/>
      </c>
      <c r="AF34" s="58" t="str">
        <f>IF('RME Imports'!AG33&gt;0, 'RME Imports'!AG33, "")</f>
        <v/>
      </c>
      <c r="AG34" s="58" t="str">
        <f>IF('RME Imports'!AH33&gt;0, 'RME Imports'!AH33, "")</f>
        <v/>
      </c>
      <c r="AH34" s="58" t="str">
        <f>IF('RME Imports'!AI33&gt;0, 'RME Imports'!AI33, "")</f>
        <v/>
      </c>
      <c r="AI34" s="58" t="str">
        <f>IF('RME Imports'!AJ33&gt;0, 'RME Imports'!AJ33, "")</f>
        <v/>
      </c>
      <c r="AJ34" s="58" t="str">
        <f>IF('RME Imports'!AK33&gt;0, 'RME Imports'!AK33, "")</f>
        <v/>
      </c>
      <c r="AK34" s="58" t="str">
        <f>IF('RME Imports'!AL33&gt;0, 'RME Imports'!AL33, "")</f>
        <v/>
      </c>
      <c r="AL34" s="58" t="str">
        <f>IF('RME Imports'!AM33&gt;0, 'RME Imports'!AM33, "")</f>
        <v/>
      </c>
      <c r="AM34" s="58" t="str">
        <f>IF('RME Imports'!AN33&gt;0, 'RME Imports'!AN33, "")</f>
        <v/>
      </c>
      <c r="AN34" s="58" t="str">
        <f>IF('RME Imports'!AO33&gt;0, 'RME Imports'!AO33, "")</f>
        <v/>
      </c>
      <c r="AO34" s="58" t="str">
        <f>IF('RME Imports'!AP33&gt;0, 'RME Imports'!AP33, "")</f>
        <v/>
      </c>
      <c r="AP34" s="58" t="str">
        <f>IF('RME Imports'!AQ33&gt;0, 'RME Imports'!AQ33, "")</f>
        <v/>
      </c>
      <c r="AQ34" s="58" t="str">
        <f>IF('RME Imports'!AR33&gt;0, 'RME Imports'!AR33, "")</f>
        <v/>
      </c>
      <c r="AR34" s="58" t="str">
        <f>IF('RME Imports'!AS33&gt;0, 'RME Imports'!AS33, "")</f>
        <v/>
      </c>
      <c r="AS34" s="58" t="str">
        <f>IF('RME Imports'!AT33&gt;0, 'RME Imports'!AT33, "")</f>
        <v/>
      </c>
      <c r="AT34" s="58" t="str">
        <f>IF('RME Imports'!AU33&gt;0, 'RME Imports'!AU33, "")</f>
        <v/>
      </c>
      <c r="AU34" s="58" t="str">
        <f>IF('RME Imports'!AV33&gt;0, 'RME Imports'!AV33, "")</f>
        <v/>
      </c>
      <c r="AV34" s="58" t="str">
        <f>IF('RME Imports'!AW33&gt;0, 'RME Imports'!AW33, "")</f>
        <v/>
      </c>
      <c r="AW34" s="58" t="str">
        <f>IF('RME Imports'!AX33&gt;0, 'RME Imports'!AX33, "")</f>
        <v/>
      </c>
      <c r="AX34" s="58" t="str">
        <f>IF('RME Imports'!AY33&gt;0, 'RME Imports'!AY33, "")</f>
        <v/>
      </c>
      <c r="AY34" s="58" t="str">
        <f>IF('RME Imports'!AZ33&gt;0, 'RME Imports'!AZ33, "")</f>
        <v/>
      </c>
      <c r="AZ34" s="58" t="str">
        <f>IF('RME Imports'!BA33&gt;0, 'RME Imports'!BA33, "")</f>
        <v/>
      </c>
      <c r="BA34" s="58" t="str">
        <f>IF('RME Imports'!BB33&gt;0, 'RME Imports'!BB33, "")</f>
        <v/>
      </c>
      <c r="BB34" s="58" t="str">
        <f>IF('RME Imports'!BC33&gt;0, 'RME Imports'!BC33, "")</f>
        <v/>
      </c>
      <c r="BC34" s="58" t="str">
        <f>IF('RME Imports'!BD33&gt;0, 'RME Imports'!BD33, "")</f>
        <v/>
      </c>
      <c r="BD34" s="58" t="str">
        <f>IF('RME Imports'!BE33&gt;0, 'RME Imports'!BE33, "")</f>
        <v/>
      </c>
      <c r="BE34" s="58" t="str">
        <f>IF('RME Imports'!BF33&gt;0, 'RME Imports'!BF33, "")</f>
        <v/>
      </c>
      <c r="BF34" s="58" t="str">
        <f>IF('RME Imports'!BG33&gt;0, 'RME Imports'!BG33, "")</f>
        <v/>
      </c>
      <c r="BG34" s="58" t="str">
        <f>IF('RME Imports'!BH33&gt;0, 'RME Imports'!BH33, "")</f>
        <v/>
      </c>
      <c r="BH34" s="58" t="str">
        <f>IF('RME Imports'!BI33&gt;0, 'RME Imports'!BI33, "")</f>
        <v/>
      </c>
      <c r="BI34" s="58" t="str">
        <f>IF('RME Imports'!BJ33&gt;0, 'RME Imports'!BJ33, "")</f>
        <v/>
      </c>
      <c r="BJ34" s="58" t="str">
        <f>IF('RME Imports'!BK33&gt;0, 'RME Imports'!BK33, "")</f>
        <v/>
      </c>
      <c r="BK34" s="58" t="str">
        <f>IF('RME Imports'!BL33&gt;0, 'RME Imports'!BL33, "")</f>
        <v/>
      </c>
      <c r="BL34" s="58" t="str">
        <f>IF('RME Imports'!BM33&gt;0, 'RME Imports'!BM33, "")</f>
        <v/>
      </c>
      <c r="BM34" s="58" t="str">
        <f>IF('RME Imports'!BN33&gt;0, 'RME Imports'!BN33, "")</f>
        <v/>
      </c>
      <c r="BN34" s="58" t="str">
        <f>IF('RME Imports'!BO33&gt;0, 'RME Imports'!BO33, "")</f>
        <v/>
      </c>
      <c r="BO34" s="58" t="str">
        <f>IF('RME Imports'!BP33&gt;0, 'RME Imports'!BP33, "")</f>
        <v/>
      </c>
      <c r="BP34" s="58" t="str">
        <f>IF('RME Imports'!BQ33&gt;0, 'RME Imports'!BQ33, "")</f>
        <v/>
      </c>
      <c r="BQ34" s="58" t="str">
        <f>IF('RME Imports'!BR33&gt;0, 'RME Imports'!BR33, "")</f>
        <v/>
      </c>
      <c r="BR34" s="58" t="str">
        <f>IF('RME Imports'!BS33&gt;0, 'RME Imports'!BS33, "")</f>
        <v/>
      </c>
      <c r="BS34" s="58" t="str">
        <f>IF('RME Imports'!BT33&gt;0, 'RME Imports'!BT33, "")</f>
        <v/>
      </c>
      <c r="BT34" s="58" t="str">
        <f>IF('RME Imports'!BU33&gt;0, 'RME Imports'!BU33, "")</f>
        <v/>
      </c>
      <c r="BU34" s="58" t="str">
        <f>IF('RME Imports'!BV33&gt;0, 'RME Imports'!BV33, "")</f>
        <v/>
      </c>
      <c r="BV34" s="58" t="str">
        <f>IF('RME Imports'!BW33&gt;0, 'RME Imports'!BW33, "")</f>
        <v/>
      </c>
      <c r="BW34" s="58" t="str">
        <f>IF('RME Imports'!BX33&gt;0, 'RME Imports'!BX33, "")</f>
        <v/>
      </c>
      <c r="BX34" s="58" t="str">
        <f>IF('RME Imports'!BY33&gt;0, 'RME Imports'!BY33, "")</f>
        <v/>
      </c>
      <c r="BY34" s="58" t="str">
        <f>IF('RME Imports'!BZ33&gt;0, 'RME Imports'!BZ33, "")</f>
        <v/>
      </c>
      <c r="BZ34" s="58" t="str">
        <f>IF('RME Imports'!CA33&gt;0, 'RME Imports'!CA33, "")</f>
        <v/>
      </c>
      <c r="CA34" s="58" t="str">
        <f>IF('RME Imports'!CB33&gt;0, 'RME Imports'!CB33, "")</f>
        <v/>
      </c>
      <c r="CB34" s="58" t="str">
        <f>IF('RME Imports'!CC33&gt;0, 'RME Imports'!CC33, "")</f>
        <v/>
      </c>
      <c r="CC34" s="58" t="str">
        <f>IF('RME Imports'!CD33&gt;0, 'RME Imports'!CD33, "")</f>
        <v/>
      </c>
      <c r="CD34" s="58" t="str">
        <f>IF('RME Imports'!CE33&gt;0, 'RME Imports'!CE33, "")</f>
        <v/>
      </c>
      <c r="CE34" s="58" t="str">
        <f>IF('RME Imports'!CF33&gt;0, 'RME Imports'!CF33, "")</f>
        <v/>
      </c>
      <c r="CF34" s="58" t="str">
        <f>IF('RME Imports'!CG33&gt;0, 'RME Imports'!CG33, "")</f>
        <v/>
      </c>
      <c r="CG34" s="58" t="str">
        <f>IF('RME Imports'!CH33&gt;0, 'RME Imports'!CH33, "")</f>
        <v/>
      </c>
      <c r="CH34" s="58" t="str">
        <f>IF('RME Imports'!CI33&gt;0, 'RME Imports'!CI33, "")</f>
        <v/>
      </c>
      <c r="CI34" s="58" t="str">
        <f>IF('RME Imports'!CJ33&gt;0, 'RME Imports'!CJ33, "")</f>
        <v/>
      </c>
      <c r="CJ34" s="58" t="str">
        <f>IF('RME Imports'!CK33&gt;0, 'RME Imports'!CK33, "")</f>
        <v/>
      </c>
      <c r="CK34" s="58" t="str">
        <f>IF('RME Imports'!CL33&gt;0, 'RME Imports'!CL33, "")</f>
        <v/>
      </c>
      <c r="CL34" s="58" t="str">
        <f>IF('RME Imports'!CM33&gt;0, 'RME Imports'!CM33, "")</f>
        <v/>
      </c>
      <c r="CM34" s="58" t="str">
        <f>IF('RME Imports'!CN33&gt;0, 'RME Imports'!CN33, "")</f>
        <v/>
      </c>
      <c r="CN34" s="58" t="str">
        <f>IF('RME Imports'!CO33&gt;0, 'RME Imports'!CO33, "")</f>
        <v/>
      </c>
      <c r="CO34" s="58" t="str">
        <f>IF('RME Imports'!CP33&gt;0, 'RME Imports'!CP33, "")</f>
        <v/>
      </c>
      <c r="CP34" s="58" t="str">
        <f>IF('RME Imports'!CQ33&gt;0, 'RME Imports'!CQ33, "")</f>
        <v/>
      </c>
      <c r="CQ34" s="58" t="str">
        <f>IF('RME Imports'!CR33&gt;0, 'RME Imports'!CR33, "")</f>
        <v/>
      </c>
      <c r="CR34" s="58" t="str">
        <f>IF('RME Imports'!CS33&gt;0, 'RME Imports'!CS33, "")</f>
        <v/>
      </c>
      <c r="CS34" s="58" t="str">
        <f>IF('RME Imports'!CT33&gt;0, 'RME Imports'!CT33, "")</f>
        <v/>
      </c>
      <c r="CT34" s="58" t="str">
        <f>IF('RME Imports'!CU33&gt;0, 'RME Imports'!CU33, "")</f>
        <v/>
      </c>
      <c r="CU34" s="58" t="str">
        <f>IF('RME Imports'!CV33&gt;0, 'RME Imports'!CV33, "")</f>
        <v/>
      </c>
      <c r="CV34" s="58" t="str">
        <f>IF('RME Imports'!CW33&gt;0, 'RME Imports'!CW33, "")</f>
        <v/>
      </c>
      <c r="CW34" s="58" t="str">
        <f>IF('RME Imports'!CX33&gt;0, 'RME Imports'!CX33, "")</f>
        <v/>
      </c>
      <c r="CX34" s="58" t="str">
        <f>IF('RME Imports'!CY33&gt;0, 'RME Imports'!CY33, "")</f>
        <v/>
      </c>
      <c r="CY34" s="58" t="str">
        <f>IF('RME Imports'!CZ33&gt;0, 'RME Imports'!CZ33, "")</f>
        <v/>
      </c>
      <c r="CZ34" s="58" t="str">
        <f>IF('RME Imports'!DA33&gt;0, 'RME Imports'!DA33, "")</f>
        <v/>
      </c>
      <c r="DA34" s="58" t="str">
        <f>IF('RME Imports'!DB33&gt;0, 'RME Imports'!DB33, "")</f>
        <v/>
      </c>
      <c r="DB34" s="58" t="str">
        <f>IF('RME Imports'!DC33&gt;0, 'RME Imports'!DC33, "")</f>
        <v/>
      </c>
      <c r="DC34" s="58" t="str">
        <f>IF('RME Imports'!DD33&gt;0, 'RME Imports'!DD33, "")</f>
        <v/>
      </c>
      <c r="DD34" s="58" t="str">
        <f>IF('RME Imports'!DE33&gt;0, 'RME Imports'!DE33, "")</f>
        <v/>
      </c>
      <c r="DE34" s="58" t="str">
        <f>IF('RME Imports'!DF33&gt;0, 'RME Imports'!DF33, "")</f>
        <v/>
      </c>
      <c r="DF34" s="58" t="str">
        <f>IF('RME Imports'!DG33&gt;0, 'RME Imports'!DG33, "")</f>
        <v/>
      </c>
      <c r="DG34" s="58" t="str">
        <f>IF('RME Imports'!DH33&gt;0, 'RME Imports'!DH33, "")</f>
        <v/>
      </c>
      <c r="DH34" s="58" t="str">
        <f>IF('RME Imports'!DI33&gt;0, 'RME Imports'!DI33, "")</f>
        <v/>
      </c>
      <c r="DI34" s="58" t="str">
        <f>IF('RME Imports'!DJ33&gt;0, 'RME Imports'!DJ33, "")</f>
        <v/>
      </c>
      <c r="DJ34" s="58" t="str">
        <f>IF('RME Imports'!DK33&gt;0, 'RME Imports'!DK33, "")</f>
        <v/>
      </c>
      <c r="DK34" s="58" t="str">
        <f>IF('RME Imports'!DL33&gt;0, 'RME Imports'!DL33, "")</f>
        <v/>
      </c>
      <c r="DL34" s="58" t="str">
        <f>IF('RME Imports'!DM33&gt;0, 'RME Imports'!DM33, "")</f>
        <v/>
      </c>
      <c r="DM34" s="58" t="str">
        <f>IF('RME Imports'!DN33&gt;0, 'RME Imports'!DN33, "")</f>
        <v/>
      </c>
      <c r="DN34" s="58" t="str">
        <f>IF('RME Imports'!DO33&gt;0, 'RME Imports'!DO33, "")</f>
        <v/>
      </c>
      <c r="DO34" s="58" t="str">
        <f>IF('RME Imports'!DP33&gt;0, 'RME Imports'!DP33, "")</f>
        <v/>
      </c>
      <c r="DP34" s="58" t="str">
        <f>IF('RME Imports'!DQ33&gt;0, 'RME Imports'!DQ33, "")</f>
        <v/>
      </c>
      <c r="DQ34" s="58" t="str">
        <f>IF('RME Imports'!DR33&gt;0, 'RME Imports'!DR33, "")</f>
        <v/>
      </c>
      <c r="DR34" s="58" t="str">
        <f>IF('RME Imports'!DS33&gt;0, 'RME Imports'!DS33, "")</f>
        <v/>
      </c>
      <c r="DS34" s="58" t="str">
        <f>IF('RME Imports'!DT33&gt;0, 'RME Imports'!DT33, "")</f>
        <v/>
      </c>
    </row>
    <row r="35" spans="2:123" x14ac:dyDescent="0.3">
      <c r="B35" s="39" t="s">
        <v>164</v>
      </c>
      <c r="C35" s="37" t="s">
        <v>165</v>
      </c>
      <c r="D35" s="58">
        <f>IF('RME Imports'!E34&gt;0, 'RME Imports'!E34, "")</f>
        <v>7334.690911986856</v>
      </c>
      <c r="E35" s="58">
        <f>IF('RME Imports'!F34&gt;0, 'RME Imports'!F34, "")</f>
        <v>3787.2804654002148</v>
      </c>
      <c r="F35" s="58">
        <f>IF('RME Imports'!G34&gt;0, 'RME Imports'!G34, "")</f>
        <v>11121.971377387081</v>
      </c>
      <c r="G35" s="58">
        <f>IF('RME Imports'!H34&gt;0, 'RME Imports'!H34, "")</f>
        <v>8670.5235735184961</v>
      </c>
      <c r="H35" s="58">
        <f>IF('RME Imports'!I34&gt;0, 'RME Imports'!I34, "")</f>
        <v>3791.1710633207949</v>
      </c>
      <c r="I35" s="58">
        <f>IF('RME Imports'!J34&gt;0, 'RME Imports'!J34, "")</f>
        <v>12461.694636839293</v>
      </c>
      <c r="J35" s="58">
        <f>IF('RME Imports'!K34&gt;0, 'RME Imports'!K34, "")</f>
        <v>8572.2791204297082</v>
      </c>
      <c r="K35" s="58">
        <f>IF('RME Imports'!L34&gt;0, 'RME Imports'!L34, "")</f>
        <v>3585.6278206513321</v>
      </c>
      <c r="L35" s="58">
        <f>IF('RME Imports'!M34&gt;0, 'RME Imports'!M34, "")</f>
        <v>12157.906941081043</v>
      </c>
      <c r="M35" s="58">
        <f>IF('RME Imports'!N34&gt;0, 'RME Imports'!N34, "")</f>
        <v>9089.5663489637864</v>
      </c>
      <c r="N35" s="58">
        <f>IF('RME Imports'!O34&gt;0, 'RME Imports'!O34, "")</f>
        <v>3707.8635014856527</v>
      </c>
      <c r="O35" s="58">
        <f>IF('RME Imports'!P34&gt;0, 'RME Imports'!P34, "")</f>
        <v>12797.429850449455</v>
      </c>
      <c r="P35" s="58">
        <f>IF('RME Imports'!Q34&gt;0, 'RME Imports'!Q34, "")</f>
        <v>9343.1744581538114</v>
      </c>
      <c r="Q35" s="58">
        <f>IF('RME Imports'!R34&gt;0, 'RME Imports'!R34, "")</f>
        <v>4530.1857688459049</v>
      </c>
      <c r="R35" s="58">
        <f>IF('RME Imports'!S34&gt;0, 'RME Imports'!S34, "")</f>
        <v>13873.360226999715</v>
      </c>
      <c r="S35" s="58">
        <f>IF('RME Imports'!T34&gt;0, 'RME Imports'!T34, "")</f>
        <v>8331.3692712536395</v>
      </c>
      <c r="T35" s="58">
        <f>IF('RME Imports'!U34&gt;0, 'RME Imports'!U34, "")</f>
        <v>4437.811882722468</v>
      </c>
      <c r="U35" s="58">
        <f>IF('RME Imports'!V34&gt;0, 'RME Imports'!V34, "")</f>
        <v>12769.181153976098</v>
      </c>
      <c r="V35" s="58">
        <f>IF('RME Imports'!W34&gt;0, 'RME Imports'!W34, "")</f>
        <v>8974.907325288932</v>
      </c>
      <c r="W35" s="58">
        <f>IF('RME Imports'!X34&gt;0, 'RME Imports'!X34, "")</f>
        <v>4278.575933942222</v>
      </c>
      <c r="X35" s="58">
        <f>IF('RME Imports'!Y34&gt;0, 'RME Imports'!Y34, "")</f>
        <v>13253.48325923115</v>
      </c>
      <c r="Y35" s="58">
        <f>IF('RME Imports'!Z34&gt;0, 'RME Imports'!Z34, "")</f>
        <v>9528.5473617891003</v>
      </c>
      <c r="Z35" s="58">
        <f>IF('RME Imports'!AA34&gt;0, 'RME Imports'!AA34, "")</f>
        <v>2908.0079730454181</v>
      </c>
      <c r="AA35" s="58">
        <f>IF('RME Imports'!AB34&gt;0, 'RME Imports'!AB34, "")</f>
        <v>12436.555334834524</v>
      </c>
      <c r="AB35" s="58" t="str">
        <f>IF('RME Imports'!AC34&gt;0, 'RME Imports'!AC34, "")</f>
        <v/>
      </c>
      <c r="AC35" s="58" t="str">
        <f>IF('RME Imports'!AD34&gt;0, 'RME Imports'!AD34, "")</f>
        <v/>
      </c>
      <c r="AD35" s="58" t="str">
        <f>IF('RME Imports'!AE34&gt;0, 'RME Imports'!AE34, "")</f>
        <v/>
      </c>
      <c r="AE35" s="58" t="str">
        <f>IF('RME Imports'!AF34&gt;0, 'RME Imports'!AF34, "")</f>
        <v/>
      </c>
      <c r="AF35" s="58" t="str">
        <f>IF('RME Imports'!AG34&gt;0, 'RME Imports'!AG34, "")</f>
        <v/>
      </c>
      <c r="AG35" s="58" t="str">
        <f>IF('RME Imports'!AH34&gt;0, 'RME Imports'!AH34, "")</f>
        <v/>
      </c>
      <c r="AH35" s="58" t="str">
        <f>IF('RME Imports'!AI34&gt;0, 'RME Imports'!AI34, "")</f>
        <v/>
      </c>
      <c r="AI35" s="58" t="str">
        <f>IF('RME Imports'!AJ34&gt;0, 'RME Imports'!AJ34, "")</f>
        <v/>
      </c>
      <c r="AJ35" s="58" t="str">
        <f>IF('RME Imports'!AK34&gt;0, 'RME Imports'!AK34, "")</f>
        <v/>
      </c>
      <c r="AK35" s="58" t="str">
        <f>IF('RME Imports'!AL34&gt;0, 'RME Imports'!AL34, "")</f>
        <v/>
      </c>
      <c r="AL35" s="58" t="str">
        <f>IF('RME Imports'!AM34&gt;0, 'RME Imports'!AM34, "")</f>
        <v/>
      </c>
      <c r="AM35" s="58" t="str">
        <f>IF('RME Imports'!AN34&gt;0, 'RME Imports'!AN34, "")</f>
        <v/>
      </c>
      <c r="AN35" s="58" t="str">
        <f>IF('RME Imports'!AO34&gt;0, 'RME Imports'!AO34, "")</f>
        <v/>
      </c>
      <c r="AO35" s="58" t="str">
        <f>IF('RME Imports'!AP34&gt;0, 'RME Imports'!AP34, "")</f>
        <v/>
      </c>
      <c r="AP35" s="58" t="str">
        <f>IF('RME Imports'!AQ34&gt;0, 'RME Imports'!AQ34, "")</f>
        <v/>
      </c>
      <c r="AQ35" s="58" t="str">
        <f>IF('RME Imports'!AR34&gt;0, 'RME Imports'!AR34, "")</f>
        <v/>
      </c>
      <c r="AR35" s="58" t="str">
        <f>IF('RME Imports'!AS34&gt;0, 'RME Imports'!AS34, "")</f>
        <v/>
      </c>
      <c r="AS35" s="58" t="str">
        <f>IF('RME Imports'!AT34&gt;0, 'RME Imports'!AT34, "")</f>
        <v/>
      </c>
      <c r="AT35" s="58" t="str">
        <f>IF('RME Imports'!AU34&gt;0, 'RME Imports'!AU34, "")</f>
        <v/>
      </c>
      <c r="AU35" s="58" t="str">
        <f>IF('RME Imports'!AV34&gt;0, 'RME Imports'!AV34, "")</f>
        <v/>
      </c>
      <c r="AV35" s="58" t="str">
        <f>IF('RME Imports'!AW34&gt;0, 'RME Imports'!AW34, "")</f>
        <v/>
      </c>
      <c r="AW35" s="58" t="str">
        <f>IF('RME Imports'!AX34&gt;0, 'RME Imports'!AX34, "")</f>
        <v/>
      </c>
      <c r="AX35" s="58" t="str">
        <f>IF('RME Imports'!AY34&gt;0, 'RME Imports'!AY34, "")</f>
        <v/>
      </c>
      <c r="AY35" s="58" t="str">
        <f>IF('RME Imports'!AZ34&gt;0, 'RME Imports'!AZ34, "")</f>
        <v/>
      </c>
      <c r="AZ35" s="58" t="str">
        <f>IF('RME Imports'!BA34&gt;0, 'RME Imports'!BA34, "")</f>
        <v/>
      </c>
      <c r="BA35" s="58" t="str">
        <f>IF('RME Imports'!BB34&gt;0, 'RME Imports'!BB34, "")</f>
        <v/>
      </c>
      <c r="BB35" s="58" t="str">
        <f>IF('RME Imports'!BC34&gt;0, 'RME Imports'!BC34, "")</f>
        <v/>
      </c>
      <c r="BC35" s="58" t="str">
        <f>IF('RME Imports'!BD34&gt;0, 'RME Imports'!BD34, "")</f>
        <v/>
      </c>
      <c r="BD35" s="58" t="str">
        <f>IF('RME Imports'!BE34&gt;0, 'RME Imports'!BE34, "")</f>
        <v/>
      </c>
      <c r="BE35" s="58" t="str">
        <f>IF('RME Imports'!BF34&gt;0, 'RME Imports'!BF34, "")</f>
        <v/>
      </c>
      <c r="BF35" s="58" t="str">
        <f>IF('RME Imports'!BG34&gt;0, 'RME Imports'!BG34, "")</f>
        <v/>
      </c>
      <c r="BG35" s="58" t="str">
        <f>IF('RME Imports'!BH34&gt;0, 'RME Imports'!BH34, "")</f>
        <v/>
      </c>
      <c r="BH35" s="58" t="str">
        <f>IF('RME Imports'!BI34&gt;0, 'RME Imports'!BI34, "")</f>
        <v/>
      </c>
      <c r="BI35" s="58" t="str">
        <f>IF('RME Imports'!BJ34&gt;0, 'RME Imports'!BJ34, "")</f>
        <v/>
      </c>
      <c r="BJ35" s="58" t="str">
        <f>IF('RME Imports'!BK34&gt;0, 'RME Imports'!BK34, "")</f>
        <v/>
      </c>
      <c r="BK35" s="58" t="str">
        <f>IF('RME Imports'!BL34&gt;0, 'RME Imports'!BL34, "")</f>
        <v/>
      </c>
      <c r="BL35" s="58" t="str">
        <f>IF('RME Imports'!BM34&gt;0, 'RME Imports'!BM34, "")</f>
        <v/>
      </c>
      <c r="BM35" s="58" t="str">
        <f>IF('RME Imports'!BN34&gt;0, 'RME Imports'!BN34, "")</f>
        <v/>
      </c>
      <c r="BN35" s="58" t="str">
        <f>IF('RME Imports'!BO34&gt;0, 'RME Imports'!BO34, "")</f>
        <v/>
      </c>
      <c r="BO35" s="58" t="str">
        <f>IF('RME Imports'!BP34&gt;0, 'RME Imports'!BP34, "")</f>
        <v/>
      </c>
      <c r="BP35" s="58" t="str">
        <f>IF('RME Imports'!BQ34&gt;0, 'RME Imports'!BQ34, "")</f>
        <v/>
      </c>
      <c r="BQ35" s="58" t="str">
        <f>IF('RME Imports'!BR34&gt;0, 'RME Imports'!BR34, "")</f>
        <v/>
      </c>
      <c r="BR35" s="58" t="str">
        <f>IF('RME Imports'!BS34&gt;0, 'RME Imports'!BS34, "")</f>
        <v/>
      </c>
      <c r="BS35" s="58" t="str">
        <f>IF('RME Imports'!BT34&gt;0, 'RME Imports'!BT34, "")</f>
        <v/>
      </c>
      <c r="BT35" s="58" t="str">
        <f>IF('RME Imports'!BU34&gt;0, 'RME Imports'!BU34, "")</f>
        <v/>
      </c>
      <c r="BU35" s="58" t="str">
        <f>IF('RME Imports'!BV34&gt;0, 'RME Imports'!BV34, "")</f>
        <v/>
      </c>
      <c r="BV35" s="58" t="str">
        <f>IF('RME Imports'!BW34&gt;0, 'RME Imports'!BW34, "")</f>
        <v/>
      </c>
      <c r="BW35" s="58" t="str">
        <f>IF('RME Imports'!BX34&gt;0, 'RME Imports'!BX34, "")</f>
        <v/>
      </c>
      <c r="BX35" s="58" t="str">
        <f>IF('RME Imports'!BY34&gt;0, 'RME Imports'!BY34, "")</f>
        <v/>
      </c>
      <c r="BY35" s="58" t="str">
        <f>IF('RME Imports'!BZ34&gt;0, 'RME Imports'!BZ34, "")</f>
        <v/>
      </c>
      <c r="BZ35" s="58" t="str">
        <f>IF('RME Imports'!CA34&gt;0, 'RME Imports'!CA34, "")</f>
        <v/>
      </c>
      <c r="CA35" s="58" t="str">
        <f>IF('RME Imports'!CB34&gt;0, 'RME Imports'!CB34, "")</f>
        <v/>
      </c>
      <c r="CB35" s="58" t="str">
        <f>IF('RME Imports'!CC34&gt;0, 'RME Imports'!CC34, "")</f>
        <v/>
      </c>
      <c r="CC35" s="58" t="str">
        <f>IF('RME Imports'!CD34&gt;0, 'RME Imports'!CD34, "")</f>
        <v/>
      </c>
      <c r="CD35" s="58" t="str">
        <f>IF('RME Imports'!CE34&gt;0, 'RME Imports'!CE34, "")</f>
        <v/>
      </c>
      <c r="CE35" s="58" t="str">
        <f>IF('RME Imports'!CF34&gt;0, 'RME Imports'!CF34, "")</f>
        <v/>
      </c>
      <c r="CF35" s="58" t="str">
        <f>IF('RME Imports'!CG34&gt;0, 'RME Imports'!CG34, "")</f>
        <v/>
      </c>
      <c r="CG35" s="58" t="str">
        <f>IF('RME Imports'!CH34&gt;0, 'RME Imports'!CH34, "")</f>
        <v/>
      </c>
      <c r="CH35" s="58" t="str">
        <f>IF('RME Imports'!CI34&gt;0, 'RME Imports'!CI34, "")</f>
        <v/>
      </c>
      <c r="CI35" s="58" t="str">
        <f>IF('RME Imports'!CJ34&gt;0, 'RME Imports'!CJ34, "")</f>
        <v/>
      </c>
      <c r="CJ35" s="58" t="str">
        <f>IF('RME Imports'!CK34&gt;0, 'RME Imports'!CK34, "")</f>
        <v/>
      </c>
      <c r="CK35" s="58" t="str">
        <f>IF('RME Imports'!CL34&gt;0, 'RME Imports'!CL34, "")</f>
        <v/>
      </c>
      <c r="CL35" s="58" t="str">
        <f>IF('RME Imports'!CM34&gt;0, 'RME Imports'!CM34, "")</f>
        <v/>
      </c>
      <c r="CM35" s="58" t="str">
        <f>IF('RME Imports'!CN34&gt;0, 'RME Imports'!CN34, "")</f>
        <v/>
      </c>
      <c r="CN35" s="58" t="str">
        <f>IF('RME Imports'!CO34&gt;0, 'RME Imports'!CO34, "")</f>
        <v/>
      </c>
      <c r="CO35" s="58" t="str">
        <f>IF('RME Imports'!CP34&gt;0, 'RME Imports'!CP34, "")</f>
        <v/>
      </c>
      <c r="CP35" s="58" t="str">
        <f>IF('RME Imports'!CQ34&gt;0, 'RME Imports'!CQ34, "")</f>
        <v/>
      </c>
      <c r="CQ35" s="58" t="str">
        <f>IF('RME Imports'!CR34&gt;0, 'RME Imports'!CR34, "")</f>
        <v/>
      </c>
      <c r="CR35" s="58" t="str">
        <f>IF('RME Imports'!CS34&gt;0, 'RME Imports'!CS34, "")</f>
        <v/>
      </c>
      <c r="CS35" s="58" t="str">
        <f>IF('RME Imports'!CT34&gt;0, 'RME Imports'!CT34, "")</f>
        <v/>
      </c>
      <c r="CT35" s="58" t="str">
        <f>IF('RME Imports'!CU34&gt;0, 'RME Imports'!CU34, "")</f>
        <v/>
      </c>
      <c r="CU35" s="58" t="str">
        <f>IF('RME Imports'!CV34&gt;0, 'RME Imports'!CV34, "")</f>
        <v/>
      </c>
      <c r="CV35" s="58" t="str">
        <f>IF('RME Imports'!CW34&gt;0, 'RME Imports'!CW34, "")</f>
        <v/>
      </c>
      <c r="CW35" s="58" t="str">
        <f>IF('RME Imports'!CX34&gt;0, 'RME Imports'!CX34, "")</f>
        <v/>
      </c>
      <c r="CX35" s="58" t="str">
        <f>IF('RME Imports'!CY34&gt;0, 'RME Imports'!CY34, "")</f>
        <v/>
      </c>
      <c r="CY35" s="58" t="str">
        <f>IF('RME Imports'!CZ34&gt;0, 'RME Imports'!CZ34, "")</f>
        <v/>
      </c>
      <c r="CZ35" s="58" t="str">
        <f>IF('RME Imports'!DA34&gt;0, 'RME Imports'!DA34, "")</f>
        <v/>
      </c>
      <c r="DA35" s="58" t="str">
        <f>IF('RME Imports'!DB34&gt;0, 'RME Imports'!DB34, "")</f>
        <v/>
      </c>
      <c r="DB35" s="58" t="str">
        <f>IF('RME Imports'!DC34&gt;0, 'RME Imports'!DC34, "")</f>
        <v/>
      </c>
      <c r="DC35" s="58" t="str">
        <f>IF('RME Imports'!DD34&gt;0, 'RME Imports'!DD34, "")</f>
        <v/>
      </c>
      <c r="DD35" s="58" t="str">
        <f>IF('RME Imports'!DE34&gt;0, 'RME Imports'!DE34, "")</f>
        <v/>
      </c>
      <c r="DE35" s="58" t="str">
        <f>IF('RME Imports'!DF34&gt;0, 'RME Imports'!DF34, "")</f>
        <v/>
      </c>
      <c r="DF35" s="58" t="str">
        <f>IF('RME Imports'!DG34&gt;0, 'RME Imports'!DG34, "")</f>
        <v/>
      </c>
      <c r="DG35" s="58" t="str">
        <f>IF('RME Imports'!DH34&gt;0, 'RME Imports'!DH34, "")</f>
        <v/>
      </c>
      <c r="DH35" s="58" t="str">
        <f>IF('RME Imports'!DI34&gt;0, 'RME Imports'!DI34, "")</f>
        <v/>
      </c>
      <c r="DI35" s="58" t="str">
        <f>IF('RME Imports'!DJ34&gt;0, 'RME Imports'!DJ34, "")</f>
        <v/>
      </c>
      <c r="DJ35" s="58" t="str">
        <f>IF('RME Imports'!DK34&gt;0, 'RME Imports'!DK34, "")</f>
        <v/>
      </c>
      <c r="DK35" s="58" t="str">
        <f>IF('RME Imports'!DL34&gt;0, 'RME Imports'!DL34, "")</f>
        <v/>
      </c>
      <c r="DL35" s="58" t="str">
        <f>IF('RME Imports'!DM34&gt;0, 'RME Imports'!DM34, "")</f>
        <v/>
      </c>
      <c r="DM35" s="58" t="str">
        <f>IF('RME Imports'!DN34&gt;0, 'RME Imports'!DN34, "")</f>
        <v/>
      </c>
      <c r="DN35" s="58" t="str">
        <f>IF('RME Imports'!DO34&gt;0, 'RME Imports'!DO34, "")</f>
        <v/>
      </c>
      <c r="DO35" s="58" t="str">
        <f>IF('RME Imports'!DP34&gt;0, 'RME Imports'!DP34, "")</f>
        <v/>
      </c>
      <c r="DP35" s="58" t="str">
        <f>IF('RME Imports'!DQ34&gt;0, 'RME Imports'!DQ34, "")</f>
        <v/>
      </c>
      <c r="DQ35" s="58" t="str">
        <f>IF('RME Imports'!DR34&gt;0, 'RME Imports'!DR34, "")</f>
        <v/>
      </c>
      <c r="DR35" s="58" t="str">
        <f>IF('RME Imports'!DS34&gt;0, 'RME Imports'!DS34, "")</f>
        <v/>
      </c>
      <c r="DS35" s="58" t="str">
        <f>IF('RME Imports'!DT34&gt;0, 'RME Imports'!DT34, "")</f>
        <v/>
      </c>
    </row>
    <row r="36" spans="2:123" x14ac:dyDescent="0.3">
      <c r="B36" s="39" t="s">
        <v>166</v>
      </c>
      <c r="C36" s="37" t="s">
        <v>167</v>
      </c>
      <c r="D36" s="58">
        <f>IF('RME Imports'!E35&gt;0, 'RME Imports'!E35, "")</f>
        <v>7972.7002319880585</v>
      </c>
      <c r="E36" s="58">
        <f>IF('RME Imports'!F35&gt;0, 'RME Imports'!F35, "")</f>
        <v>2259.7770078985372</v>
      </c>
      <c r="F36" s="58">
        <f>IF('RME Imports'!G35&gt;0, 'RME Imports'!G35, "")</f>
        <v>10232.477239886595</v>
      </c>
      <c r="G36" s="58">
        <f>IF('RME Imports'!H35&gt;0, 'RME Imports'!H35, "")</f>
        <v>10852.084481454836</v>
      </c>
      <c r="H36" s="58">
        <f>IF('RME Imports'!I35&gt;0, 'RME Imports'!I35, "")</f>
        <v>2265.8913056285473</v>
      </c>
      <c r="I36" s="58">
        <f>IF('RME Imports'!J35&gt;0, 'RME Imports'!J35, "")</f>
        <v>13117.975787083376</v>
      </c>
      <c r="J36" s="58">
        <f>IF('RME Imports'!K35&gt;0, 'RME Imports'!K35, "")</f>
        <v>13113.737766044582</v>
      </c>
      <c r="K36" s="58">
        <f>IF('RME Imports'!L35&gt;0, 'RME Imports'!L35, "")</f>
        <v>2248.6721421380589</v>
      </c>
      <c r="L36" s="58">
        <f>IF('RME Imports'!M35&gt;0, 'RME Imports'!M35, "")</f>
        <v>15362.409908182646</v>
      </c>
      <c r="M36" s="58">
        <f>IF('RME Imports'!N35&gt;0, 'RME Imports'!N35, "")</f>
        <v>10751.3529726509</v>
      </c>
      <c r="N36" s="58">
        <f>IF('RME Imports'!O35&gt;0, 'RME Imports'!O35, "")</f>
        <v>2192.8088982667859</v>
      </c>
      <c r="O36" s="58">
        <f>IF('RME Imports'!P35&gt;0, 'RME Imports'!P35, "")</f>
        <v>12944.161870917676</v>
      </c>
      <c r="P36" s="58">
        <f>IF('RME Imports'!Q35&gt;0, 'RME Imports'!Q35, "")</f>
        <v>13940.563017565586</v>
      </c>
      <c r="Q36" s="58">
        <f>IF('RME Imports'!R35&gt;0, 'RME Imports'!R35, "")</f>
        <v>2599.1042039920803</v>
      </c>
      <c r="R36" s="58">
        <f>IF('RME Imports'!S35&gt;0, 'RME Imports'!S35, "")</f>
        <v>16539.667221557673</v>
      </c>
      <c r="S36" s="58">
        <f>IF('RME Imports'!T35&gt;0, 'RME Imports'!T35, "")</f>
        <v>15751.545135560649</v>
      </c>
      <c r="T36" s="58">
        <f>IF('RME Imports'!U35&gt;0, 'RME Imports'!U35, "")</f>
        <v>2562.8561487788575</v>
      </c>
      <c r="U36" s="58">
        <f>IF('RME Imports'!V35&gt;0, 'RME Imports'!V35, "")</f>
        <v>18314.401284339503</v>
      </c>
      <c r="V36" s="58">
        <f>IF('RME Imports'!W35&gt;0, 'RME Imports'!W35, "")</f>
        <v>17477.867636873147</v>
      </c>
      <c r="W36" s="58">
        <f>IF('RME Imports'!X35&gt;0, 'RME Imports'!X35, "")</f>
        <v>2676.3164760337745</v>
      </c>
      <c r="X36" s="58">
        <f>IF('RME Imports'!Y35&gt;0, 'RME Imports'!Y35, "")</f>
        <v>20154.184112906922</v>
      </c>
      <c r="Y36" s="58">
        <f>IF('RME Imports'!Z35&gt;0, 'RME Imports'!Z35, "")</f>
        <v>15782.420925423978</v>
      </c>
      <c r="Z36" s="58">
        <f>IF('RME Imports'!AA35&gt;0, 'RME Imports'!AA35, "")</f>
        <v>2235.8132152909816</v>
      </c>
      <c r="AA36" s="58">
        <f>IF('RME Imports'!AB35&gt;0, 'RME Imports'!AB35, "")</f>
        <v>18018.234140714962</v>
      </c>
      <c r="AB36" s="58" t="str">
        <f>IF('RME Imports'!AC35&gt;0, 'RME Imports'!AC35, "")</f>
        <v/>
      </c>
      <c r="AC36" s="58" t="str">
        <f>IF('RME Imports'!AD35&gt;0, 'RME Imports'!AD35, "")</f>
        <v/>
      </c>
      <c r="AD36" s="58" t="str">
        <f>IF('RME Imports'!AE35&gt;0, 'RME Imports'!AE35, "")</f>
        <v/>
      </c>
      <c r="AE36" s="58" t="str">
        <f>IF('RME Imports'!AF35&gt;0, 'RME Imports'!AF35, "")</f>
        <v/>
      </c>
      <c r="AF36" s="58" t="str">
        <f>IF('RME Imports'!AG35&gt;0, 'RME Imports'!AG35, "")</f>
        <v/>
      </c>
      <c r="AG36" s="58" t="str">
        <f>IF('RME Imports'!AH35&gt;0, 'RME Imports'!AH35, "")</f>
        <v/>
      </c>
      <c r="AH36" s="58" t="str">
        <f>IF('RME Imports'!AI35&gt;0, 'RME Imports'!AI35, "")</f>
        <v/>
      </c>
      <c r="AI36" s="58" t="str">
        <f>IF('RME Imports'!AJ35&gt;0, 'RME Imports'!AJ35, "")</f>
        <v/>
      </c>
      <c r="AJ36" s="58" t="str">
        <f>IF('RME Imports'!AK35&gt;0, 'RME Imports'!AK35, "")</f>
        <v/>
      </c>
      <c r="AK36" s="58" t="str">
        <f>IF('RME Imports'!AL35&gt;0, 'RME Imports'!AL35, "")</f>
        <v/>
      </c>
      <c r="AL36" s="58" t="str">
        <f>IF('RME Imports'!AM35&gt;0, 'RME Imports'!AM35, "")</f>
        <v/>
      </c>
      <c r="AM36" s="58" t="str">
        <f>IF('RME Imports'!AN35&gt;0, 'RME Imports'!AN35, "")</f>
        <v/>
      </c>
      <c r="AN36" s="58" t="str">
        <f>IF('RME Imports'!AO35&gt;0, 'RME Imports'!AO35, "")</f>
        <v/>
      </c>
      <c r="AO36" s="58" t="str">
        <f>IF('RME Imports'!AP35&gt;0, 'RME Imports'!AP35, "")</f>
        <v/>
      </c>
      <c r="AP36" s="58" t="str">
        <f>IF('RME Imports'!AQ35&gt;0, 'RME Imports'!AQ35, "")</f>
        <v/>
      </c>
      <c r="AQ36" s="58" t="str">
        <f>IF('RME Imports'!AR35&gt;0, 'RME Imports'!AR35, "")</f>
        <v/>
      </c>
      <c r="AR36" s="58" t="str">
        <f>IF('RME Imports'!AS35&gt;0, 'RME Imports'!AS35, "")</f>
        <v/>
      </c>
      <c r="AS36" s="58" t="str">
        <f>IF('RME Imports'!AT35&gt;0, 'RME Imports'!AT35, "")</f>
        <v/>
      </c>
      <c r="AT36" s="58" t="str">
        <f>IF('RME Imports'!AU35&gt;0, 'RME Imports'!AU35, "")</f>
        <v/>
      </c>
      <c r="AU36" s="58" t="str">
        <f>IF('RME Imports'!AV35&gt;0, 'RME Imports'!AV35, "")</f>
        <v/>
      </c>
      <c r="AV36" s="58" t="str">
        <f>IF('RME Imports'!AW35&gt;0, 'RME Imports'!AW35, "")</f>
        <v/>
      </c>
      <c r="AW36" s="58" t="str">
        <f>IF('RME Imports'!AX35&gt;0, 'RME Imports'!AX35, "")</f>
        <v/>
      </c>
      <c r="AX36" s="58" t="str">
        <f>IF('RME Imports'!AY35&gt;0, 'RME Imports'!AY35, "")</f>
        <v/>
      </c>
      <c r="AY36" s="58" t="str">
        <f>IF('RME Imports'!AZ35&gt;0, 'RME Imports'!AZ35, "")</f>
        <v/>
      </c>
      <c r="AZ36" s="58" t="str">
        <f>IF('RME Imports'!BA35&gt;0, 'RME Imports'!BA35, "")</f>
        <v/>
      </c>
      <c r="BA36" s="58" t="str">
        <f>IF('RME Imports'!BB35&gt;0, 'RME Imports'!BB35, "")</f>
        <v/>
      </c>
      <c r="BB36" s="58" t="str">
        <f>IF('RME Imports'!BC35&gt;0, 'RME Imports'!BC35, "")</f>
        <v/>
      </c>
      <c r="BC36" s="58" t="str">
        <f>IF('RME Imports'!BD35&gt;0, 'RME Imports'!BD35, "")</f>
        <v/>
      </c>
      <c r="BD36" s="58" t="str">
        <f>IF('RME Imports'!BE35&gt;0, 'RME Imports'!BE35, "")</f>
        <v/>
      </c>
      <c r="BE36" s="58" t="str">
        <f>IF('RME Imports'!BF35&gt;0, 'RME Imports'!BF35, "")</f>
        <v/>
      </c>
      <c r="BF36" s="58" t="str">
        <f>IF('RME Imports'!BG35&gt;0, 'RME Imports'!BG35, "")</f>
        <v/>
      </c>
      <c r="BG36" s="58" t="str">
        <f>IF('RME Imports'!BH35&gt;0, 'RME Imports'!BH35, "")</f>
        <v/>
      </c>
      <c r="BH36" s="58" t="str">
        <f>IF('RME Imports'!BI35&gt;0, 'RME Imports'!BI35, "")</f>
        <v/>
      </c>
      <c r="BI36" s="58" t="str">
        <f>IF('RME Imports'!BJ35&gt;0, 'RME Imports'!BJ35, "")</f>
        <v/>
      </c>
      <c r="BJ36" s="58" t="str">
        <f>IF('RME Imports'!BK35&gt;0, 'RME Imports'!BK35, "")</f>
        <v/>
      </c>
      <c r="BK36" s="58" t="str">
        <f>IF('RME Imports'!BL35&gt;0, 'RME Imports'!BL35, "")</f>
        <v/>
      </c>
      <c r="BL36" s="58" t="str">
        <f>IF('RME Imports'!BM35&gt;0, 'RME Imports'!BM35, "")</f>
        <v/>
      </c>
      <c r="BM36" s="58" t="str">
        <f>IF('RME Imports'!BN35&gt;0, 'RME Imports'!BN35, "")</f>
        <v/>
      </c>
      <c r="BN36" s="58" t="str">
        <f>IF('RME Imports'!BO35&gt;0, 'RME Imports'!BO35, "")</f>
        <v/>
      </c>
      <c r="BO36" s="58" t="str">
        <f>IF('RME Imports'!BP35&gt;0, 'RME Imports'!BP35, "")</f>
        <v/>
      </c>
      <c r="BP36" s="58" t="str">
        <f>IF('RME Imports'!BQ35&gt;0, 'RME Imports'!BQ35, "")</f>
        <v/>
      </c>
      <c r="BQ36" s="58" t="str">
        <f>IF('RME Imports'!BR35&gt;0, 'RME Imports'!BR35, "")</f>
        <v/>
      </c>
      <c r="BR36" s="58" t="str">
        <f>IF('RME Imports'!BS35&gt;0, 'RME Imports'!BS35, "")</f>
        <v/>
      </c>
      <c r="BS36" s="58" t="str">
        <f>IF('RME Imports'!BT35&gt;0, 'RME Imports'!BT35, "")</f>
        <v/>
      </c>
      <c r="BT36" s="58" t="str">
        <f>IF('RME Imports'!BU35&gt;0, 'RME Imports'!BU35, "")</f>
        <v/>
      </c>
      <c r="BU36" s="58" t="str">
        <f>IF('RME Imports'!BV35&gt;0, 'RME Imports'!BV35, "")</f>
        <v/>
      </c>
      <c r="BV36" s="58" t="str">
        <f>IF('RME Imports'!BW35&gt;0, 'RME Imports'!BW35, "")</f>
        <v/>
      </c>
      <c r="BW36" s="58" t="str">
        <f>IF('RME Imports'!BX35&gt;0, 'RME Imports'!BX35, "")</f>
        <v/>
      </c>
      <c r="BX36" s="58" t="str">
        <f>IF('RME Imports'!BY35&gt;0, 'RME Imports'!BY35, "")</f>
        <v/>
      </c>
      <c r="BY36" s="58" t="str">
        <f>IF('RME Imports'!BZ35&gt;0, 'RME Imports'!BZ35, "")</f>
        <v/>
      </c>
      <c r="BZ36" s="58" t="str">
        <f>IF('RME Imports'!CA35&gt;0, 'RME Imports'!CA35, "")</f>
        <v/>
      </c>
      <c r="CA36" s="58" t="str">
        <f>IF('RME Imports'!CB35&gt;0, 'RME Imports'!CB35, "")</f>
        <v/>
      </c>
      <c r="CB36" s="58" t="str">
        <f>IF('RME Imports'!CC35&gt;0, 'RME Imports'!CC35, "")</f>
        <v/>
      </c>
      <c r="CC36" s="58" t="str">
        <f>IF('RME Imports'!CD35&gt;0, 'RME Imports'!CD35, "")</f>
        <v/>
      </c>
      <c r="CD36" s="58" t="str">
        <f>IF('RME Imports'!CE35&gt;0, 'RME Imports'!CE35, "")</f>
        <v/>
      </c>
      <c r="CE36" s="58" t="str">
        <f>IF('RME Imports'!CF35&gt;0, 'RME Imports'!CF35, "")</f>
        <v/>
      </c>
      <c r="CF36" s="58" t="str">
        <f>IF('RME Imports'!CG35&gt;0, 'RME Imports'!CG35, "")</f>
        <v/>
      </c>
      <c r="CG36" s="58" t="str">
        <f>IF('RME Imports'!CH35&gt;0, 'RME Imports'!CH35, "")</f>
        <v/>
      </c>
      <c r="CH36" s="58" t="str">
        <f>IF('RME Imports'!CI35&gt;0, 'RME Imports'!CI35, "")</f>
        <v/>
      </c>
      <c r="CI36" s="58" t="str">
        <f>IF('RME Imports'!CJ35&gt;0, 'RME Imports'!CJ35, "")</f>
        <v/>
      </c>
      <c r="CJ36" s="58" t="str">
        <f>IF('RME Imports'!CK35&gt;0, 'RME Imports'!CK35, "")</f>
        <v/>
      </c>
      <c r="CK36" s="58" t="str">
        <f>IF('RME Imports'!CL35&gt;0, 'RME Imports'!CL35, "")</f>
        <v/>
      </c>
      <c r="CL36" s="58" t="str">
        <f>IF('RME Imports'!CM35&gt;0, 'RME Imports'!CM35, "")</f>
        <v/>
      </c>
      <c r="CM36" s="58" t="str">
        <f>IF('RME Imports'!CN35&gt;0, 'RME Imports'!CN35, "")</f>
        <v/>
      </c>
      <c r="CN36" s="58" t="str">
        <f>IF('RME Imports'!CO35&gt;0, 'RME Imports'!CO35, "")</f>
        <v/>
      </c>
      <c r="CO36" s="58" t="str">
        <f>IF('RME Imports'!CP35&gt;0, 'RME Imports'!CP35, "")</f>
        <v/>
      </c>
      <c r="CP36" s="58" t="str">
        <f>IF('RME Imports'!CQ35&gt;0, 'RME Imports'!CQ35, "")</f>
        <v/>
      </c>
      <c r="CQ36" s="58" t="str">
        <f>IF('RME Imports'!CR35&gt;0, 'RME Imports'!CR35, "")</f>
        <v/>
      </c>
      <c r="CR36" s="58" t="str">
        <f>IF('RME Imports'!CS35&gt;0, 'RME Imports'!CS35, "")</f>
        <v/>
      </c>
      <c r="CS36" s="58" t="str">
        <f>IF('RME Imports'!CT35&gt;0, 'RME Imports'!CT35, "")</f>
        <v/>
      </c>
      <c r="CT36" s="58" t="str">
        <f>IF('RME Imports'!CU35&gt;0, 'RME Imports'!CU35, "")</f>
        <v/>
      </c>
      <c r="CU36" s="58" t="str">
        <f>IF('RME Imports'!CV35&gt;0, 'RME Imports'!CV35, "")</f>
        <v/>
      </c>
      <c r="CV36" s="58" t="str">
        <f>IF('RME Imports'!CW35&gt;0, 'RME Imports'!CW35, "")</f>
        <v/>
      </c>
      <c r="CW36" s="58" t="str">
        <f>IF('RME Imports'!CX35&gt;0, 'RME Imports'!CX35, "")</f>
        <v/>
      </c>
      <c r="CX36" s="58" t="str">
        <f>IF('RME Imports'!CY35&gt;0, 'RME Imports'!CY35, "")</f>
        <v/>
      </c>
      <c r="CY36" s="58" t="str">
        <f>IF('RME Imports'!CZ35&gt;0, 'RME Imports'!CZ35, "")</f>
        <v/>
      </c>
      <c r="CZ36" s="58" t="str">
        <f>IF('RME Imports'!DA35&gt;0, 'RME Imports'!DA35, "")</f>
        <v/>
      </c>
      <c r="DA36" s="58" t="str">
        <f>IF('RME Imports'!DB35&gt;0, 'RME Imports'!DB35, "")</f>
        <v/>
      </c>
      <c r="DB36" s="58" t="str">
        <f>IF('RME Imports'!DC35&gt;0, 'RME Imports'!DC35, "")</f>
        <v/>
      </c>
      <c r="DC36" s="58" t="str">
        <f>IF('RME Imports'!DD35&gt;0, 'RME Imports'!DD35, "")</f>
        <v/>
      </c>
      <c r="DD36" s="58" t="str">
        <f>IF('RME Imports'!DE35&gt;0, 'RME Imports'!DE35, "")</f>
        <v/>
      </c>
      <c r="DE36" s="58" t="str">
        <f>IF('RME Imports'!DF35&gt;0, 'RME Imports'!DF35, "")</f>
        <v/>
      </c>
      <c r="DF36" s="58" t="str">
        <f>IF('RME Imports'!DG35&gt;0, 'RME Imports'!DG35, "")</f>
        <v/>
      </c>
      <c r="DG36" s="58" t="str">
        <f>IF('RME Imports'!DH35&gt;0, 'RME Imports'!DH35, "")</f>
        <v/>
      </c>
      <c r="DH36" s="58" t="str">
        <f>IF('RME Imports'!DI35&gt;0, 'RME Imports'!DI35, "")</f>
        <v/>
      </c>
      <c r="DI36" s="58" t="str">
        <f>IF('RME Imports'!DJ35&gt;0, 'RME Imports'!DJ35, "")</f>
        <v/>
      </c>
      <c r="DJ36" s="58" t="str">
        <f>IF('RME Imports'!DK35&gt;0, 'RME Imports'!DK35, "")</f>
        <v/>
      </c>
      <c r="DK36" s="58" t="str">
        <f>IF('RME Imports'!DL35&gt;0, 'RME Imports'!DL35, "")</f>
        <v/>
      </c>
      <c r="DL36" s="58" t="str">
        <f>IF('RME Imports'!DM35&gt;0, 'RME Imports'!DM35, "")</f>
        <v/>
      </c>
      <c r="DM36" s="58" t="str">
        <f>IF('RME Imports'!DN35&gt;0, 'RME Imports'!DN35, "")</f>
        <v/>
      </c>
      <c r="DN36" s="58" t="str">
        <f>IF('RME Imports'!DO35&gt;0, 'RME Imports'!DO35, "")</f>
        <v/>
      </c>
      <c r="DO36" s="58" t="str">
        <f>IF('RME Imports'!DP35&gt;0, 'RME Imports'!DP35, "")</f>
        <v/>
      </c>
      <c r="DP36" s="58" t="str">
        <f>IF('RME Imports'!DQ35&gt;0, 'RME Imports'!DQ35, "")</f>
        <v/>
      </c>
      <c r="DQ36" s="58" t="str">
        <f>IF('RME Imports'!DR35&gt;0, 'RME Imports'!DR35, "")</f>
        <v/>
      </c>
      <c r="DR36" s="58" t="str">
        <f>IF('RME Imports'!DS35&gt;0, 'RME Imports'!DS35, "")</f>
        <v/>
      </c>
      <c r="DS36" s="58" t="str">
        <f>IF('RME Imports'!DT35&gt;0, 'RME Imports'!DT35, "")</f>
        <v/>
      </c>
    </row>
    <row r="37" spans="2:123" x14ac:dyDescent="0.3">
      <c r="B37" s="39" t="s">
        <v>168</v>
      </c>
      <c r="C37" s="37" t="s">
        <v>1115</v>
      </c>
      <c r="D37" s="58">
        <f>IFERROR(F37*0.5, "")</f>
        <v>472.34617191759617</v>
      </c>
      <c r="E37" s="58">
        <f>IFERROR(F37*0.5, "")</f>
        <v>472.34617191759617</v>
      </c>
      <c r="F37" s="58">
        <f>_xlfn.IFNA(INDEX('Other Data'!$F$44:$AS$44, MATCH(Imports!D5, 'Other Data'!$F$43:$AS$43, 0)), "")</f>
        <v>944.69234383519233</v>
      </c>
      <c r="G37" s="58">
        <f>IFERROR(I37*0.5, "")</f>
        <v>437.91616957091139</v>
      </c>
      <c r="H37" s="58">
        <f>IFERROR(I37*0.5, "")</f>
        <v>437.91616957091139</v>
      </c>
      <c r="I37" s="58">
        <f>_xlfn.IFNA(INDEX('Other Data'!$F$44:$AS$44, MATCH(Imports!G5, 'Other Data'!$F$43:$AS$43, 0)), "")</f>
        <v>875.83233914182279</v>
      </c>
      <c r="J37" s="58">
        <f>IFERROR(L37*0.5, "")</f>
        <v>394.93806848924748</v>
      </c>
      <c r="K37" s="58">
        <f>IFERROR(L37*0.5, "")</f>
        <v>394.93806848924748</v>
      </c>
      <c r="L37" s="58">
        <f>_xlfn.IFNA(INDEX('Other Data'!$F$44:$AS$44, MATCH(Imports!J5, 'Other Data'!$F$43:$AS$43, 0)), "")</f>
        <v>789.87613697849497</v>
      </c>
      <c r="M37" s="58">
        <f>IFERROR(O37*0.5, "")</f>
        <v>436.65846140375601</v>
      </c>
      <c r="N37" s="58">
        <f>IFERROR(O37*0.5, "")</f>
        <v>436.65846140375601</v>
      </c>
      <c r="O37" s="58">
        <f>_xlfn.IFNA(INDEX('Other Data'!$F$44:$AS$44, MATCH(Imports!M5, 'Other Data'!$F$43:$AS$43, 0)), "")</f>
        <v>873.31692280751201</v>
      </c>
      <c r="P37" s="58">
        <f>IFERROR(R37*0.5, "")</f>
        <v>457.92608478748446</v>
      </c>
      <c r="Q37" s="58">
        <f>IFERROR(R37*0.5, "")</f>
        <v>457.92608478748446</v>
      </c>
      <c r="R37" s="58">
        <f>_xlfn.IFNA(INDEX('Other Data'!$F$44:$AS$44, MATCH(Imports!P5, 'Other Data'!$F$43:$AS$43, 0)), "")</f>
        <v>915.85216957496891</v>
      </c>
      <c r="S37" s="58">
        <f>IFERROR(U37*0.5, "")</f>
        <v>451.18819348922517</v>
      </c>
      <c r="T37" s="58">
        <f>IFERROR(U37*0.5, "")</f>
        <v>451.18819348922517</v>
      </c>
      <c r="U37" s="58">
        <f>_xlfn.IFNA(INDEX('Other Data'!$F$44:$AS$44, MATCH(Imports!S5, 'Other Data'!$F$43:$AS$43, 0)), "")</f>
        <v>902.37638697845034</v>
      </c>
      <c r="V37" s="58">
        <f>IFERROR(X37*0.5, "")</f>
        <v>407.97181777159977</v>
      </c>
      <c r="W37" s="58">
        <f>IFERROR(X37*0.5, "")</f>
        <v>407.97181777159977</v>
      </c>
      <c r="X37" s="58">
        <f>_xlfn.IFNA(INDEX('Other Data'!$F$44:$AS$44, MATCH(Imports!V5, 'Other Data'!$F$43:$AS$43, 0)), "")</f>
        <v>815.94363554319955</v>
      </c>
      <c r="Y37" s="58">
        <f>IFERROR(AA37*0.5, "")</f>
        <v>426.17128690889137</v>
      </c>
      <c r="Z37" s="58">
        <f>IFERROR(AA37*0.5, "")</f>
        <v>426.17128690889137</v>
      </c>
      <c r="AA37" s="58">
        <f>_xlfn.IFNA(INDEX('Other Data'!$F$44:$AS$44, MATCH(Imports!Y5, 'Other Data'!$F$43:$AS$43, 0)), "")</f>
        <v>852.34257381778275</v>
      </c>
      <c r="AB37" s="58" t="str">
        <f>_xlfn.IFNA(INDEX('Other Data'!$F$44:$AS$44, MATCH(Imports!Z5, 'Other Data'!$F$43:$AS$43, 0)), "")</f>
        <v/>
      </c>
      <c r="AC37" s="58" t="str">
        <f>_xlfn.IFNA(INDEX('Other Data'!$F$44:$AS$44, MATCH(Imports!AA5, 'Other Data'!$F$43:$AS$43, 0)), "")</f>
        <v/>
      </c>
      <c r="AD37" s="58" t="str">
        <f>_xlfn.IFNA(INDEX('Other Data'!$F$44:$AS$44, MATCH(Imports!AB5, 'Other Data'!$F$43:$AS$43, 0)), "")</f>
        <v/>
      </c>
      <c r="AE37" s="58" t="str">
        <f>_xlfn.IFNA(INDEX('Other Data'!$F$44:$AS$44, MATCH(Imports!AC5, 'Other Data'!$F$43:$AS$43, 0)), "")</f>
        <v/>
      </c>
      <c r="AF37" s="58" t="str">
        <f>_xlfn.IFNA(INDEX('Other Data'!$F$44:$AS$44, MATCH(Imports!AD5, 'Other Data'!$F$43:$AS$43, 0)), "")</f>
        <v/>
      </c>
      <c r="AG37" s="58" t="str">
        <f>_xlfn.IFNA(INDEX('Other Data'!$F$44:$AS$44, MATCH(Imports!AE5, 'Other Data'!$F$43:$AS$43, 0)), "")</f>
        <v/>
      </c>
      <c r="AH37" s="58" t="str">
        <f>_xlfn.IFNA(INDEX('Other Data'!$F$44:$AS$44, MATCH(Imports!AF5, 'Other Data'!$F$43:$AS$43, 0)), "")</f>
        <v/>
      </c>
      <c r="AI37" s="58" t="str">
        <f>_xlfn.IFNA(INDEX('Other Data'!$F$44:$AS$44, MATCH(Imports!AG5, 'Other Data'!$F$43:$AS$43, 0)), "")</f>
        <v/>
      </c>
      <c r="AJ37" s="58" t="str">
        <f>_xlfn.IFNA(INDEX('Other Data'!$F$44:$AS$44, MATCH(Imports!AH5, 'Other Data'!$F$43:$AS$43, 0)), "")</f>
        <v/>
      </c>
      <c r="AK37" s="58" t="str">
        <f>_xlfn.IFNA(INDEX('Other Data'!$F$44:$AS$44, MATCH(Imports!AI5, 'Other Data'!$F$43:$AS$43, 0)), "")</f>
        <v/>
      </c>
      <c r="AL37" s="58" t="str">
        <f>_xlfn.IFNA(INDEX('Other Data'!$F$44:$AS$44, MATCH(Imports!AJ5, 'Other Data'!$F$43:$AS$43, 0)), "")</f>
        <v/>
      </c>
      <c r="AM37" s="58" t="str">
        <f>_xlfn.IFNA(INDEX('Other Data'!$F$44:$AS$44, MATCH(Imports!AK5, 'Other Data'!$F$43:$AS$43, 0)), "")</f>
        <v/>
      </c>
      <c r="AN37" s="58" t="str">
        <f>_xlfn.IFNA(INDEX('Other Data'!$F$44:$AS$44, MATCH(Imports!AL5, 'Other Data'!$F$43:$AS$43, 0)), "")</f>
        <v/>
      </c>
      <c r="AO37" s="58" t="str">
        <f>_xlfn.IFNA(INDEX('Other Data'!$F$44:$AS$44, MATCH(Imports!AM5, 'Other Data'!$F$43:$AS$43, 0)), "")</f>
        <v/>
      </c>
      <c r="AP37" s="58" t="str">
        <f>_xlfn.IFNA(INDEX('Other Data'!$F$44:$AS$44, MATCH(Imports!AN5, 'Other Data'!$F$43:$AS$43, 0)), "")</f>
        <v/>
      </c>
      <c r="AQ37" s="58" t="str">
        <f>_xlfn.IFNA(INDEX('Other Data'!$F$44:$AS$44, MATCH(Imports!AO5, 'Other Data'!$F$43:$AS$43, 0)), "")</f>
        <v/>
      </c>
      <c r="AR37" s="58" t="str">
        <f>_xlfn.IFNA(INDEX('Other Data'!$F$44:$AS$44, MATCH(Imports!AP5, 'Other Data'!$F$43:$AS$43, 0)), "")</f>
        <v/>
      </c>
      <c r="AS37" s="58" t="str">
        <f>_xlfn.IFNA(INDEX('Other Data'!$F$44:$AS$44, MATCH(Imports!AQ5, 'Other Data'!$F$43:$AS$43, 0)), "")</f>
        <v/>
      </c>
      <c r="AT37" s="58" t="str">
        <f>_xlfn.IFNA(INDEX('Other Data'!$F$44:$AS$44, MATCH(Imports!AR5, 'Other Data'!$F$43:$AS$43, 0)), "")</f>
        <v/>
      </c>
      <c r="AU37" s="58" t="str">
        <f>_xlfn.IFNA(INDEX('Other Data'!$F$44:$AS$44, MATCH(Imports!AS5, 'Other Data'!$F$43:$AS$43, 0)), "")</f>
        <v/>
      </c>
      <c r="AV37" s="58" t="str">
        <f>_xlfn.IFNA(INDEX('Other Data'!$F$44:$AS$44, MATCH(Imports!AT5, 'Other Data'!$F$43:$AS$43, 0)), "")</f>
        <v/>
      </c>
      <c r="AW37" s="58" t="str">
        <f>_xlfn.IFNA(INDEX('Other Data'!$F$44:$AS$44, MATCH(Imports!AU5, 'Other Data'!$F$43:$AS$43, 0)), "")</f>
        <v/>
      </c>
      <c r="AX37" s="58" t="str">
        <f>_xlfn.IFNA(INDEX('Other Data'!$F$44:$AS$44, MATCH(Imports!AV5, 'Other Data'!$F$43:$AS$43, 0)), "")</f>
        <v/>
      </c>
      <c r="AY37" s="58" t="str">
        <f>_xlfn.IFNA(INDEX('Other Data'!$F$44:$AS$44, MATCH(Imports!AW5, 'Other Data'!$F$43:$AS$43, 0)), "")</f>
        <v/>
      </c>
      <c r="AZ37" s="58" t="str">
        <f>_xlfn.IFNA(INDEX('Other Data'!$F$44:$AS$44, MATCH(Imports!AX5, 'Other Data'!$F$43:$AS$43, 0)), "")</f>
        <v/>
      </c>
      <c r="BA37" s="58" t="str">
        <f>_xlfn.IFNA(INDEX('Other Data'!$F$44:$AS$44, MATCH(Imports!AY5, 'Other Data'!$F$43:$AS$43, 0)), "")</f>
        <v/>
      </c>
      <c r="BB37" s="58" t="str">
        <f>_xlfn.IFNA(INDEX('Other Data'!$F$44:$AS$44, MATCH(Imports!AZ5, 'Other Data'!$F$43:$AS$43, 0)), "")</f>
        <v/>
      </c>
      <c r="BC37" s="58" t="str">
        <f>_xlfn.IFNA(INDEX('Other Data'!$F$44:$AS$44, MATCH(Imports!BA5, 'Other Data'!$F$43:$AS$43, 0)), "")</f>
        <v/>
      </c>
      <c r="BD37" s="58" t="str">
        <f>_xlfn.IFNA(INDEX('Other Data'!$F$44:$AS$44, MATCH(Imports!BB5, 'Other Data'!$F$43:$AS$43, 0)), "")</f>
        <v/>
      </c>
      <c r="BE37" s="58" t="str">
        <f>_xlfn.IFNA(INDEX('Other Data'!$F$44:$AS$44, MATCH(Imports!BC5, 'Other Data'!$F$43:$AS$43, 0)), "")</f>
        <v/>
      </c>
      <c r="BF37" s="58" t="str">
        <f>_xlfn.IFNA(INDEX('Other Data'!$F$44:$AS$44, MATCH(Imports!BD5, 'Other Data'!$F$43:$AS$43, 0)), "")</f>
        <v/>
      </c>
      <c r="BG37" s="58" t="str">
        <f>_xlfn.IFNA(INDEX('Other Data'!$F$44:$AS$44, MATCH(Imports!BE5, 'Other Data'!$F$43:$AS$43, 0)), "")</f>
        <v/>
      </c>
      <c r="BH37" s="58" t="str">
        <f>_xlfn.IFNA(INDEX('Other Data'!$F$44:$AS$44, MATCH(Imports!BF5, 'Other Data'!$F$43:$AS$43, 0)), "")</f>
        <v/>
      </c>
      <c r="BI37" s="58" t="str">
        <f>_xlfn.IFNA(INDEX('Other Data'!$F$44:$AS$44, MATCH(Imports!BG5, 'Other Data'!$F$43:$AS$43, 0)), "")</f>
        <v/>
      </c>
      <c r="BJ37" s="58" t="str">
        <f>_xlfn.IFNA(INDEX('Other Data'!$F$44:$AS$44, MATCH(Imports!BH5, 'Other Data'!$F$43:$AS$43, 0)), "")</f>
        <v/>
      </c>
      <c r="BK37" s="58" t="str">
        <f>_xlfn.IFNA(INDEX('Other Data'!$F$44:$AS$44, MATCH(Imports!BI5, 'Other Data'!$F$43:$AS$43, 0)), "")</f>
        <v/>
      </c>
      <c r="BL37" s="58" t="str">
        <f>_xlfn.IFNA(INDEX('Other Data'!$F$44:$AS$44, MATCH(Imports!BJ5, 'Other Data'!$F$43:$AS$43, 0)), "")</f>
        <v/>
      </c>
      <c r="BM37" s="58" t="str">
        <f>_xlfn.IFNA(INDEX('Other Data'!$F$44:$AS$44, MATCH(Imports!BK5, 'Other Data'!$F$43:$AS$43, 0)), "")</f>
        <v/>
      </c>
      <c r="BN37" s="58" t="str">
        <f>_xlfn.IFNA(INDEX('Other Data'!$F$44:$AS$44, MATCH(Imports!BL5, 'Other Data'!$F$43:$AS$43, 0)), "")</f>
        <v/>
      </c>
      <c r="BO37" s="58" t="str">
        <f>_xlfn.IFNA(INDEX('Other Data'!$F$44:$AS$44, MATCH(Imports!BM5, 'Other Data'!$F$43:$AS$43, 0)), "")</f>
        <v/>
      </c>
      <c r="BP37" s="58" t="str">
        <f>_xlfn.IFNA(INDEX('Other Data'!$F$44:$AS$44, MATCH(Imports!BN5, 'Other Data'!$F$43:$AS$43, 0)), "")</f>
        <v/>
      </c>
      <c r="BQ37" s="58" t="str">
        <f>_xlfn.IFNA(INDEX('Other Data'!$F$44:$AS$44, MATCH(Imports!BO5, 'Other Data'!$F$43:$AS$43, 0)), "")</f>
        <v/>
      </c>
      <c r="BR37" s="58" t="str">
        <f>_xlfn.IFNA(INDEX('Other Data'!$F$44:$AS$44, MATCH(Imports!BP5, 'Other Data'!$F$43:$AS$43, 0)), "")</f>
        <v/>
      </c>
      <c r="BS37" s="58" t="str">
        <f>_xlfn.IFNA(INDEX('Other Data'!$F$44:$AS$44, MATCH(Imports!BQ5, 'Other Data'!$F$43:$AS$43, 0)), "")</f>
        <v/>
      </c>
      <c r="BT37" s="58" t="str">
        <f>_xlfn.IFNA(INDEX('Other Data'!$F$44:$AS$44, MATCH(Imports!BR5, 'Other Data'!$F$43:$AS$43, 0)), "")</f>
        <v/>
      </c>
      <c r="BU37" s="58" t="str">
        <f>_xlfn.IFNA(INDEX('Other Data'!$F$44:$AS$44, MATCH(Imports!BS5, 'Other Data'!$F$43:$AS$43, 0)), "")</f>
        <v/>
      </c>
      <c r="BV37" s="58" t="str">
        <f>_xlfn.IFNA(INDEX('Other Data'!$F$44:$AS$44, MATCH(Imports!BT5, 'Other Data'!$F$43:$AS$43, 0)), "")</f>
        <v/>
      </c>
      <c r="BW37" s="58" t="str">
        <f>_xlfn.IFNA(INDEX('Other Data'!$F$44:$AS$44, MATCH(Imports!BU5, 'Other Data'!$F$43:$AS$43, 0)), "")</f>
        <v/>
      </c>
      <c r="BX37" s="58" t="str">
        <f>_xlfn.IFNA(INDEX('Other Data'!$F$44:$AS$44, MATCH(Imports!BV5, 'Other Data'!$F$43:$AS$43, 0)), "")</f>
        <v/>
      </c>
      <c r="BY37" s="58" t="str">
        <f>_xlfn.IFNA(INDEX('Other Data'!$F$44:$AS$44, MATCH(Imports!BW5, 'Other Data'!$F$43:$AS$43, 0)), "")</f>
        <v/>
      </c>
      <c r="BZ37" s="58" t="str">
        <f>_xlfn.IFNA(INDEX('Other Data'!$F$44:$AS$44, MATCH(Imports!BX5, 'Other Data'!$F$43:$AS$43, 0)), "")</f>
        <v/>
      </c>
      <c r="CA37" s="58" t="str">
        <f>_xlfn.IFNA(INDEX('Other Data'!$F$44:$AS$44, MATCH(Imports!BY5, 'Other Data'!$F$43:$AS$43, 0)), "")</f>
        <v/>
      </c>
      <c r="CB37" s="58" t="str">
        <f>_xlfn.IFNA(INDEX('Other Data'!$F$44:$AS$44, MATCH(Imports!BZ5, 'Other Data'!$F$43:$AS$43, 0)), "")</f>
        <v/>
      </c>
      <c r="CC37" s="58" t="str">
        <f>_xlfn.IFNA(INDEX('Other Data'!$F$44:$AS$44, MATCH(Imports!CA5, 'Other Data'!$F$43:$AS$43, 0)), "")</f>
        <v/>
      </c>
      <c r="CD37" s="58" t="str">
        <f>_xlfn.IFNA(INDEX('Other Data'!$F$44:$AS$44, MATCH(Imports!CB5, 'Other Data'!$F$43:$AS$43, 0)), "")</f>
        <v/>
      </c>
      <c r="CE37" s="58" t="str">
        <f>_xlfn.IFNA(INDEX('Other Data'!$F$44:$AS$44, MATCH(Imports!CC5, 'Other Data'!$F$43:$AS$43, 0)), "")</f>
        <v/>
      </c>
      <c r="CF37" s="58" t="str">
        <f>_xlfn.IFNA(INDEX('Other Data'!$F$44:$AS$44, MATCH(Imports!CD5, 'Other Data'!$F$43:$AS$43, 0)), "")</f>
        <v/>
      </c>
      <c r="CG37" s="58" t="str">
        <f>_xlfn.IFNA(INDEX('Other Data'!$F$44:$AS$44, MATCH(Imports!CE5, 'Other Data'!$F$43:$AS$43, 0)), "")</f>
        <v/>
      </c>
      <c r="CH37" s="58" t="str">
        <f>_xlfn.IFNA(INDEX('Other Data'!$F$44:$AS$44, MATCH(Imports!CF5, 'Other Data'!$F$43:$AS$43, 0)), "")</f>
        <v/>
      </c>
      <c r="CI37" s="58" t="str">
        <f>_xlfn.IFNA(INDEX('Other Data'!$F$44:$AS$44, MATCH(Imports!CG5, 'Other Data'!$F$43:$AS$43, 0)), "")</f>
        <v/>
      </c>
      <c r="CJ37" s="58" t="str">
        <f>_xlfn.IFNA(INDEX('Other Data'!$F$44:$AS$44, MATCH(Imports!CH5, 'Other Data'!$F$43:$AS$43, 0)), "")</f>
        <v/>
      </c>
      <c r="CK37" s="58" t="str">
        <f>_xlfn.IFNA(INDEX('Other Data'!$F$44:$AS$44, MATCH(Imports!CI5, 'Other Data'!$F$43:$AS$43, 0)), "")</f>
        <v/>
      </c>
      <c r="CL37" s="58" t="str">
        <f>_xlfn.IFNA(INDEX('Other Data'!$F$44:$AS$44, MATCH(Imports!CJ5, 'Other Data'!$F$43:$AS$43, 0)), "")</f>
        <v/>
      </c>
      <c r="CM37" s="58" t="str">
        <f>_xlfn.IFNA(INDEX('Other Data'!$F$44:$AS$44, MATCH(Imports!CK5, 'Other Data'!$F$43:$AS$43, 0)), "")</f>
        <v/>
      </c>
      <c r="CN37" s="58" t="str">
        <f>_xlfn.IFNA(INDEX('Other Data'!$F$44:$AS$44, MATCH(Imports!CL5, 'Other Data'!$F$43:$AS$43, 0)), "")</f>
        <v/>
      </c>
      <c r="CO37" s="58" t="str">
        <f>_xlfn.IFNA(INDEX('Other Data'!$F$44:$AS$44, MATCH(Imports!CM5, 'Other Data'!$F$43:$AS$43, 0)), "")</f>
        <v/>
      </c>
      <c r="CP37" s="58" t="str">
        <f>_xlfn.IFNA(INDEX('Other Data'!$F$44:$AS$44, MATCH(Imports!CN5, 'Other Data'!$F$43:$AS$43, 0)), "")</f>
        <v/>
      </c>
      <c r="CQ37" s="58" t="str">
        <f>_xlfn.IFNA(INDEX('Other Data'!$F$44:$AS$44, MATCH(Imports!CO5, 'Other Data'!$F$43:$AS$43, 0)), "")</f>
        <v/>
      </c>
      <c r="CR37" s="58" t="str">
        <f>_xlfn.IFNA(INDEX('Other Data'!$F$44:$AS$44, MATCH(Imports!CP5, 'Other Data'!$F$43:$AS$43, 0)), "")</f>
        <v/>
      </c>
      <c r="CS37" s="58" t="str">
        <f>_xlfn.IFNA(INDEX('Other Data'!$F$44:$AS$44, MATCH(Imports!CQ5, 'Other Data'!$F$43:$AS$43, 0)), "")</f>
        <v/>
      </c>
      <c r="CT37" s="58" t="str">
        <f>_xlfn.IFNA(INDEX('Other Data'!$F$44:$AS$44, MATCH(Imports!CR5, 'Other Data'!$F$43:$AS$43, 0)), "")</f>
        <v/>
      </c>
      <c r="CU37" s="58" t="str">
        <f>_xlfn.IFNA(INDEX('Other Data'!$F$44:$AS$44, MATCH(Imports!CS5, 'Other Data'!$F$43:$AS$43, 0)), "")</f>
        <v/>
      </c>
      <c r="CV37" s="58" t="str">
        <f>_xlfn.IFNA(INDEX('Other Data'!$F$44:$AS$44, MATCH(Imports!CT5, 'Other Data'!$F$43:$AS$43, 0)), "")</f>
        <v/>
      </c>
      <c r="CW37" s="58" t="str">
        <f>_xlfn.IFNA(INDEX('Other Data'!$F$44:$AS$44, MATCH(Imports!CU5, 'Other Data'!$F$43:$AS$43, 0)), "")</f>
        <v/>
      </c>
      <c r="CX37" s="58" t="str">
        <f>_xlfn.IFNA(INDEX('Other Data'!$F$44:$AS$44, MATCH(Imports!CV5, 'Other Data'!$F$43:$AS$43, 0)), "")</f>
        <v/>
      </c>
      <c r="CY37" s="58" t="str">
        <f>_xlfn.IFNA(INDEX('Other Data'!$F$44:$AS$44, MATCH(Imports!CW5, 'Other Data'!$F$43:$AS$43, 0)), "")</f>
        <v/>
      </c>
      <c r="CZ37" s="58" t="str">
        <f>_xlfn.IFNA(INDEX('Other Data'!$F$44:$AS$44, MATCH(Imports!CX5, 'Other Data'!$F$43:$AS$43, 0)), "")</f>
        <v/>
      </c>
      <c r="DA37" s="58" t="str">
        <f>_xlfn.IFNA(INDEX('Other Data'!$F$44:$AS$44, MATCH(Imports!CY5, 'Other Data'!$F$43:$AS$43, 0)), "")</f>
        <v/>
      </c>
      <c r="DB37" s="58" t="str">
        <f>_xlfn.IFNA(INDEX('Other Data'!$F$44:$AS$44, MATCH(Imports!CZ5, 'Other Data'!$F$43:$AS$43, 0)), "")</f>
        <v/>
      </c>
      <c r="DC37" s="58" t="str">
        <f>_xlfn.IFNA(INDEX('Other Data'!$F$44:$AS$44, MATCH(Imports!DA5, 'Other Data'!$F$43:$AS$43, 0)), "")</f>
        <v/>
      </c>
      <c r="DD37" s="58" t="str">
        <f>_xlfn.IFNA(INDEX('Other Data'!$F$44:$AS$44, MATCH(Imports!DB5, 'Other Data'!$F$43:$AS$43, 0)), "")</f>
        <v/>
      </c>
      <c r="DE37" s="58" t="str">
        <f>_xlfn.IFNA(INDEX('Other Data'!$F$44:$AS$44, MATCH(Imports!DC5, 'Other Data'!$F$43:$AS$43, 0)), "")</f>
        <v/>
      </c>
      <c r="DF37" s="58" t="str">
        <f>_xlfn.IFNA(INDEX('Other Data'!$F$44:$AS$44, MATCH(Imports!DD5, 'Other Data'!$F$43:$AS$43, 0)), "")</f>
        <v/>
      </c>
      <c r="DG37" s="58" t="str">
        <f>_xlfn.IFNA(INDEX('Other Data'!$F$44:$AS$44, MATCH(Imports!DE5, 'Other Data'!$F$43:$AS$43, 0)), "")</f>
        <v/>
      </c>
      <c r="DH37" s="58" t="str">
        <f>_xlfn.IFNA(INDEX('Other Data'!$F$44:$AS$44, MATCH(Imports!DF5, 'Other Data'!$F$43:$AS$43, 0)), "")</f>
        <v/>
      </c>
      <c r="DI37" s="58" t="str">
        <f>_xlfn.IFNA(INDEX('Other Data'!$F$44:$AS$44, MATCH(Imports!DG5, 'Other Data'!$F$43:$AS$43, 0)), "")</f>
        <v/>
      </c>
      <c r="DJ37" s="58" t="str">
        <f>_xlfn.IFNA(INDEX('Other Data'!$F$44:$AS$44, MATCH(Imports!DH5, 'Other Data'!$F$43:$AS$43, 0)), "")</f>
        <v/>
      </c>
      <c r="DK37" s="58" t="str">
        <f>_xlfn.IFNA(INDEX('Other Data'!$F$44:$AS$44, MATCH(Imports!DI5, 'Other Data'!$F$43:$AS$43, 0)), "")</f>
        <v/>
      </c>
      <c r="DL37" s="58" t="str">
        <f>_xlfn.IFNA(INDEX('Other Data'!$F$44:$AS$44, MATCH(Imports!DJ5, 'Other Data'!$F$43:$AS$43, 0)), "")</f>
        <v/>
      </c>
      <c r="DM37" s="58" t="str">
        <f>_xlfn.IFNA(INDEX('Other Data'!$F$44:$AS$44, MATCH(Imports!DK5, 'Other Data'!$F$43:$AS$43, 0)), "")</f>
        <v/>
      </c>
      <c r="DN37" s="58" t="str">
        <f>_xlfn.IFNA(INDEX('Other Data'!$F$44:$AS$44, MATCH(Imports!DL5, 'Other Data'!$F$43:$AS$43, 0)), "")</f>
        <v/>
      </c>
      <c r="DO37" s="58" t="str">
        <f>_xlfn.IFNA(INDEX('Other Data'!$F$44:$AS$44, MATCH(Imports!DM5, 'Other Data'!$F$43:$AS$43, 0)), "")</f>
        <v/>
      </c>
      <c r="DP37" s="58" t="str">
        <f>_xlfn.IFNA(INDEX('Other Data'!$F$44:$AS$44, MATCH(Imports!DN5, 'Other Data'!$F$43:$AS$43, 0)), "")</f>
        <v/>
      </c>
      <c r="DQ37" s="58" t="str">
        <f>_xlfn.IFNA(INDEX('Other Data'!$F$44:$AS$44, MATCH(Imports!DO5, 'Other Data'!$F$43:$AS$43, 0)), "")</f>
        <v/>
      </c>
      <c r="DR37" s="58" t="str">
        <f>_xlfn.IFNA(INDEX('Other Data'!$F$44:$AS$44, MATCH(Imports!DP5, 'Other Data'!$F$43:$AS$43, 0)), "")</f>
        <v/>
      </c>
      <c r="DS37" s="58" t="str">
        <f>_xlfn.IFNA(INDEX('Other Data'!$F$44:$AS$44, MATCH(Imports!DQ5, 'Other Data'!$F$43:$AS$43, 0)), "")</f>
        <v/>
      </c>
    </row>
    <row r="38" spans="2:123" x14ac:dyDescent="0.3">
      <c r="B38" s="39" t="s">
        <v>170</v>
      </c>
      <c r="C38" s="37" t="s">
        <v>171</v>
      </c>
      <c r="D38" s="58" t="str">
        <f>IF('RME Imports'!E37&gt;0, 'RME Imports'!E37, "")</f>
        <v/>
      </c>
      <c r="E38" s="58" t="str">
        <f>IF('RME Imports'!F37&gt;0, 'RME Imports'!F37, "")</f>
        <v/>
      </c>
      <c r="F38" s="58" t="str">
        <f>IF('RME Imports'!G37&gt;0, 'RME Imports'!G37, "")</f>
        <v/>
      </c>
      <c r="G38" s="58" t="str">
        <f>IF('RME Imports'!H37&gt;0, 'RME Imports'!H37, "")</f>
        <v/>
      </c>
      <c r="H38" s="58" t="str">
        <f>IF('RME Imports'!I37&gt;0, 'RME Imports'!I37, "")</f>
        <v/>
      </c>
      <c r="I38" s="58" t="str">
        <f>IF('RME Imports'!J37&gt;0, 'RME Imports'!J37, "")</f>
        <v/>
      </c>
      <c r="J38" s="58" t="str">
        <f>IF('RME Imports'!K37&gt;0, 'RME Imports'!K37, "")</f>
        <v/>
      </c>
      <c r="K38" s="58" t="str">
        <f>IF('RME Imports'!L37&gt;0, 'RME Imports'!L37, "")</f>
        <v/>
      </c>
      <c r="L38" s="58" t="str">
        <f>IF('RME Imports'!M37&gt;0, 'RME Imports'!M37, "")</f>
        <v/>
      </c>
      <c r="M38" s="58" t="str">
        <f>IF('RME Imports'!N37&gt;0, 'RME Imports'!N37, "")</f>
        <v/>
      </c>
      <c r="N38" s="58" t="str">
        <f>IF('RME Imports'!O37&gt;0, 'RME Imports'!O37, "")</f>
        <v/>
      </c>
      <c r="O38" s="58" t="str">
        <f>IF('RME Imports'!P37&gt;0, 'RME Imports'!P37, "")</f>
        <v/>
      </c>
      <c r="P38" s="58" t="str">
        <f>IF('RME Imports'!Q37&gt;0, 'RME Imports'!Q37, "")</f>
        <v/>
      </c>
      <c r="Q38" s="58" t="str">
        <f>IF('RME Imports'!R37&gt;0, 'RME Imports'!R37, "")</f>
        <v/>
      </c>
      <c r="R38" s="58" t="str">
        <f>IF('RME Imports'!S37&gt;0, 'RME Imports'!S37, "")</f>
        <v/>
      </c>
      <c r="S38" s="58" t="str">
        <f>IF('RME Imports'!T37&gt;0, 'RME Imports'!T37, "")</f>
        <v/>
      </c>
      <c r="T38" s="58" t="str">
        <f>IF('RME Imports'!U37&gt;0, 'RME Imports'!U37, "")</f>
        <v/>
      </c>
      <c r="U38" s="58" t="str">
        <f>IF('RME Imports'!V37&gt;0, 'RME Imports'!V37, "")</f>
        <v/>
      </c>
      <c r="V38" s="58" t="str">
        <f>IF('RME Imports'!W37&gt;0, 'RME Imports'!W37, "")</f>
        <v/>
      </c>
      <c r="W38" s="58" t="str">
        <f>IF('RME Imports'!X37&gt;0, 'RME Imports'!X37, "")</f>
        <v/>
      </c>
      <c r="X38" s="58" t="str">
        <f>IF('RME Imports'!Y37&gt;0, 'RME Imports'!Y37, "")</f>
        <v/>
      </c>
      <c r="Y38" s="58" t="str">
        <f>IF('RME Imports'!Z37&gt;0, 'RME Imports'!Z37, "")</f>
        <v/>
      </c>
      <c r="Z38" s="58" t="str">
        <f>IF('RME Imports'!AA37&gt;0, 'RME Imports'!AA37, "")</f>
        <v/>
      </c>
      <c r="AA38" s="58" t="str">
        <f>IF('RME Imports'!AB37&gt;0, 'RME Imports'!AB37, "")</f>
        <v/>
      </c>
      <c r="AB38" s="58" t="str">
        <f>IF('RME Imports'!AC37&gt;0, 'RME Imports'!AC37, "")</f>
        <v/>
      </c>
      <c r="AC38" s="58" t="str">
        <f>IF('RME Imports'!AD37&gt;0, 'RME Imports'!AD37, "")</f>
        <v/>
      </c>
      <c r="AD38" s="58" t="str">
        <f>IF('RME Imports'!AE37&gt;0, 'RME Imports'!AE37, "")</f>
        <v/>
      </c>
      <c r="AE38" s="58" t="str">
        <f>IF('RME Imports'!AF37&gt;0, 'RME Imports'!AF37, "")</f>
        <v/>
      </c>
      <c r="AF38" s="58" t="str">
        <f>IF('RME Imports'!AG37&gt;0, 'RME Imports'!AG37, "")</f>
        <v/>
      </c>
      <c r="AG38" s="58" t="str">
        <f>IF('RME Imports'!AH37&gt;0, 'RME Imports'!AH37, "")</f>
        <v/>
      </c>
      <c r="AH38" s="58" t="str">
        <f>IF('RME Imports'!AI37&gt;0, 'RME Imports'!AI37, "")</f>
        <v/>
      </c>
      <c r="AI38" s="58" t="str">
        <f>IF('RME Imports'!AJ37&gt;0, 'RME Imports'!AJ37, "")</f>
        <v/>
      </c>
      <c r="AJ38" s="58" t="str">
        <f>IF('RME Imports'!AK37&gt;0, 'RME Imports'!AK37, "")</f>
        <v/>
      </c>
      <c r="AK38" s="58" t="str">
        <f>IF('RME Imports'!AL37&gt;0, 'RME Imports'!AL37, "")</f>
        <v/>
      </c>
      <c r="AL38" s="58" t="str">
        <f>IF('RME Imports'!AM37&gt;0, 'RME Imports'!AM37, "")</f>
        <v/>
      </c>
      <c r="AM38" s="58" t="str">
        <f>IF('RME Imports'!AN37&gt;0, 'RME Imports'!AN37, "")</f>
        <v/>
      </c>
      <c r="AN38" s="58" t="str">
        <f>IF('RME Imports'!AO37&gt;0, 'RME Imports'!AO37, "")</f>
        <v/>
      </c>
      <c r="AO38" s="58" t="str">
        <f>IF('RME Imports'!AP37&gt;0, 'RME Imports'!AP37, "")</f>
        <v/>
      </c>
      <c r="AP38" s="58" t="str">
        <f>IF('RME Imports'!AQ37&gt;0, 'RME Imports'!AQ37, "")</f>
        <v/>
      </c>
      <c r="AQ38" s="58" t="str">
        <f>IF('RME Imports'!AR37&gt;0, 'RME Imports'!AR37, "")</f>
        <v/>
      </c>
      <c r="AR38" s="58" t="str">
        <f>IF('RME Imports'!AS37&gt;0, 'RME Imports'!AS37, "")</f>
        <v/>
      </c>
      <c r="AS38" s="58" t="str">
        <f>IF('RME Imports'!AT37&gt;0, 'RME Imports'!AT37, "")</f>
        <v/>
      </c>
      <c r="AT38" s="58" t="str">
        <f>IF('RME Imports'!AU37&gt;0, 'RME Imports'!AU37, "")</f>
        <v/>
      </c>
      <c r="AU38" s="58" t="str">
        <f>IF('RME Imports'!AV37&gt;0, 'RME Imports'!AV37, "")</f>
        <v/>
      </c>
      <c r="AV38" s="58" t="str">
        <f>IF('RME Imports'!AW37&gt;0, 'RME Imports'!AW37, "")</f>
        <v/>
      </c>
      <c r="AW38" s="58" t="str">
        <f>IF('RME Imports'!AX37&gt;0, 'RME Imports'!AX37, "")</f>
        <v/>
      </c>
      <c r="AX38" s="58" t="str">
        <f>IF('RME Imports'!AY37&gt;0, 'RME Imports'!AY37, "")</f>
        <v/>
      </c>
      <c r="AY38" s="58" t="str">
        <f>IF('RME Imports'!AZ37&gt;0, 'RME Imports'!AZ37, "")</f>
        <v/>
      </c>
      <c r="AZ38" s="58" t="str">
        <f>IF('RME Imports'!BA37&gt;0, 'RME Imports'!BA37, "")</f>
        <v/>
      </c>
      <c r="BA38" s="58" t="str">
        <f>IF('RME Imports'!BB37&gt;0, 'RME Imports'!BB37, "")</f>
        <v/>
      </c>
      <c r="BB38" s="58" t="str">
        <f>IF('RME Imports'!BC37&gt;0, 'RME Imports'!BC37, "")</f>
        <v/>
      </c>
      <c r="BC38" s="58" t="str">
        <f>IF('RME Imports'!BD37&gt;0, 'RME Imports'!BD37, "")</f>
        <v/>
      </c>
      <c r="BD38" s="58" t="str">
        <f>IF('RME Imports'!BE37&gt;0, 'RME Imports'!BE37, "")</f>
        <v/>
      </c>
      <c r="BE38" s="58" t="str">
        <f>IF('RME Imports'!BF37&gt;0, 'RME Imports'!BF37, "")</f>
        <v/>
      </c>
      <c r="BF38" s="58" t="str">
        <f>IF('RME Imports'!BG37&gt;0, 'RME Imports'!BG37, "")</f>
        <v/>
      </c>
      <c r="BG38" s="58" t="str">
        <f>IF('RME Imports'!BH37&gt;0, 'RME Imports'!BH37, "")</f>
        <v/>
      </c>
      <c r="BH38" s="58" t="str">
        <f>IF('RME Imports'!BI37&gt;0, 'RME Imports'!BI37, "")</f>
        <v/>
      </c>
      <c r="BI38" s="58" t="str">
        <f>IF('RME Imports'!BJ37&gt;0, 'RME Imports'!BJ37, "")</f>
        <v/>
      </c>
      <c r="BJ38" s="58" t="str">
        <f>IF('RME Imports'!BK37&gt;0, 'RME Imports'!BK37, "")</f>
        <v/>
      </c>
      <c r="BK38" s="58" t="str">
        <f>IF('RME Imports'!BL37&gt;0, 'RME Imports'!BL37, "")</f>
        <v/>
      </c>
      <c r="BL38" s="58" t="str">
        <f>IF('RME Imports'!BM37&gt;0, 'RME Imports'!BM37, "")</f>
        <v/>
      </c>
      <c r="BM38" s="58" t="str">
        <f>IF('RME Imports'!BN37&gt;0, 'RME Imports'!BN37, "")</f>
        <v/>
      </c>
      <c r="BN38" s="58" t="str">
        <f>IF('RME Imports'!BO37&gt;0, 'RME Imports'!BO37, "")</f>
        <v/>
      </c>
      <c r="BO38" s="58" t="str">
        <f>IF('RME Imports'!BP37&gt;0, 'RME Imports'!BP37, "")</f>
        <v/>
      </c>
      <c r="BP38" s="58" t="str">
        <f>IF('RME Imports'!BQ37&gt;0, 'RME Imports'!BQ37, "")</f>
        <v/>
      </c>
      <c r="BQ38" s="58" t="str">
        <f>IF('RME Imports'!BR37&gt;0, 'RME Imports'!BR37, "")</f>
        <v/>
      </c>
      <c r="BR38" s="58" t="str">
        <f>IF('RME Imports'!BS37&gt;0, 'RME Imports'!BS37, "")</f>
        <v/>
      </c>
      <c r="BS38" s="58" t="str">
        <f>IF('RME Imports'!BT37&gt;0, 'RME Imports'!BT37, "")</f>
        <v/>
      </c>
      <c r="BT38" s="58" t="str">
        <f>IF('RME Imports'!BU37&gt;0, 'RME Imports'!BU37, "")</f>
        <v/>
      </c>
      <c r="BU38" s="58" t="str">
        <f>IF('RME Imports'!BV37&gt;0, 'RME Imports'!BV37, "")</f>
        <v/>
      </c>
      <c r="BV38" s="58" t="str">
        <f>IF('RME Imports'!BW37&gt;0, 'RME Imports'!BW37, "")</f>
        <v/>
      </c>
      <c r="BW38" s="58" t="str">
        <f>IF('RME Imports'!BX37&gt;0, 'RME Imports'!BX37, "")</f>
        <v/>
      </c>
      <c r="BX38" s="58" t="str">
        <f>IF('RME Imports'!BY37&gt;0, 'RME Imports'!BY37, "")</f>
        <v/>
      </c>
      <c r="BY38" s="58" t="str">
        <f>IF('RME Imports'!BZ37&gt;0, 'RME Imports'!BZ37, "")</f>
        <v/>
      </c>
      <c r="BZ38" s="58" t="str">
        <f>IF('RME Imports'!CA37&gt;0, 'RME Imports'!CA37, "")</f>
        <v/>
      </c>
      <c r="CA38" s="58" t="str">
        <f>IF('RME Imports'!CB37&gt;0, 'RME Imports'!CB37, "")</f>
        <v/>
      </c>
      <c r="CB38" s="58" t="str">
        <f>IF('RME Imports'!CC37&gt;0, 'RME Imports'!CC37, "")</f>
        <v/>
      </c>
      <c r="CC38" s="58" t="str">
        <f>IF('RME Imports'!CD37&gt;0, 'RME Imports'!CD37, "")</f>
        <v/>
      </c>
      <c r="CD38" s="58" t="str">
        <f>IF('RME Imports'!CE37&gt;0, 'RME Imports'!CE37, "")</f>
        <v/>
      </c>
      <c r="CE38" s="58" t="str">
        <f>IF('RME Imports'!CF37&gt;0, 'RME Imports'!CF37, "")</f>
        <v/>
      </c>
      <c r="CF38" s="58" t="str">
        <f>IF('RME Imports'!CG37&gt;0, 'RME Imports'!CG37, "")</f>
        <v/>
      </c>
      <c r="CG38" s="58" t="str">
        <f>IF('RME Imports'!CH37&gt;0, 'RME Imports'!CH37, "")</f>
        <v/>
      </c>
      <c r="CH38" s="58" t="str">
        <f>IF('RME Imports'!CI37&gt;0, 'RME Imports'!CI37, "")</f>
        <v/>
      </c>
      <c r="CI38" s="58" t="str">
        <f>IF('RME Imports'!CJ37&gt;0, 'RME Imports'!CJ37, "")</f>
        <v/>
      </c>
      <c r="CJ38" s="58" t="str">
        <f>IF('RME Imports'!CK37&gt;0, 'RME Imports'!CK37, "")</f>
        <v/>
      </c>
      <c r="CK38" s="58" t="str">
        <f>IF('RME Imports'!CL37&gt;0, 'RME Imports'!CL37, "")</f>
        <v/>
      </c>
      <c r="CL38" s="58" t="str">
        <f>IF('RME Imports'!CM37&gt;0, 'RME Imports'!CM37, "")</f>
        <v/>
      </c>
      <c r="CM38" s="58" t="str">
        <f>IF('RME Imports'!CN37&gt;0, 'RME Imports'!CN37, "")</f>
        <v/>
      </c>
      <c r="CN38" s="58" t="str">
        <f>IF('RME Imports'!CO37&gt;0, 'RME Imports'!CO37, "")</f>
        <v/>
      </c>
      <c r="CO38" s="58" t="str">
        <f>IF('RME Imports'!CP37&gt;0, 'RME Imports'!CP37, "")</f>
        <v/>
      </c>
      <c r="CP38" s="58" t="str">
        <f>IF('RME Imports'!CQ37&gt;0, 'RME Imports'!CQ37, "")</f>
        <v/>
      </c>
      <c r="CQ38" s="58" t="str">
        <f>IF('RME Imports'!CR37&gt;0, 'RME Imports'!CR37, "")</f>
        <v/>
      </c>
      <c r="CR38" s="58" t="str">
        <f>IF('RME Imports'!CS37&gt;0, 'RME Imports'!CS37, "")</f>
        <v/>
      </c>
      <c r="CS38" s="58" t="str">
        <f>IF('RME Imports'!CT37&gt;0, 'RME Imports'!CT37, "")</f>
        <v/>
      </c>
      <c r="CT38" s="58" t="str">
        <f>IF('RME Imports'!CU37&gt;0, 'RME Imports'!CU37, "")</f>
        <v/>
      </c>
      <c r="CU38" s="58" t="str">
        <f>IF('RME Imports'!CV37&gt;0, 'RME Imports'!CV37, "")</f>
        <v/>
      </c>
      <c r="CV38" s="58" t="str">
        <f>IF('RME Imports'!CW37&gt;0, 'RME Imports'!CW37, "")</f>
        <v/>
      </c>
      <c r="CW38" s="58" t="str">
        <f>IF('RME Imports'!CX37&gt;0, 'RME Imports'!CX37, "")</f>
        <v/>
      </c>
      <c r="CX38" s="58" t="str">
        <f>IF('RME Imports'!CY37&gt;0, 'RME Imports'!CY37, "")</f>
        <v/>
      </c>
      <c r="CY38" s="58" t="str">
        <f>IF('RME Imports'!CZ37&gt;0, 'RME Imports'!CZ37, "")</f>
        <v/>
      </c>
      <c r="CZ38" s="58" t="str">
        <f>IF('RME Imports'!DA37&gt;0, 'RME Imports'!DA37, "")</f>
        <v/>
      </c>
      <c r="DA38" s="58" t="str">
        <f>IF('RME Imports'!DB37&gt;0, 'RME Imports'!DB37, "")</f>
        <v/>
      </c>
      <c r="DB38" s="58" t="str">
        <f>IF('RME Imports'!DC37&gt;0, 'RME Imports'!DC37, "")</f>
        <v/>
      </c>
      <c r="DC38" s="58" t="str">
        <f>IF('RME Imports'!DD37&gt;0, 'RME Imports'!DD37, "")</f>
        <v/>
      </c>
      <c r="DD38" s="58" t="str">
        <f>IF('RME Imports'!DE37&gt;0, 'RME Imports'!DE37, "")</f>
        <v/>
      </c>
      <c r="DE38" s="58" t="str">
        <f>IF('RME Imports'!DF37&gt;0, 'RME Imports'!DF37, "")</f>
        <v/>
      </c>
      <c r="DF38" s="58" t="str">
        <f>IF('RME Imports'!DG37&gt;0, 'RME Imports'!DG37, "")</f>
        <v/>
      </c>
      <c r="DG38" s="58" t="str">
        <f>IF('RME Imports'!DH37&gt;0, 'RME Imports'!DH37, "")</f>
        <v/>
      </c>
      <c r="DH38" s="58" t="str">
        <f>IF('RME Imports'!DI37&gt;0, 'RME Imports'!DI37, "")</f>
        <v/>
      </c>
      <c r="DI38" s="58" t="str">
        <f>IF('RME Imports'!DJ37&gt;0, 'RME Imports'!DJ37, "")</f>
        <v/>
      </c>
      <c r="DJ38" s="58" t="str">
        <f>IF('RME Imports'!DK37&gt;0, 'RME Imports'!DK37, "")</f>
        <v/>
      </c>
      <c r="DK38" s="58" t="str">
        <f>IF('RME Imports'!DL37&gt;0, 'RME Imports'!DL37, "")</f>
        <v/>
      </c>
      <c r="DL38" s="58" t="str">
        <f>IF('RME Imports'!DM37&gt;0, 'RME Imports'!DM37, "")</f>
        <v/>
      </c>
      <c r="DM38" s="58" t="str">
        <f>IF('RME Imports'!DN37&gt;0, 'RME Imports'!DN37, "")</f>
        <v/>
      </c>
      <c r="DN38" s="58" t="str">
        <f>IF('RME Imports'!DO37&gt;0, 'RME Imports'!DO37, "")</f>
        <v/>
      </c>
      <c r="DO38" s="58" t="str">
        <f>IF('RME Imports'!DP37&gt;0, 'RME Imports'!DP37, "")</f>
        <v/>
      </c>
      <c r="DP38" s="58" t="str">
        <f>IF('RME Imports'!DQ37&gt;0, 'RME Imports'!DQ37, "")</f>
        <v/>
      </c>
      <c r="DQ38" s="58" t="str">
        <f>IF('RME Imports'!DR37&gt;0, 'RME Imports'!DR37, "")</f>
        <v/>
      </c>
      <c r="DR38" s="58" t="str">
        <f>IF('RME Imports'!DS37&gt;0, 'RME Imports'!DS37, "")</f>
        <v/>
      </c>
      <c r="DS38" s="58" t="str">
        <f>IF('RME Imports'!DT37&gt;0, 'RME Imports'!DT37, "")</f>
        <v/>
      </c>
    </row>
    <row r="39" spans="2:123" x14ac:dyDescent="0.3">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
      <c r="B40" s="33" t="s">
        <v>172</v>
      </c>
      <c r="C40" s="33" t="s">
        <v>173</v>
      </c>
      <c r="D40" s="36" t="str">
        <f>IF('RME Imports'!E38&gt;0, 'RME Imports'!E38, "")</f>
        <v/>
      </c>
      <c r="E40" s="36" t="str">
        <f>IF('RME Imports'!F38&gt;0, 'RME Imports'!F38, "")</f>
        <v/>
      </c>
      <c r="F40" s="36" t="str">
        <f>IF('RME Imports'!G38&gt;0, 'RME Imports'!G38, "")</f>
        <v/>
      </c>
      <c r="G40" s="36" t="str">
        <f>IF('RME Imports'!H38&gt;0, 'RME Imports'!H38, "")</f>
        <v/>
      </c>
      <c r="H40" s="36" t="str">
        <f>IF('RME Imports'!I38&gt;0, 'RME Imports'!I38, "")</f>
        <v/>
      </c>
      <c r="I40" s="36" t="str">
        <f>IF('RME Imports'!J38&gt;0, 'RME Imports'!J38, "")</f>
        <v/>
      </c>
      <c r="J40" s="36" t="str">
        <f>IF('RME Imports'!K38&gt;0, 'RME Imports'!K38, "")</f>
        <v/>
      </c>
      <c r="K40" s="36" t="str">
        <f>IF('RME Imports'!L38&gt;0, 'RME Imports'!L38, "")</f>
        <v/>
      </c>
      <c r="L40" s="36" t="str">
        <f>IF('RME Imports'!M38&gt;0, 'RME Imports'!M38, "")</f>
        <v/>
      </c>
      <c r="M40" s="36" t="str">
        <f>IF('RME Imports'!N38&gt;0, 'RME Imports'!N38, "")</f>
        <v/>
      </c>
      <c r="N40" s="36" t="str">
        <f>IF('RME Imports'!O38&gt;0, 'RME Imports'!O38, "")</f>
        <v/>
      </c>
      <c r="O40" s="36" t="str">
        <f>IF('RME Imports'!P38&gt;0, 'RME Imports'!P38, "")</f>
        <v/>
      </c>
      <c r="P40" s="36" t="str">
        <f>IF('RME Imports'!Q38&gt;0, 'RME Imports'!Q38, "")</f>
        <v/>
      </c>
      <c r="Q40" s="36" t="str">
        <f>IF('RME Imports'!R38&gt;0, 'RME Imports'!R38, "")</f>
        <v/>
      </c>
      <c r="R40" s="36" t="str">
        <f>IF('RME Imports'!S38&gt;0, 'RME Imports'!S38, "")</f>
        <v/>
      </c>
      <c r="S40" s="36" t="str">
        <f>IF('RME Imports'!T38&gt;0, 'RME Imports'!T38, "")</f>
        <v/>
      </c>
      <c r="T40" s="36" t="str">
        <f>IF('RME Imports'!U38&gt;0, 'RME Imports'!U38, "")</f>
        <v/>
      </c>
      <c r="U40" s="36" t="str">
        <f>IF('RME Imports'!V38&gt;0, 'RME Imports'!V38, "")</f>
        <v/>
      </c>
      <c r="V40" s="36" t="str">
        <f>IF('RME Imports'!W38&gt;0, 'RME Imports'!W38, "")</f>
        <v/>
      </c>
      <c r="W40" s="36" t="str">
        <f>IF('RME Imports'!X38&gt;0, 'RME Imports'!X38, "")</f>
        <v/>
      </c>
      <c r="X40" s="36" t="str">
        <f>IF('RME Imports'!Y38&gt;0, 'RME Imports'!Y38, "")</f>
        <v/>
      </c>
      <c r="Y40" s="36" t="str">
        <f>IF('RME Imports'!Z38&gt;0, 'RME Imports'!Z38, "")</f>
        <v/>
      </c>
      <c r="Z40" s="36" t="str">
        <f>IF('RME Imports'!AA38&gt;0, 'RME Imports'!AA38, "")</f>
        <v/>
      </c>
      <c r="AA40" s="36" t="str">
        <f>IF('RME Imports'!AB38&gt;0, 'RME Imports'!AB38, "")</f>
        <v/>
      </c>
      <c r="AB40" s="36" t="str">
        <f>IF('RME Imports'!AC38&gt;0, 'RME Imports'!AC38, "")</f>
        <v/>
      </c>
      <c r="AC40" s="36" t="str">
        <f>IF('RME Imports'!AD38&gt;0, 'RME Imports'!AD38, "")</f>
        <v/>
      </c>
      <c r="AD40" s="36" t="str">
        <f>IF('RME Imports'!AE38&gt;0, 'RME Imports'!AE38, "")</f>
        <v/>
      </c>
      <c r="AE40" s="36" t="str">
        <f>IF('RME Imports'!AF38&gt;0, 'RME Imports'!AF38, "")</f>
        <v/>
      </c>
      <c r="AF40" s="36" t="str">
        <f>IF('RME Imports'!AG38&gt;0, 'RME Imports'!AG38, "")</f>
        <v/>
      </c>
      <c r="AG40" s="36" t="str">
        <f>IF('RME Imports'!AH38&gt;0, 'RME Imports'!AH38, "")</f>
        <v/>
      </c>
      <c r="AH40" s="36" t="str">
        <f>IF('RME Imports'!AI38&gt;0, 'RME Imports'!AI38, "")</f>
        <v/>
      </c>
      <c r="AI40" s="36" t="str">
        <f>IF('RME Imports'!AJ38&gt;0, 'RME Imports'!AJ38, "")</f>
        <v/>
      </c>
      <c r="AJ40" s="36" t="str">
        <f>IF('RME Imports'!AK38&gt;0, 'RME Imports'!AK38, "")</f>
        <v/>
      </c>
      <c r="AK40" s="36" t="str">
        <f>IF('RME Imports'!AL38&gt;0, 'RME Imports'!AL38, "")</f>
        <v/>
      </c>
      <c r="AL40" s="36" t="str">
        <f>IF('RME Imports'!AM38&gt;0, 'RME Imports'!AM38, "")</f>
        <v/>
      </c>
      <c r="AM40" s="36" t="str">
        <f>IF('RME Imports'!AN38&gt;0, 'RME Imports'!AN38, "")</f>
        <v/>
      </c>
      <c r="AN40" s="36" t="str">
        <f>IF('RME Imports'!AO38&gt;0, 'RME Imports'!AO38, "")</f>
        <v/>
      </c>
      <c r="AO40" s="36" t="str">
        <f>IF('RME Imports'!AP38&gt;0, 'RME Imports'!AP38, "")</f>
        <v/>
      </c>
      <c r="AP40" s="36" t="str">
        <f>IF('RME Imports'!AQ38&gt;0, 'RME Imports'!AQ38, "")</f>
        <v/>
      </c>
      <c r="AQ40" s="36" t="str">
        <f>IF('RME Imports'!AR38&gt;0, 'RME Imports'!AR38, "")</f>
        <v/>
      </c>
      <c r="AR40" s="36" t="str">
        <f>IF('RME Imports'!AS38&gt;0, 'RME Imports'!AS38, "")</f>
        <v/>
      </c>
      <c r="AS40" s="36" t="str">
        <f>IF('RME Imports'!AT38&gt;0, 'RME Imports'!AT38, "")</f>
        <v/>
      </c>
      <c r="AT40" s="36" t="str">
        <f>IF('RME Imports'!AU38&gt;0, 'RME Imports'!AU38, "")</f>
        <v/>
      </c>
      <c r="AU40" s="36" t="str">
        <f>IF('RME Imports'!AV38&gt;0, 'RME Imports'!AV38, "")</f>
        <v/>
      </c>
      <c r="AV40" s="36" t="str">
        <f>IF('RME Imports'!AW38&gt;0, 'RME Imports'!AW38, "")</f>
        <v/>
      </c>
      <c r="AW40" s="36" t="str">
        <f>IF('RME Imports'!AX38&gt;0, 'RME Imports'!AX38, "")</f>
        <v/>
      </c>
      <c r="AX40" s="36" t="str">
        <f>IF('RME Imports'!AY38&gt;0, 'RME Imports'!AY38, "")</f>
        <v/>
      </c>
      <c r="AY40" s="36" t="str">
        <f>IF('RME Imports'!AZ38&gt;0, 'RME Imports'!AZ38, "")</f>
        <v/>
      </c>
      <c r="AZ40" s="36" t="str">
        <f>IF('RME Imports'!BA38&gt;0, 'RME Imports'!BA38, "")</f>
        <v/>
      </c>
      <c r="BA40" s="36" t="str">
        <f>IF('RME Imports'!BB38&gt;0, 'RME Imports'!BB38, "")</f>
        <v/>
      </c>
      <c r="BB40" s="36" t="str">
        <f>IF('RME Imports'!BC38&gt;0, 'RME Imports'!BC38, "")</f>
        <v/>
      </c>
      <c r="BC40" s="36" t="str">
        <f>IF('RME Imports'!BD38&gt;0, 'RME Imports'!BD38, "")</f>
        <v/>
      </c>
      <c r="BD40" s="36" t="str">
        <f>IF('RME Imports'!BE38&gt;0, 'RME Imports'!BE38, "")</f>
        <v/>
      </c>
      <c r="BE40" s="36" t="str">
        <f>IF('RME Imports'!BF38&gt;0, 'RME Imports'!BF38, "")</f>
        <v/>
      </c>
      <c r="BF40" s="36" t="str">
        <f>IF('RME Imports'!BG38&gt;0, 'RME Imports'!BG38, "")</f>
        <v/>
      </c>
      <c r="BG40" s="36" t="str">
        <f>IF('RME Imports'!BH38&gt;0, 'RME Imports'!BH38, "")</f>
        <v/>
      </c>
      <c r="BH40" s="36" t="str">
        <f>IF('RME Imports'!BI38&gt;0, 'RME Imports'!BI38, "")</f>
        <v/>
      </c>
      <c r="BI40" s="36" t="str">
        <f>IF('RME Imports'!BJ38&gt;0, 'RME Imports'!BJ38, "")</f>
        <v/>
      </c>
      <c r="BJ40" s="36" t="str">
        <f>IF('RME Imports'!BK38&gt;0, 'RME Imports'!BK38, "")</f>
        <v/>
      </c>
      <c r="BK40" s="36" t="str">
        <f>IF('RME Imports'!BL38&gt;0, 'RME Imports'!BL38, "")</f>
        <v/>
      </c>
      <c r="BL40" s="36" t="str">
        <f>IF('RME Imports'!BM38&gt;0, 'RME Imports'!BM38, "")</f>
        <v/>
      </c>
      <c r="BM40" s="36" t="str">
        <f>IF('RME Imports'!BN38&gt;0, 'RME Imports'!BN38, "")</f>
        <v/>
      </c>
      <c r="BN40" s="36" t="str">
        <f>IF('RME Imports'!BO38&gt;0, 'RME Imports'!BO38, "")</f>
        <v/>
      </c>
      <c r="BO40" s="36" t="str">
        <f>IF('RME Imports'!BP38&gt;0, 'RME Imports'!BP38, "")</f>
        <v/>
      </c>
      <c r="BP40" s="36" t="str">
        <f>IF('RME Imports'!BQ38&gt;0, 'RME Imports'!BQ38, "")</f>
        <v/>
      </c>
      <c r="BQ40" s="36" t="str">
        <f>IF('RME Imports'!BR38&gt;0, 'RME Imports'!BR38, "")</f>
        <v/>
      </c>
      <c r="BR40" s="36" t="str">
        <f>IF('RME Imports'!BS38&gt;0, 'RME Imports'!BS38, "")</f>
        <v/>
      </c>
      <c r="BS40" s="36" t="str">
        <f>IF('RME Imports'!BT38&gt;0, 'RME Imports'!BT38, "")</f>
        <v/>
      </c>
      <c r="BT40" s="36" t="str">
        <f>IF('RME Imports'!BU38&gt;0, 'RME Imports'!BU38, "")</f>
        <v/>
      </c>
      <c r="BU40" s="36" t="str">
        <f>IF('RME Imports'!BV38&gt;0, 'RME Imports'!BV38, "")</f>
        <v/>
      </c>
      <c r="BV40" s="36" t="str">
        <f>IF('RME Imports'!BW38&gt;0, 'RME Imports'!BW38, "")</f>
        <v/>
      </c>
      <c r="BW40" s="36" t="str">
        <f>IF('RME Imports'!BX38&gt;0, 'RME Imports'!BX38, "")</f>
        <v/>
      </c>
      <c r="BX40" s="36" t="str">
        <f>IF('RME Imports'!BY38&gt;0, 'RME Imports'!BY38, "")</f>
        <v/>
      </c>
      <c r="BY40" s="36" t="str">
        <f>IF('RME Imports'!BZ38&gt;0, 'RME Imports'!BZ38, "")</f>
        <v/>
      </c>
      <c r="BZ40" s="36" t="str">
        <f>IF('RME Imports'!CA38&gt;0, 'RME Imports'!CA38, "")</f>
        <v/>
      </c>
      <c r="CA40" s="36" t="str">
        <f>IF('RME Imports'!CB38&gt;0, 'RME Imports'!CB38, "")</f>
        <v/>
      </c>
      <c r="CB40" s="36" t="str">
        <f>IF('RME Imports'!CC38&gt;0, 'RME Imports'!CC38, "")</f>
        <v/>
      </c>
      <c r="CC40" s="36" t="str">
        <f>IF('RME Imports'!CD38&gt;0, 'RME Imports'!CD38, "")</f>
        <v/>
      </c>
      <c r="CD40" s="36" t="str">
        <f>IF('RME Imports'!CE38&gt;0, 'RME Imports'!CE38, "")</f>
        <v/>
      </c>
      <c r="CE40" s="36" t="str">
        <f>IF('RME Imports'!CF38&gt;0, 'RME Imports'!CF38, "")</f>
        <v/>
      </c>
      <c r="CF40" s="36" t="str">
        <f>IF('RME Imports'!CG38&gt;0, 'RME Imports'!CG38, "")</f>
        <v/>
      </c>
      <c r="CG40" s="36" t="str">
        <f>IF('RME Imports'!CH38&gt;0, 'RME Imports'!CH38, "")</f>
        <v/>
      </c>
      <c r="CH40" s="36" t="str">
        <f>IF('RME Imports'!CI38&gt;0, 'RME Imports'!CI38, "")</f>
        <v/>
      </c>
      <c r="CI40" s="36" t="str">
        <f>IF('RME Imports'!CJ38&gt;0, 'RME Imports'!CJ38, "")</f>
        <v/>
      </c>
      <c r="CJ40" s="36" t="str">
        <f>IF('RME Imports'!CK38&gt;0, 'RME Imports'!CK38, "")</f>
        <v/>
      </c>
      <c r="CK40" s="36" t="str">
        <f>IF('RME Imports'!CL38&gt;0, 'RME Imports'!CL38, "")</f>
        <v/>
      </c>
      <c r="CL40" s="36" t="str">
        <f>IF('RME Imports'!CM38&gt;0, 'RME Imports'!CM38, "")</f>
        <v/>
      </c>
      <c r="CM40" s="36" t="str">
        <f>IF('RME Imports'!CN38&gt;0, 'RME Imports'!CN38, "")</f>
        <v/>
      </c>
      <c r="CN40" s="36" t="str">
        <f>IF('RME Imports'!CO38&gt;0, 'RME Imports'!CO38, "")</f>
        <v/>
      </c>
      <c r="CO40" s="36" t="str">
        <f>IF('RME Imports'!CP38&gt;0, 'RME Imports'!CP38, "")</f>
        <v/>
      </c>
      <c r="CP40" s="36" t="str">
        <f>IF('RME Imports'!CQ38&gt;0, 'RME Imports'!CQ38, "")</f>
        <v/>
      </c>
      <c r="CQ40" s="36" t="str">
        <f>IF('RME Imports'!CR38&gt;0, 'RME Imports'!CR38, "")</f>
        <v/>
      </c>
      <c r="CR40" s="36" t="str">
        <f>IF('RME Imports'!CS38&gt;0, 'RME Imports'!CS38, "")</f>
        <v/>
      </c>
      <c r="CS40" s="36" t="str">
        <f>IF('RME Imports'!CT38&gt;0, 'RME Imports'!CT38, "")</f>
        <v/>
      </c>
      <c r="CT40" s="36" t="str">
        <f>IF('RME Imports'!CU38&gt;0, 'RME Imports'!CU38, "")</f>
        <v/>
      </c>
      <c r="CU40" s="36" t="str">
        <f>IF('RME Imports'!CV38&gt;0, 'RME Imports'!CV38, "")</f>
        <v/>
      </c>
      <c r="CV40" s="36" t="str">
        <f>IF('RME Imports'!CW38&gt;0, 'RME Imports'!CW38, "")</f>
        <v/>
      </c>
      <c r="CW40" s="36" t="str">
        <f>IF('RME Imports'!CX38&gt;0, 'RME Imports'!CX38, "")</f>
        <v/>
      </c>
      <c r="CX40" s="36" t="str">
        <f>IF('RME Imports'!CY38&gt;0, 'RME Imports'!CY38, "")</f>
        <v/>
      </c>
      <c r="CY40" s="36" t="str">
        <f>IF('RME Imports'!CZ38&gt;0, 'RME Imports'!CZ38, "")</f>
        <v/>
      </c>
      <c r="CZ40" s="36" t="str">
        <f>IF('RME Imports'!DA38&gt;0, 'RME Imports'!DA38, "")</f>
        <v/>
      </c>
      <c r="DA40" s="36" t="str">
        <f>IF('RME Imports'!DB38&gt;0, 'RME Imports'!DB38, "")</f>
        <v/>
      </c>
      <c r="DB40" s="36" t="str">
        <f>IF('RME Imports'!DC38&gt;0, 'RME Imports'!DC38, "")</f>
        <v/>
      </c>
      <c r="DC40" s="36" t="str">
        <f>IF('RME Imports'!DD38&gt;0, 'RME Imports'!DD38, "")</f>
        <v/>
      </c>
      <c r="DD40" s="36" t="str">
        <f>IF('RME Imports'!DE38&gt;0, 'RME Imports'!DE38, "")</f>
        <v/>
      </c>
      <c r="DE40" s="36" t="str">
        <f>IF('RME Imports'!DF38&gt;0, 'RME Imports'!DF38, "")</f>
        <v/>
      </c>
      <c r="DF40" s="36" t="str">
        <f>IF('RME Imports'!DG38&gt;0, 'RME Imports'!DG38, "")</f>
        <v/>
      </c>
      <c r="DG40" s="36" t="str">
        <f>IF('RME Imports'!DH38&gt;0, 'RME Imports'!DH38, "")</f>
        <v/>
      </c>
      <c r="DH40" s="36" t="str">
        <f>IF('RME Imports'!DI38&gt;0, 'RME Imports'!DI38, "")</f>
        <v/>
      </c>
      <c r="DI40" s="36" t="str">
        <f>IF('RME Imports'!DJ38&gt;0, 'RME Imports'!DJ38, "")</f>
        <v/>
      </c>
      <c r="DJ40" s="36" t="str">
        <f>IF('RME Imports'!DK38&gt;0, 'RME Imports'!DK38, "")</f>
        <v/>
      </c>
      <c r="DK40" s="36" t="str">
        <f>IF('RME Imports'!DL38&gt;0, 'RME Imports'!DL38, "")</f>
        <v/>
      </c>
      <c r="DL40" s="36" t="str">
        <f>IF('RME Imports'!DM38&gt;0, 'RME Imports'!DM38, "")</f>
        <v/>
      </c>
      <c r="DM40" s="36" t="str">
        <f>IF('RME Imports'!DN38&gt;0, 'RME Imports'!DN38, "")</f>
        <v/>
      </c>
      <c r="DN40" s="36" t="str">
        <f>IF('RME Imports'!DO38&gt;0, 'RME Imports'!DO38, "")</f>
        <v/>
      </c>
      <c r="DO40" s="36" t="str">
        <f>IF('RME Imports'!DP38&gt;0, 'RME Imports'!DP38, "")</f>
        <v/>
      </c>
      <c r="DP40" s="36" t="str">
        <f>IF('RME Imports'!DQ38&gt;0, 'RME Imports'!DQ38, "")</f>
        <v/>
      </c>
      <c r="DQ40" s="36" t="str">
        <f>IF('RME Imports'!DR38&gt;0, 'RME Imports'!DR38, "")</f>
        <v/>
      </c>
      <c r="DR40" s="36" t="str">
        <f>IF('RME Imports'!DS38&gt;0, 'RME Imports'!DS38, "")</f>
        <v/>
      </c>
      <c r="DS40" s="36" t="str">
        <f>IF('RME Imports'!DT38&gt;0, 'RME Imports'!DT38, "")</f>
        <v/>
      </c>
    </row>
    <row r="41" spans="2:123" x14ac:dyDescent="0.3">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
      <c r="B42" s="33" t="s">
        <v>174</v>
      </c>
      <c r="C42" s="33" t="s">
        <v>707</v>
      </c>
      <c r="D42" s="36" t="str">
        <f>IF('RME Imports'!E39&gt;0, 'RME Imports'!E39, "")</f>
        <v/>
      </c>
      <c r="E42" s="36" t="str">
        <f>IF('RME Imports'!F39&gt;0, 'RME Imports'!F39, "")</f>
        <v/>
      </c>
      <c r="F42" s="36" t="str">
        <f>IF('RME Imports'!G39&gt;0, 'RME Imports'!G39, "")</f>
        <v/>
      </c>
      <c r="G42" s="36" t="str">
        <f>IF('RME Imports'!H39&gt;0, 'RME Imports'!H39, "")</f>
        <v/>
      </c>
      <c r="H42" s="36" t="str">
        <f>IF('RME Imports'!I39&gt;0, 'RME Imports'!I39, "")</f>
        <v/>
      </c>
      <c r="I42" s="36" t="str">
        <f>IF('RME Imports'!J39&gt;0, 'RME Imports'!J39, "")</f>
        <v/>
      </c>
      <c r="J42" s="36" t="str">
        <f>IF('RME Imports'!K39&gt;0, 'RME Imports'!K39, "")</f>
        <v/>
      </c>
      <c r="K42" s="36" t="str">
        <f>IF('RME Imports'!L39&gt;0, 'RME Imports'!L39, "")</f>
        <v/>
      </c>
      <c r="L42" s="36" t="str">
        <f>IF('RME Imports'!M39&gt;0, 'RME Imports'!M39, "")</f>
        <v/>
      </c>
      <c r="M42" s="36" t="str">
        <f>IF('RME Imports'!N39&gt;0, 'RME Imports'!N39, "")</f>
        <v/>
      </c>
      <c r="N42" s="36" t="str">
        <f>IF('RME Imports'!O39&gt;0, 'RME Imports'!O39, "")</f>
        <v/>
      </c>
      <c r="O42" s="36" t="str">
        <f>IF('RME Imports'!P39&gt;0, 'RME Imports'!P39, "")</f>
        <v/>
      </c>
      <c r="P42" s="36" t="str">
        <f>IF('RME Imports'!Q39&gt;0, 'RME Imports'!Q39, "")</f>
        <v/>
      </c>
      <c r="Q42" s="36" t="str">
        <f>IF('RME Imports'!R39&gt;0, 'RME Imports'!R39, "")</f>
        <v/>
      </c>
      <c r="R42" s="36" t="str">
        <f>IF('RME Imports'!S39&gt;0, 'RME Imports'!S39, "")</f>
        <v/>
      </c>
      <c r="S42" s="36" t="str">
        <f>IF('RME Imports'!T39&gt;0, 'RME Imports'!T39, "")</f>
        <v/>
      </c>
      <c r="T42" s="36" t="str">
        <f>IF('RME Imports'!U39&gt;0, 'RME Imports'!U39, "")</f>
        <v/>
      </c>
      <c r="U42" s="36" t="str">
        <f>IF('RME Imports'!V39&gt;0, 'RME Imports'!V39, "")</f>
        <v/>
      </c>
      <c r="V42" s="36" t="str">
        <f>IF('RME Imports'!W39&gt;0, 'RME Imports'!W39, "")</f>
        <v/>
      </c>
      <c r="W42" s="36" t="str">
        <f>IF('RME Imports'!X39&gt;0, 'RME Imports'!X39, "")</f>
        <v/>
      </c>
      <c r="X42" s="36" t="str">
        <f>IF('RME Imports'!Y39&gt;0, 'RME Imports'!Y39, "")</f>
        <v/>
      </c>
      <c r="Y42" s="36" t="str">
        <f>IF('RME Imports'!Z39&gt;0, 'RME Imports'!Z39, "")</f>
        <v/>
      </c>
      <c r="Z42" s="36" t="str">
        <f>IF('RME Imports'!AA39&gt;0, 'RME Imports'!AA39, "")</f>
        <v/>
      </c>
      <c r="AA42" s="36" t="str">
        <f>IF('RME Imports'!AB39&gt;0, 'RME Imports'!AB39, "")</f>
        <v/>
      </c>
      <c r="AB42" s="36" t="str">
        <f>IF('RME Imports'!AC39&gt;0, 'RME Imports'!AC39, "")</f>
        <v/>
      </c>
      <c r="AC42" s="36" t="str">
        <f>IF('RME Imports'!AD39&gt;0, 'RME Imports'!AD39, "")</f>
        <v/>
      </c>
      <c r="AD42" s="36" t="str">
        <f>IF('RME Imports'!AE39&gt;0, 'RME Imports'!AE39, "")</f>
        <v/>
      </c>
      <c r="AE42" s="36" t="str">
        <f>IF('RME Imports'!AF39&gt;0, 'RME Imports'!AF39, "")</f>
        <v/>
      </c>
      <c r="AF42" s="36" t="str">
        <f>IF('RME Imports'!AG39&gt;0, 'RME Imports'!AG39, "")</f>
        <v/>
      </c>
      <c r="AG42" s="36" t="str">
        <f>IF('RME Imports'!AH39&gt;0, 'RME Imports'!AH39, "")</f>
        <v/>
      </c>
      <c r="AH42" s="36" t="str">
        <f>IF('RME Imports'!AI39&gt;0, 'RME Imports'!AI39, "")</f>
        <v/>
      </c>
      <c r="AI42" s="36" t="str">
        <f>IF('RME Imports'!AJ39&gt;0, 'RME Imports'!AJ39, "")</f>
        <v/>
      </c>
      <c r="AJ42" s="36" t="str">
        <f>IF('RME Imports'!AK39&gt;0, 'RME Imports'!AK39, "")</f>
        <v/>
      </c>
      <c r="AK42" s="36" t="str">
        <f>IF('RME Imports'!AL39&gt;0, 'RME Imports'!AL39, "")</f>
        <v/>
      </c>
      <c r="AL42" s="36" t="str">
        <f>IF('RME Imports'!AM39&gt;0, 'RME Imports'!AM39, "")</f>
        <v/>
      </c>
      <c r="AM42" s="36" t="str">
        <f>IF('RME Imports'!AN39&gt;0, 'RME Imports'!AN39, "")</f>
        <v/>
      </c>
      <c r="AN42" s="36" t="str">
        <f>IF('RME Imports'!AO39&gt;0, 'RME Imports'!AO39, "")</f>
        <v/>
      </c>
      <c r="AO42" s="36" t="str">
        <f>IF('RME Imports'!AP39&gt;0, 'RME Imports'!AP39, "")</f>
        <v/>
      </c>
      <c r="AP42" s="36" t="str">
        <f>IF('RME Imports'!AQ39&gt;0, 'RME Imports'!AQ39, "")</f>
        <v/>
      </c>
      <c r="AQ42" s="36" t="str">
        <f>IF('RME Imports'!AR39&gt;0, 'RME Imports'!AR39, "")</f>
        <v/>
      </c>
      <c r="AR42" s="36" t="str">
        <f>IF('RME Imports'!AS39&gt;0, 'RME Imports'!AS39, "")</f>
        <v/>
      </c>
      <c r="AS42" s="36" t="str">
        <f>IF('RME Imports'!AT39&gt;0, 'RME Imports'!AT39, "")</f>
        <v/>
      </c>
      <c r="AT42" s="36" t="str">
        <f>IF('RME Imports'!AU39&gt;0, 'RME Imports'!AU39, "")</f>
        <v/>
      </c>
      <c r="AU42" s="36" t="str">
        <f>IF('RME Imports'!AV39&gt;0, 'RME Imports'!AV39, "")</f>
        <v/>
      </c>
      <c r="AV42" s="36" t="str">
        <f>IF('RME Imports'!AW39&gt;0, 'RME Imports'!AW39, "")</f>
        <v/>
      </c>
      <c r="AW42" s="36" t="str">
        <f>IF('RME Imports'!AX39&gt;0, 'RME Imports'!AX39, "")</f>
        <v/>
      </c>
      <c r="AX42" s="36" t="str">
        <f>IF('RME Imports'!AY39&gt;0, 'RME Imports'!AY39, "")</f>
        <v/>
      </c>
      <c r="AY42" s="36" t="str">
        <f>IF('RME Imports'!AZ39&gt;0, 'RME Imports'!AZ39, "")</f>
        <v/>
      </c>
      <c r="AZ42" s="36" t="str">
        <f>IF('RME Imports'!BA39&gt;0, 'RME Imports'!BA39, "")</f>
        <v/>
      </c>
      <c r="BA42" s="36" t="str">
        <f>IF('RME Imports'!BB39&gt;0, 'RME Imports'!BB39, "")</f>
        <v/>
      </c>
      <c r="BB42" s="36" t="str">
        <f>IF('RME Imports'!BC39&gt;0, 'RME Imports'!BC39, "")</f>
        <v/>
      </c>
      <c r="BC42" s="36" t="str">
        <f>IF('RME Imports'!BD39&gt;0, 'RME Imports'!BD39, "")</f>
        <v/>
      </c>
      <c r="BD42" s="36" t="str">
        <f>IF('RME Imports'!BE39&gt;0, 'RME Imports'!BE39, "")</f>
        <v/>
      </c>
      <c r="BE42" s="36" t="str">
        <f>IF('RME Imports'!BF39&gt;0, 'RME Imports'!BF39, "")</f>
        <v/>
      </c>
      <c r="BF42" s="36" t="str">
        <f>IF('RME Imports'!BG39&gt;0, 'RME Imports'!BG39, "")</f>
        <v/>
      </c>
      <c r="BG42" s="36" t="str">
        <f>IF('RME Imports'!BH39&gt;0, 'RME Imports'!BH39, "")</f>
        <v/>
      </c>
      <c r="BH42" s="36" t="str">
        <f>IF('RME Imports'!BI39&gt;0, 'RME Imports'!BI39, "")</f>
        <v/>
      </c>
      <c r="BI42" s="36" t="str">
        <f>IF('RME Imports'!BJ39&gt;0, 'RME Imports'!BJ39, "")</f>
        <v/>
      </c>
      <c r="BJ42" s="36" t="str">
        <f>IF('RME Imports'!BK39&gt;0, 'RME Imports'!BK39, "")</f>
        <v/>
      </c>
      <c r="BK42" s="36" t="str">
        <f>IF('RME Imports'!BL39&gt;0, 'RME Imports'!BL39, "")</f>
        <v/>
      </c>
      <c r="BL42" s="36" t="str">
        <f>IF('RME Imports'!BM39&gt;0, 'RME Imports'!BM39, "")</f>
        <v/>
      </c>
      <c r="BM42" s="36" t="str">
        <f>IF('RME Imports'!BN39&gt;0, 'RME Imports'!BN39, "")</f>
        <v/>
      </c>
      <c r="BN42" s="36" t="str">
        <f>IF('RME Imports'!BO39&gt;0, 'RME Imports'!BO39, "")</f>
        <v/>
      </c>
      <c r="BO42" s="36" t="str">
        <f>IF('RME Imports'!BP39&gt;0, 'RME Imports'!BP39, "")</f>
        <v/>
      </c>
      <c r="BP42" s="36" t="str">
        <f>IF('RME Imports'!BQ39&gt;0, 'RME Imports'!BQ39, "")</f>
        <v/>
      </c>
      <c r="BQ42" s="36" t="str">
        <f>IF('RME Imports'!BR39&gt;0, 'RME Imports'!BR39, "")</f>
        <v/>
      </c>
      <c r="BR42" s="36" t="str">
        <f>IF('RME Imports'!BS39&gt;0, 'RME Imports'!BS39, "")</f>
        <v/>
      </c>
      <c r="BS42" s="36" t="str">
        <f>IF('RME Imports'!BT39&gt;0, 'RME Imports'!BT39, "")</f>
        <v/>
      </c>
      <c r="BT42" s="36" t="str">
        <f>IF('RME Imports'!BU39&gt;0, 'RME Imports'!BU39, "")</f>
        <v/>
      </c>
      <c r="BU42" s="36" t="str">
        <f>IF('RME Imports'!BV39&gt;0, 'RME Imports'!BV39, "")</f>
        <v/>
      </c>
      <c r="BV42" s="36" t="str">
        <f>IF('RME Imports'!BW39&gt;0, 'RME Imports'!BW39, "")</f>
        <v/>
      </c>
      <c r="BW42" s="36" t="str">
        <f>IF('RME Imports'!BX39&gt;0, 'RME Imports'!BX39, "")</f>
        <v/>
      </c>
      <c r="BX42" s="36" t="str">
        <f>IF('RME Imports'!BY39&gt;0, 'RME Imports'!BY39, "")</f>
        <v/>
      </c>
      <c r="BY42" s="36" t="str">
        <f>IF('RME Imports'!BZ39&gt;0, 'RME Imports'!BZ39, "")</f>
        <v/>
      </c>
      <c r="BZ42" s="36" t="str">
        <f>IF('RME Imports'!CA39&gt;0, 'RME Imports'!CA39, "")</f>
        <v/>
      </c>
      <c r="CA42" s="36" t="str">
        <f>IF('RME Imports'!CB39&gt;0, 'RME Imports'!CB39, "")</f>
        <v/>
      </c>
      <c r="CB42" s="36" t="str">
        <f>IF('RME Imports'!CC39&gt;0, 'RME Imports'!CC39, "")</f>
        <v/>
      </c>
      <c r="CC42" s="36" t="str">
        <f>IF('RME Imports'!CD39&gt;0, 'RME Imports'!CD39, "")</f>
        <v/>
      </c>
      <c r="CD42" s="36" t="str">
        <f>IF('RME Imports'!CE39&gt;0, 'RME Imports'!CE39, "")</f>
        <v/>
      </c>
      <c r="CE42" s="36" t="str">
        <f>IF('RME Imports'!CF39&gt;0, 'RME Imports'!CF39, "")</f>
        <v/>
      </c>
      <c r="CF42" s="36" t="str">
        <f>IF('RME Imports'!CG39&gt;0, 'RME Imports'!CG39, "")</f>
        <v/>
      </c>
      <c r="CG42" s="36" t="str">
        <f>IF('RME Imports'!CH39&gt;0, 'RME Imports'!CH39, "")</f>
        <v/>
      </c>
      <c r="CH42" s="36" t="str">
        <f>IF('RME Imports'!CI39&gt;0, 'RME Imports'!CI39, "")</f>
        <v/>
      </c>
      <c r="CI42" s="36" t="str">
        <f>IF('RME Imports'!CJ39&gt;0, 'RME Imports'!CJ39, "")</f>
        <v/>
      </c>
      <c r="CJ42" s="36" t="str">
        <f>IF('RME Imports'!CK39&gt;0, 'RME Imports'!CK39, "")</f>
        <v/>
      </c>
      <c r="CK42" s="36" t="str">
        <f>IF('RME Imports'!CL39&gt;0, 'RME Imports'!CL39, "")</f>
        <v/>
      </c>
      <c r="CL42" s="36" t="str">
        <f>IF('RME Imports'!CM39&gt;0, 'RME Imports'!CM39, "")</f>
        <v/>
      </c>
      <c r="CM42" s="36" t="str">
        <f>IF('RME Imports'!CN39&gt;0, 'RME Imports'!CN39, "")</f>
        <v/>
      </c>
      <c r="CN42" s="36" t="str">
        <f>IF('RME Imports'!CO39&gt;0, 'RME Imports'!CO39, "")</f>
        <v/>
      </c>
      <c r="CO42" s="36" t="str">
        <f>IF('RME Imports'!CP39&gt;0, 'RME Imports'!CP39, "")</f>
        <v/>
      </c>
      <c r="CP42" s="36" t="str">
        <f>IF('RME Imports'!CQ39&gt;0, 'RME Imports'!CQ39, "")</f>
        <v/>
      </c>
      <c r="CQ42" s="36" t="str">
        <f>IF('RME Imports'!CR39&gt;0, 'RME Imports'!CR39, "")</f>
        <v/>
      </c>
      <c r="CR42" s="36" t="str">
        <f>IF('RME Imports'!CS39&gt;0, 'RME Imports'!CS39, "")</f>
        <v/>
      </c>
      <c r="CS42" s="36" t="str">
        <f>IF('RME Imports'!CT39&gt;0, 'RME Imports'!CT39, "")</f>
        <v/>
      </c>
      <c r="CT42" s="36" t="str">
        <f>IF('RME Imports'!CU39&gt;0, 'RME Imports'!CU39, "")</f>
        <v/>
      </c>
      <c r="CU42" s="36" t="str">
        <f>IF('RME Imports'!CV39&gt;0, 'RME Imports'!CV39, "")</f>
        <v/>
      </c>
      <c r="CV42" s="36" t="str">
        <f>IF('RME Imports'!CW39&gt;0, 'RME Imports'!CW39, "")</f>
        <v/>
      </c>
      <c r="CW42" s="36" t="str">
        <f>IF('RME Imports'!CX39&gt;0, 'RME Imports'!CX39, "")</f>
        <v/>
      </c>
      <c r="CX42" s="36" t="str">
        <f>IF('RME Imports'!CY39&gt;0, 'RME Imports'!CY39, "")</f>
        <v/>
      </c>
      <c r="CY42" s="36" t="str">
        <f>IF('RME Imports'!CZ39&gt;0, 'RME Imports'!CZ39, "")</f>
        <v/>
      </c>
      <c r="CZ42" s="36" t="str">
        <f>IF('RME Imports'!DA39&gt;0, 'RME Imports'!DA39, "")</f>
        <v/>
      </c>
      <c r="DA42" s="36" t="str">
        <f>IF('RME Imports'!DB39&gt;0, 'RME Imports'!DB39, "")</f>
        <v/>
      </c>
      <c r="DB42" s="36" t="str">
        <f>IF('RME Imports'!DC39&gt;0, 'RME Imports'!DC39, "")</f>
        <v/>
      </c>
      <c r="DC42" s="36" t="str">
        <f>IF('RME Imports'!DD39&gt;0, 'RME Imports'!DD39, "")</f>
        <v/>
      </c>
      <c r="DD42" s="36" t="str">
        <f>IF('RME Imports'!DE39&gt;0, 'RME Imports'!DE39, "")</f>
        <v/>
      </c>
      <c r="DE42" s="36" t="str">
        <f>IF('RME Imports'!DF39&gt;0, 'RME Imports'!DF39, "")</f>
        <v/>
      </c>
      <c r="DF42" s="36" t="str">
        <f>IF('RME Imports'!DG39&gt;0, 'RME Imports'!DG39, "")</f>
        <v/>
      </c>
      <c r="DG42" s="36" t="str">
        <f>IF('RME Imports'!DH39&gt;0, 'RME Imports'!DH39, "")</f>
        <v/>
      </c>
      <c r="DH42" s="36" t="str">
        <f>IF('RME Imports'!DI39&gt;0, 'RME Imports'!DI39, "")</f>
        <v/>
      </c>
      <c r="DI42" s="36" t="str">
        <f>IF('RME Imports'!DJ39&gt;0, 'RME Imports'!DJ39, "")</f>
        <v/>
      </c>
      <c r="DJ42" s="36" t="str">
        <f>IF('RME Imports'!DK39&gt;0, 'RME Imports'!DK39, "")</f>
        <v/>
      </c>
      <c r="DK42" s="36" t="str">
        <f>IF('RME Imports'!DL39&gt;0, 'RME Imports'!DL39, "")</f>
        <v/>
      </c>
      <c r="DL42" s="36" t="str">
        <f>IF('RME Imports'!DM39&gt;0, 'RME Imports'!DM39, "")</f>
        <v/>
      </c>
      <c r="DM42" s="36" t="str">
        <f>IF('RME Imports'!DN39&gt;0, 'RME Imports'!DN39, "")</f>
        <v/>
      </c>
      <c r="DN42" s="36" t="str">
        <f>IF('RME Imports'!DO39&gt;0, 'RME Imports'!DO39, "")</f>
        <v/>
      </c>
      <c r="DO42" s="36" t="str">
        <f>IF('RME Imports'!DP39&gt;0, 'RME Imports'!DP39, "")</f>
        <v/>
      </c>
      <c r="DP42" s="36" t="str">
        <f>IF('RME Imports'!DQ39&gt;0, 'RME Imports'!DQ39, "")</f>
        <v/>
      </c>
      <c r="DQ42" s="36" t="str">
        <f>IF('RME Imports'!DR39&gt;0, 'RME Imports'!DR39, "")</f>
        <v/>
      </c>
      <c r="DR42" s="36" t="str">
        <f>IF('RME Imports'!DS39&gt;0, 'RME Imports'!DS39, "")</f>
        <v/>
      </c>
      <c r="DS42" s="36" t="str">
        <f>IF('RME Imports'!DT39&gt;0, 'RME Imports'!DT39, "")</f>
        <v/>
      </c>
    </row>
    <row r="43" spans="2:123" x14ac:dyDescent="0.3">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2" thickBot="1" x14ac:dyDescent="0.35">
      <c r="B44" s="38"/>
      <c r="C44" s="38" t="s">
        <v>1116</v>
      </c>
      <c r="D44" s="38">
        <f>IF(SUM(D8,D16,D21,D33,D40,D42) &gt; 0, SUM(D8,D16,D21,D33,D40,D42), "")</f>
        <v>60239.997025066456</v>
      </c>
      <c r="E44" s="38">
        <f t="shared" ref="E44:AA44" si="16">IF(SUM(E8,E16,E21,E33,E40,E42) &gt; 0, SUM(E8,E16,E21,E33,E40,E42), "")</f>
        <v>56310.065816130635</v>
      </c>
      <c r="F44" s="38">
        <f t="shared" si="16"/>
        <v>116550.06284119713</v>
      </c>
      <c r="G44" s="38">
        <f t="shared" si="16"/>
        <v>79663.79707525867</v>
      </c>
      <c r="H44" s="38">
        <f t="shared" si="16"/>
        <v>55291.790589688491</v>
      </c>
      <c r="I44" s="38">
        <f t="shared" si="16"/>
        <v>134955.58766494715</v>
      </c>
      <c r="J44" s="38">
        <f t="shared" si="16"/>
        <v>61692.204366431455</v>
      </c>
      <c r="K44" s="38">
        <f t="shared" si="16"/>
        <v>50333.954494733174</v>
      </c>
      <c r="L44" s="38">
        <f t="shared" si="16"/>
        <v>112026.15886116463</v>
      </c>
      <c r="M44" s="38">
        <f t="shared" si="16"/>
        <v>63844.476063304799</v>
      </c>
      <c r="N44" s="38">
        <f t="shared" si="16"/>
        <v>55130.828155897165</v>
      </c>
      <c r="O44" s="38">
        <f t="shared" si="16"/>
        <v>118975.30421920195</v>
      </c>
      <c r="P44" s="38">
        <f t="shared" si="16"/>
        <v>69811.311565517346</v>
      </c>
      <c r="Q44" s="38">
        <f t="shared" si="16"/>
        <v>63366.74048628634</v>
      </c>
      <c r="R44" s="38">
        <f t="shared" si="16"/>
        <v>133178.05205180371</v>
      </c>
      <c r="S44" s="38">
        <f t="shared" si="16"/>
        <v>86048.248647769811</v>
      </c>
      <c r="T44" s="38">
        <f t="shared" si="16"/>
        <v>65422.760247357226</v>
      </c>
      <c r="U44" s="38">
        <f t="shared" si="16"/>
        <v>151471.00889512699</v>
      </c>
      <c r="V44" s="38">
        <f t="shared" si="16"/>
        <v>73240.953366653848</v>
      </c>
      <c r="W44" s="38">
        <f t="shared" si="16"/>
        <v>55388.652551918611</v>
      </c>
      <c r="X44" s="38">
        <f t="shared" si="16"/>
        <v>128629.60591857244</v>
      </c>
      <c r="Y44" s="38">
        <f t="shared" si="16"/>
        <v>69503.703869957404</v>
      </c>
      <c r="Z44" s="38">
        <f t="shared" si="16"/>
        <v>61289.214076556949</v>
      </c>
      <c r="AA44" s="38">
        <f t="shared" si="16"/>
        <v>130792.91794651438</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2" thickTop="1" x14ac:dyDescent="0.3"/>
    <row r="46" spans="2:123" x14ac:dyDescent="0.3">
      <c r="B46" s="31"/>
    </row>
    <row r="47" spans="2:123" x14ac:dyDescent="0.3">
      <c r="B47" s="33" t="s">
        <v>109</v>
      </c>
      <c r="C47" s="33" t="s">
        <v>1122</v>
      </c>
      <c r="D47" s="34">
        <v>2011</v>
      </c>
      <c r="E47" s="34">
        <v>2011</v>
      </c>
      <c r="F47" s="34">
        <v>2011</v>
      </c>
      <c r="G47" s="34">
        <f>D47+1</f>
        <v>2012</v>
      </c>
      <c r="H47" s="34">
        <f t="shared" ref="H47:BS47" si="20">E47+1</f>
        <v>2012</v>
      </c>
      <c r="I47" s="34">
        <f t="shared" si="20"/>
        <v>2012</v>
      </c>
      <c r="J47" s="34">
        <f t="shared" si="20"/>
        <v>2013</v>
      </c>
      <c r="K47" s="34">
        <f t="shared" si="20"/>
        <v>2013</v>
      </c>
      <c r="L47" s="34">
        <f t="shared" si="20"/>
        <v>2013</v>
      </c>
      <c r="M47" s="34">
        <f t="shared" si="20"/>
        <v>2014</v>
      </c>
      <c r="N47" s="34">
        <f t="shared" si="20"/>
        <v>2014</v>
      </c>
      <c r="O47" s="34">
        <f t="shared" si="20"/>
        <v>2014</v>
      </c>
      <c r="P47" s="34">
        <f t="shared" si="20"/>
        <v>2015</v>
      </c>
      <c r="Q47" s="34">
        <f t="shared" si="20"/>
        <v>2015</v>
      </c>
      <c r="R47" s="34">
        <f t="shared" si="20"/>
        <v>2015</v>
      </c>
      <c r="S47" s="34">
        <f t="shared" si="20"/>
        <v>2016</v>
      </c>
      <c r="T47" s="34">
        <f t="shared" si="20"/>
        <v>2016</v>
      </c>
      <c r="U47" s="34">
        <f t="shared" si="20"/>
        <v>2016</v>
      </c>
      <c r="V47" s="34">
        <f t="shared" si="20"/>
        <v>2017</v>
      </c>
      <c r="W47" s="34">
        <f t="shared" si="20"/>
        <v>2017</v>
      </c>
      <c r="X47" s="34">
        <f t="shared" si="20"/>
        <v>2017</v>
      </c>
      <c r="Y47" s="34">
        <f t="shared" si="20"/>
        <v>2018</v>
      </c>
      <c r="Z47" s="34">
        <f t="shared" si="20"/>
        <v>2018</v>
      </c>
      <c r="AA47" s="34">
        <f t="shared" si="20"/>
        <v>2018</v>
      </c>
      <c r="AB47" s="34">
        <f t="shared" ref="AB47:AN47" si="21">Y47+1</f>
        <v>2019</v>
      </c>
      <c r="AC47" s="34">
        <f t="shared" si="21"/>
        <v>2019</v>
      </c>
      <c r="AD47" s="34">
        <f t="shared" si="21"/>
        <v>2019</v>
      </c>
      <c r="AE47" s="34">
        <f t="shared" si="21"/>
        <v>2020</v>
      </c>
      <c r="AF47" s="34">
        <f t="shared" si="21"/>
        <v>2020</v>
      </c>
      <c r="AG47" s="34">
        <f t="shared" si="21"/>
        <v>2020</v>
      </c>
      <c r="AH47" s="34">
        <f t="shared" si="21"/>
        <v>2021</v>
      </c>
      <c r="AI47" s="34">
        <f t="shared" si="21"/>
        <v>2021</v>
      </c>
      <c r="AJ47" s="34">
        <f t="shared" si="21"/>
        <v>2021</v>
      </c>
      <c r="AK47" s="34">
        <f t="shared" si="21"/>
        <v>2022</v>
      </c>
      <c r="AL47" s="34">
        <f t="shared" si="21"/>
        <v>2022</v>
      </c>
      <c r="AM47" s="34">
        <f t="shared" si="21"/>
        <v>2022</v>
      </c>
      <c r="AN47" s="34">
        <f t="shared" si="21"/>
        <v>2023</v>
      </c>
      <c r="AO47" s="34">
        <f t="shared" si="20"/>
        <v>2023</v>
      </c>
      <c r="AP47" s="34">
        <f t="shared" si="20"/>
        <v>2023</v>
      </c>
      <c r="AQ47" s="34">
        <f t="shared" si="20"/>
        <v>2024</v>
      </c>
      <c r="AR47" s="34">
        <f t="shared" si="20"/>
        <v>2024</v>
      </c>
      <c r="AS47" s="34">
        <f t="shared" si="20"/>
        <v>2024</v>
      </c>
      <c r="AT47" s="34">
        <f t="shared" si="20"/>
        <v>2025</v>
      </c>
      <c r="AU47" s="34">
        <f t="shared" si="20"/>
        <v>2025</v>
      </c>
      <c r="AV47" s="34">
        <f t="shared" si="20"/>
        <v>2025</v>
      </c>
      <c r="AW47" s="34">
        <f t="shared" si="20"/>
        <v>2026</v>
      </c>
      <c r="AX47" s="34">
        <f t="shared" si="20"/>
        <v>2026</v>
      </c>
      <c r="AY47" s="34">
        <f t="shared" si="20"/>
        <v>2026</v>
      </c>
      <c r="AZ47" s="34">
        <f t="shared" si="20"/>
        <v>2027</v>
      </c>
      <c r="BA47" s="34">
        <f t="shared" si="20"/>
        <v>2027</v>
      </c>
      <c r="BB47" s="34">
        <f t="shared" si="20"/>
        <v>2027</v>
      </c>
      <c r="BC47" s="34">
        <f t="shared" si="20"/>
        <v>2028</v>
      </c>
      <c r="BD47" s="34">
        <f t="shared" si="20"/>
        <v>2028</v>
      </c>
      <c r="BE47" s="34">
        <f t="shared" si="20"/>
        <v>2028</v>
      </c>
      <c r="BF47" s="34">
        <f t="shared" si="20"/>
        <v>2029</v>
      </c>
      <c r="BG47" s="34">
        <f t="shared" si="20"/>
        <v>2029</v>
      </c>
      <c r="BH47" s="34">
        <f t="shared" si="20"/>
        <v>2029</v>
      </c>
      <c r="BI47" s="34">
        <f t="shared" si="20"/>
        <v>2030</v>
      </c>
      <c r="BJ47" s="34">
        <f t="shared" si="20"/>
        <v>2030</v>
      </c>
      <c r="BK47" s="34">
        <f t="shared" si="20"/>
        <v>2030</v>
      </c>
      <c r="BL47" s="34">
        <f t="shared" si="20"/>
        <v>2031</v>
      </c>
      <c r="BM47" s="34">
        <f t="shared" si="20"/>
        <v>2031</v>
      </c>
      <c r="BN47" s="34">
        <f t="shared" si="20"/>
        <v>2031</v>
      </c>
      <c r="BO47" s="34">
        <f t="shared" si="20"/>
        <v>2032</v>
      </c>
      <c r="BP47" s="34">
        <f t="shared" si="20"/>
        <v>2032</v>
      </c>
      <c r="BQ47" s="34">
        <f t="shared" si="20"/>
        <v>2032</v>
      </c>
      <c r="BR47" s="34">
        <f t="shared" si="20"/>
        <v>2033</v>
      </c>
      <c r="BS47" s="34">
        <f t="shared" si="20"/>
        <v>2033</v>
      </c>
      <c r="BT47" s="34">
        <f t="shared" ref="BT47:DS47" si="22">BQ47+1</f>
        <v>2033</v>
      </c>
      <c r="BU47" s="34">
        <f t="shared" si="22"/>
        <v>2034</v>
      </c>
      <c r="BV47" s="34">
        <f t="shared" si="22"/>
        <v>2034</v>
      </c>
      <c r="BW47" s="34">
        <f t="shared" si="22"/>
        <v>2034</v>
      </c>
      <c r="BX47" s="34">
        <f t="shared" si="22"/>
        <v>2035</v>
      </c>
      <c r="BY47" s="34">
        <f t="shared" si="22"/>
        <v>2035</v>
      </c>
      <c r="BZ47" s="34">
        <f t="shared" si="22"/>
        <v>2035</v>
      </c>
      <c r="CA47" s="34">
        <f t="shared" si="22"/>
        <v>2036</v>
      </c>
      <c r="CB47" s="34">
        <f t="shared" si="22"/>
        <v>2036</v>
      </c>
      <c r="CC47" s="34">
        <f t="shared" si="22"/>
        <v>2036</v>
      </c>
      <c r="CD47" s="34">
        <f t="shared" si="22"/>
        <v>2037</v>
      </c>
      <c r="CE47" s="34">
        <f t="shared" si="22"/>
        <v>2037</v>
      </c>
      <c r="CF47" s="34">
        <f t="shared" si="22"/>
        <v>2037</v>
      </c>
      <c r="CG47" s="34">
        <f t="shared" si="22"/>
        <v>2038</v>
      </c>
      <c r="CH47" s="34">
        <f t="shared" si="22"/>
        <v>2038</v>
      </c>
      <c r="CI47" s="34">
        <f t="shared" si="22"/>
        <v>2038</v>
      </c>
      <c r="CJ47" s="34">
        <f t="shared" si="22"/>
        <v>2039</v>
      </c>
      <c r="CK47" s="34">
        <f t="shared" si="22"/>
        <v>2039</v>
      </c>
      <c r="CL47" s="34">
        <f t="shared" si="22"/>
        <v>2039</v>
      </c>
      <c r="CM47" s="34">
        <f t="shared" si="22"/>
        <v>2040</v>
      </c>
      <c r="CN47" s="34">
        <f t="shared" si="22"/>
        <v>2040</v>
      </c>
      <c r="CO47" s="34">
        <f t="shared" si="22"/>
        <v>2040</v>
      </c>
      <c r="CP47" s="34">
        <f t="shared" si="22"/>
        <v>2041</v>
      </c>
      <c r="CQ47" s="34">
        <f t="shared" si="22"/>
        <v>2041</v>
      </c>
      <c r="CR47" s="34">
        <f t="shared" si="22"/>
        <v>2041</v>
      </c>
      <c r="CS47" s="34">
        <f t="shared" si="22"/>
        <v>2042</v>
      </c>
      <c r="CT47" s="34">
        <f t="shared" si="22"/>
        <v>2042</v>
      </c>
      <c r="CU47" s="34">
        <f t="shared" si="22"/>
        <v>2042</v>
      </c>
      <c r="CV47" s="34">
        <f t="shared" si="22"/>
        <v>2043</v>
      </c>
      <c r="CW47" s="34">
        <f t="shared" si="22"/>
        <v>2043</v>
      </c>
      <c r="CX47" s="34">
        <f t="shared" si="22"/>
        <v>2043</v>
      </c>
      <c r="CY47" s="34">
        <f t="shared" si="22"/>
        <v>2044</v>
      </c>
      <c r="CZ47" s="34">
        <f t="shared" si="22"/>
        <v>2044</v>
      </c>
      <c r="DA47" s="34">
        <f t="shared" si="22"/>
        <v>2044</v>
      </c>
      <c r="DB47" s="34">
        <f t="shared" si="22"/>
        <v>2045</v>
      </c>
      <c r="DC47" s="34">
        <f t="shared" si="22"/>
        <v>2045</v>
      </c>
      <c r="DD47" s="34">
        <f t="shared" si="22"/>
        <v>2045</v>
      </c>
      <c r="DE47" s="34">
        <f t="shared" si="22"/>
        <v>2046</v>
      </c>
      <c r="DF47" s="34">
        <f t="shared" si="22"/>
        <v>2046</v>
      </c>
      <c r="DG47" s="34">
        <f t="shared" si="22"/>
        <v>2046</v>
      </c>
      <c r="DH47" s="34">
        <f t="shared" si="22"/>
        <v>2047</v>
      </c>
      <c r="DI47" s="34">
        <f t="shared" si="22"/>
        <v>2047</v>
      </c>
      <c r="DJ47" s="34">
        <f t="shared" si="22"/>
        <v>2047</v>
      </c>
      <c r="DK47" s="34">
        <f t="shared" si="22"/>
        <v>2048</v>
      </c>
      <c r="DL47" s="34">
        <f t="shared" si="22"/>
        <v>2048</v>
      </c>
      <c r="DM47" s="34">
        <f t="shared" si="22"/>
        <v>2048</v>
      </c>
      <c r="DN47" s="34">
        <f t="shared" si="22"/>
        <v>2049</v>
      </c>
      <c r="DO47" s="34">
        <f t="shared" si="22"/>
        <v>2049</v>
      </c>
      <c r="DP47" s="34">
        <f t="shared" si="22"/>
        <v>2049</v>
      </c>
      <c r="DQ47" s="34">
        <f t="shared" si="22"/>
        <v>2050</v>
      </c>
      <c r="DR47" s="34">
        <f t="shared" si="22"/>
        <v>2050</v>
      </c>
      <c r="DS47" s="34">
        <f t="shared" si="22"/>
        <v>2050</v>
      </c>
    </row>
    <row r="48" spans="2:123" x14ac:dyDescent="0.3">
      <c r="B48" s="33"/>
      <c r="C48" s="33"/>
      <c r="D48" s="34" t="s">
        <v>755</v>
      </c>
      <c r="E48" s="34" t="s">
        <v>756</v>
      </c>
      <c r="F48" s="34" t="s">
        <v>757</v>
      </c>
      <c r="G48" s="34" t="s">
        <v>755</v>
      </c>
      <c r="H48" s="34" t="s">
        <v>756</v>
      </c>
      <c r="I48" s="34" t="s">
        <v>757</v>
      </c>
      <c r="J48" s="34" t="s">
        <v>755</v>
      </c>
      <c r="K48" s="34" t="s">
        <v>756</v>
      </c>
      <c r="L48" s="34" t="s">
        <v>757</v>
      </c>
      <c r="M48" s="34" t="s">
        <v>755</v>
      </c>
      <c r="N48" s="34" t="s">
        <v>756</v>
      </c>
      <c r="O48" s="34" t="s">
        <v>757</v>
      </c>
      <c r="P48" s="34" t="s">
        <v>755</v>
      </c>
      <c r="Q48" s="34" t="s">
        <v>756</v>
      </c>
      <c r="R48" s="34" t="s">
        <v>757</v>
      </c>
      <c r="S48" s="34" t="s">
        <v>755</v>
      </c>
      <c r="T48" s="34" t="s">
        <v>756</v>
      </c>
      <c r="U48" s="34" t="s">
        <v>757</v>
      </c>
      <c r="V48" s="34" t="s">
        <v>755</v>
      </c>
      <c r="W48" s="34" t="s">
        <v>756</v>
      </c>
      <c r="X48" s="34" t="s">
        <v>757</v>
      </c>
      <c r="Y48" s="34" t="s">
        <v>755</v>
      </c>
      <c r="Z48" s="34" t="s">
        <v>756</v>
      </c>
      <c r="AA48" s="34" t="s">
        <v>757</v>
      </c>
      <c r="AB48" s="34" t="s">
        <v>755</v>
      </c>
      <c r="AC48" s="34" t="s">
        <v>756</v>
      </c>
      <c r="AD48" s="34" t="s">
        <v>757</v>
      </c>
      <c r="AE48" s="34" t="s">
        <v>755</v>
      </c>
      <c r="AF48" s="34" t="s">
        <v>756</v>
      </c>
      <c r="AG48" s="34" t="s">
        <v>757</v>
      </c>
      <c r="AH48" s="34" t="s">
        <v>755</v>
      </c>
      <c r="AI48" s="34" t="s">
        <v>756</v>
      </c>
      <c r="AJ48" s="34" t="s">
        <v>757</v>
      </c>
      <c r="AK48" s="34" t="s">
        <v>755</v>
      </c>
      <c r="AL48" s="34" t="s">
        <v>756</v>
      </c>
      <c r="AM48" s="34" t="s">
        <v>757</v>
      </c>
      <c r="AN48" s="34" t="s">
        <v>755</v>
      </c>
      <c r="AO48" s="34" t="s">
        <v>756</v>
      </c>
      <c r="AP48" s="34" t="s">
        <v>757</v>
      </c>
      <c r="AQ48" s="34" t="s">
        <v>755</v>
      </c>
      <c r="AR48" s="34" t="s">
        <v>756</v>
      </c>
      <c r="AS48" s="34" t="s">
        <v>757</v>
      </c>
      <c r="AT48" s="34" t="s">
        <v>755</v>
      </c>
      <c r="AU48" s="34" t="s">
        <v>756</v>
      </c>
      <c r="AV48" s="34" t="s">
        <v>757</v>
      </c>
      <c r="AW48" s="34" t="s">
        <v>755</v>
      </c>
      <c r="AX48" s="34" t="s">
        <v>756</v>
      </c>
      <c r="AY48" s="34" t="s">
        <v>757</v>
      </c>
      <c r="AZ48" s="34" t="s">
        <v>755</v>
      </c>
      <c r="BA48" s="34" t="s">
        <v>756</v>
      </c>
      <c r="BB48" s="34" t="s">
        <v>757</v>
      </c>
      <c r="BC48" s="34" t="s">
        <v>755</v>
      </c>
      <c r="BD48" s="34" t="s">
        <v>756</v>
      </c>
      <c r="BE48" s="34" t="s">
        <v>757</v>
      </c>
      <c r="BF48" s="34" t="s">
        <v>755</v>
      </c>
      <c r="BG48" s="34" t="s">
        <v>756</v>
      </c>
      <c r="BH48" s="34" t="s">
        <v>757</v>
      </c>
      <c r="BI48" s="34" t="s">
        <v>755</v>
      </c>
      <c r="BJ48" s="34" t="s">
        <v>756</v>
      </c>
      <c r="BK48" s="34" t="s">
        <v>757</v>
      </c>
      <c r="BL48" s="34" t="s">
        <v>755</v>
      </c>
      <c r="BM48" s="34" t="s">
        <v>756</v>
      </c>
      <c r="BN48" s="34" t="s">
        <v>757</v>
      </c>
      <c r="BO48" s="34" t="s">
        <v>755</v>
      </c>
      <c r="BP48" s="34" t="s">
        <v>756</v>
      </c>
      <c r="BQ48" s="34" t="s">
        <v>757</v>
      </c>
      <c r="BR48" s="34" t="s">
        <v>755</v>
      </c>
      <c r="BS48" s="34" t="s">
        <v>756</v>
      </c>
      <c r="BT48" s="34" t="s">
        <v>757</v>
      </c>
      <c r="BU48" s="34" t="s">
        <v>755</v>
      </c>
      <c r="BV48" s="34" t="s">
        <v>756</v>
      </c>
      <c r="BW48" s="34" t="s">
        <v>757</v>
      </c>
      <c r="BX48" s="34" t="s">
        <v>755</v>
      </c>
      <c r="BY48" s="34" t="s">
        <v>756</v>
      </c>
      <c r="BZ48" s="34" t="s">
        <v>757</v>
      </c>
      <c r="CA48" s="34" t="s">
        <v>755</v>
      </c>
      <c r="CB48" s="34" t="s">
        <v>756</v>
      </c>
      <c r="CC48" s="34" t="s">
        <v>757</v>
      </c>
      <c r="CD48" s="34" t="s">
        <v>755</v>
      </c>
      <c r="CE48" s="34" t="s">
        <v>756</v>
      </c>
      <c r="CF48" s="34" t="s">
        <v>757</v>
      </c>
      <c r="CG48" s="34" t="s">
        <v>755</v>
      </c>
      <c r="CH48" s="34" t="s">
        <v>756</v>
      </c>
      <c r="CI48" s="34" t="s">
        <v>757</v>
      </c>
      <c r="CJ48" s="34" t="s">
        <v>755</v>
      </c>
      <c r="CK48" s="34" t="s">
        <v>756</v>
      </c>
      <c r="CL48" s="34" t="s">
        <v>757</v>
      </c>
      <c r="CM48" s="34" t="s">
        <v>755</v>
      </c>
      <c r="CN48" s="34" t="s">
        <v>756</v>
      </c>
      <c r="CO48" s="34" t="s">
        <v>757</v>
      </c>
      <c r="CP48" s="34" t="s">
        <v>755</v>
      </c>
      <c r="CQ48" s="34" t="s">
        <v>756</v>
      </c>
      <c r="CR48" s="34" t="s">
        <v>757</v>
      </c>
      <c r="CS48" s="34" t="s">
        <v>755</v>
      </c>
      <c r="CT48" s="34" t="s">
        <v>756</v>
      </c>
      <c r="CU48" s="34" t="s">
        <v>757</v>
      </c>
      <c r="CV48" s="34" t="s">
        <v>755</v>
      </c>
      <c r="CW48" s="34" t="s">
        <v>756</v>
      </c>
      <c r="CX48" s="34" t="s">
        <v>757</v>
      </c>
      <c r="CY48" s="34" t="s">
        <v>755</v>
      </c>
      <c r="CZ48" s="34" t="s">
        <v>756</v>
      </c>
      <c r="DA48" s="34" t="s">
        <v>757</v>
      </c>
      <c r="DB48" s="34" t="s">
        <v>755</v>
      </c>
      <c r="DC48" s="34" t="s">
        <v>756</v>
      </c>
      <c r="DD48" s="34" t="s">
        <v>757</v>
      </c>
      <c r="DE48" s="34" t="s">
        <v>755</v>
      </c>
      <c r="DF48" s="34" t="s">
        <v>756</v>
      </c>
      <c r="DG48" s="34" t="s">
        <v>757</v>
      </c>
      <c r="DH48" s="34" t="s">
        <v>755</v>
      </c>
      <c r="DI48" s="34" t="s">
        <v>756</v>
      </c>
      <c r="DJ48" s="34" t="s">
        <v>757</v>
      </c>
      <c r="DK48" s="34" t="s">
        <v>755</v>
      </c>
      <c r="DL48" s="34" t="s">
        <v>756</v>
      </c>
      <c r="DM48" s="34" t="s">
        <v>757</v>
      </c>
      <c r="DN48" s="34" t="s">
        <v>755</v>
      </c>
      <c r="DO48" s="34" t="s">
        <v>756</v>
      </c>
      <c r="DP48" s="34" t="s">
        <v>757</v>
      </c>
      <c r="DQ48" s="34" t="s">
        <v>755</v>
      </c>
      <c r="DR48" s="34" t="s">
        <v>756</v>
      </c>
      <c r="DS48" s="34" t="s">
        <v>757</v>
      </c>
    </row>
    <row r="49" spans="1:123" x14ac:dyDescent="0.3">
      <c r="B49" s="33" t="s">
        <v>116</v>
      </c>
      <c r="C49" s="33" t="s">
        <v>55</v>
      </c>
      <c r="D49" s="64">
        <f>IF(D8&gt;0, D8, "")</f>
        <v>5071.5862228796368</v>
      </c>
      <c r="E49" s="64">
        <f t="shared" ref="E49:AA49" si="23">IF(E8&gt;0, E8, "")</f>
        <v>11556.776079847692</v>
      </c>
      <c r="F49" s="64">
        <f t="shared" si="23"/>
        <v>16628.362302727332</v>
      </c>
      <c r="G49" s="64">
        <f t="shared" si="23"/>
        <v>5214.3709468773523</v>
      </c>
      <c r="H49" s="64">
        <f t="shared" si="23"/>
        <v>11385.689132674164</v>
      </c>
      <c r="I49" s="64">
        <f t="shared" si="23"/>
        <v>16600.06007955152</v>
      </c>
      <c r="J49" s="64">
        <f t="shared" si="23"/>
        <v>5703.27431737388</v>
      </c>
      <c r="K49" s="64">
        <f t="shared" si="23"/>
        <v>12774.32636228575</v>
      </c>
      <c r="L49" s="64">
        <f t="shared" si="23"/>
        <v>18477.600679659634</v>
      </c>
      <c r="M49" s="64">
        <f t="shared" si="23"/>
        <v>6141.5289222597412</v>
      </c>
      <c r="N49" s="64">
        <f t="shared" si="23"/>
        <v>14174.009590564317</v>
      </c>
      <c r="O49" s="64">
        <f t="shared" si="23"/>
        <v>20315.538512824063</v>
      </c>
      <c r="P49" s="64">
        <f t="shared" si="23"/>
        <v>5994.9133236548305</v>
      </c>
      <c r="Q49" s="64">
        <f t="shared" si="23"/>
        <v>15499.099142774534</v>
      </c>
      <c r="R49" s="64">
        <f t="shared" si="23"/>
        <v>21494.012466429369</v>
      </c>
      <c r="S49" s="64">
        <f t="shared" si="23"/>
        <v>6112.6626638825592</v>
      </c>
      <c r="T49" s="64">
        <f t="shared" si="23"/>
        <v>14000.373171525032</v>
      </c>
      <c r="U49" s="64">
        <f t="shared" si="23"/>
        <v>20113.035835407587</v>
      </c>
      <c r="V49" s="64">
        <f t="shared" si="23"/>
        <v>6216.1356787073728</v>
      </c>
      <c r="W49" s="64">
        <f t="shared" si="23"/>
        <v>13467.656407012497</v>
      </c>
      <c r="X49" s="64">
        <f t="shared" si="23"/>
        <v>19683.792085719873</v>
      </c>
      <c r="Y49" s="64">
        <f t="shared" si="23"/>
        <v>5324.3402474269978</v>
      </c>
      <c r="Z49" s="64">
        <f t="shared" si="23"/>
        <v>12579.941874173874</v>
      </c>
      <c r="AA49" s="64">
        <f t="shared" si="23"/>
        <v>17904.282121600874</v>
      </c>
      <c r="AB49" s="64" t="str">
        <f t="shared" ref="AB49:BG49" si="24">IF(AB8&gt;0, AB8, "")</f>
        <v/>
      </c>
      <c r="AC49" s="64" t="str">
        <f t="shared" si="24"/>
        <v/>
      </c>
      <c r="AD49" s="64" t="str">
        <f t="shared" si="24"/>
        <v/>
      </c>
      <c r="AE49" s="64" t="str">
        <f t="shared" si="24"/>
        <v/>
      </c>
      <c r="AF49" s="64" t="str">
        <f t="shared" si="24"/>
        <v/>
      </c>
      <c r="AG49" s="64" t="str">
        <f t="shared" si="24"/>
        <v/>
      </c>
      <c r="AH49" s="64" t="str">
        <f t="shared" si="24"/>
        <v/>
      </c>
      <c r="AI49" s="64" t="str">
        <f t="shared" si="24"/>
        <v/>
      </c>
      <c r="AJ49" s="64" t="str">
        <f t="shared" si="24"/>
        <v/>
      </c>
      <c r="AK49" s="64" t="str">
        <f t="shared" si="24"/>
        <v/>
      </c>
      <c r="AL49" s="64" t="str">
        <f t="shared" si="24"/>
        <v/>
      </c>
      <c r="AM49" s="64" t="str">
        <f t="shared" si="24"/>
        <v/>
      </c>
      <c r="AN49" s="64" t="str">
        <f t="shared" si="24"/>
        <v/>
      </c>
      <c r="AO49" s="64" t="str">
        <f t="shared" si="24"/>
        <v/>
      </c>
      <c r="AP49" s="64" t="str">
        <f t="shared" si="24"/>
        <v/>
      </c>
      <c r="AQ49" s="64" t="str">
        <f t="shared" si="24"/>
        <v/>
      </c>
      <c r="AR49" s="64" t="str">
        <f t="shared" si="24"/>
        <v/>
      </c>
      <c r="AS49" s="64" t="str">
        <f t="shared" si="24"/>
        <v/>
      </c>
      <c r="AT49" s="64" t="str">
        <f t="shared" si="24"/>
        <v/>
      </c>
      <c r="AU49" s="64" t="str">
        <f t="shared" si="24"/>
        <v/>
      </c>
      <c r="AV49" s="64" t="str">
        <f t="shared" si="24"/>
        <v/>
      </c>
      <c r="AW49" s="64" t="str">
        <f t="shared" si="24"/>
        <v/>
      </c>
      <c r="AX49" s="64" t="str">
        <f t="shared" si="24"/>
        <v/>
      </c>
      <c r="AY49" s="64" t="str">
        <f t="shared" si="24"/>
        <v/>
      </c>
      <c r="AZ49" s="64" t="str">
        <f t="shared" si="24"/>
        <v/>
      </c>
      <c r="BA49" s="64" t="str">
        <f t="shared" si="24"/>
        <v/>
      </c>
      <c r="BB49" s="64" t="str">
        <f t="shared" si="24"/>
        <v/>
      </c>
      <c r="BC49" s="64" t="str">
        <f t="shared" si="24"/>
        <v/>
      </c>
      <c r="BD49" s="64" t="str">
        <f t="shared" si="24"/>
        <v/>
      </c>
      <c r="BE49" s="64" t="str">
        <f t="shared" si="24"/>
        <v/>
      </c>
      <c r="BF49" s="64" t="str">
        <f t="shared" si="24"/>
        <v/>
      </c>
      <c r="BG49" s="64" t="str">
        <f t="shared" si="24"/>
        <v/>
      </c>
      <c r="BH49" s="64" t="str">
        <f t="shared" ref="BH49:CM49" si="25">IF(BH8&gt;0, BH8, "")</f>
        <v/>
      </c>
      <c r="BI49" s="64" t="str">
        <f t="shared" si="25"/>
        <v/>
      </c>
      <c r="BJ49" s="64" t="str">
        <f t="shared" si="25"/>
        <v/>
      </c>
      <c r="BK49" s="64" t="str">
        <f t="shared" si="25"/>
        <v/>
      </c>
      <c r="BL49" s="64" t="str">
        <f t="shared" si="25"/>
        <v/>
      </c>
      <c r="BM49" s="64" t="str">
        <f t="shared" si="25"/>
        <v/>
      </c>
      <c r="BN49" s="64" t="str">
        <f t="shared" si="25"/>
        <v/>
      </c>
      <c r="BO49" s="64" t="str">
        <f t="shared" si="25"/>
        <v/>
      </c>
      <c r="BP49" s="64" t="str">
        <f t="shared" si="25"/>
        <v/>
      </c>
      <c r="BQ49" s="64" t="str">
        <f t="shared" si="25"/>
        <v/>
      </c>
      <c r="BR49" s="64" t="str">
        <f t="shared" si="25"/>
        <v/>
      </c>
      <c r="BS49" s="64" t="str">
        <f t="shared" si="25"/>
        <v/>
      </c>
      <c r="BT49" s="64" t="str">
        <f t="shared" si="25"/>
        <v/>
      </c>
      <c r="BU49" s="64" t="str">
        <f t="shared" si="25"/>
        <v/>
      </c>
      <c r="BV49" s="64" t="str">
        <f t="shared" si="25"/>
        <v/>
      </c>
      <c r="BW49" s="64" t="str">
        <f t="shared" si="25"/>
        <v/>
      </c>
      <c r="BX49" s="64" t="str">
        <f t="shared" si="25"/>
        <v/>
      </c>
      <c r="BY49" s="64" t="str">
        <f t="shared" si="25"/>
        <v/>
      </c>
      <c r="BZ49" s="64" t="str">
        <f t="shared" si="25"/>
        <v/>
      </c>
      <c r="CA49" s="64" t="str">
        <f t="shared" si="25"/>
        <v/>
      </c>
      <c r="CB49" s="64" t="str">
        <f t="shared" si="25"/>
        <v/>
      </c>
      <c r="CC49" s="64" t="str">
        <f t="shared" si="25"/>
        <v/>
      </c>
      <c r="CD49" s="64" t="str">
        <f t="shared" si="25"/>
        <v/>
      </c>
      <c r="CE49" s="64" t="str">
        <f t="shared" si="25"/>
        <v/>
      </c>
      <c r="CF49" s="64" t="str">
        <f t="shared" si="25"/>
        <v/>
      </c>
      <c r="CG49" s="64" t="str">
        <f t="shared" si="25"/>
        <v/>
      </c>
      <c r="CH49" s="64" t="str">
        <f t="shared" si="25"/>
        <v/>
      </c>
      <c r="CI49" s="64" t="str">
        <f t="shared" si="25"/>
        <v/>
      </c>
      <c r="CJ49" s="64" t="str">
        <f t="shared" si="25"/>
        <v/>
      </c>
      <c r="CK49" s="64" t="str">
        <f t="shared" si="25"/>
        <v/>
      </c>
      <c r="CL49" s="64" t="str">
        <f t="shared" si="25"/>
        <v/>
      </c>
      <c r="CM49" s="64" t="str">
        <f t="shared" si="25"/>
        <v/>
      </c>
      <c r="CN49" s="64" t="str">
        <f t="shared" ref="CN49:DS49" si="26">IF(CN8&gt;0, CN8, "")</f>
        <v/>
      </c>
      <c r="CO49" s="64" t="str">
        <f t="shared" si="26"/>
        <v/>
      </c>
      <c r="CP49" s="64" t="str">
        <f t="shared" si="26"/>
        <v/>
      </c>
      <c r="CQ49" s="64" t="str">
        <f t="shared" si="26"/>
        <v/>
      </c>
      <c r="CR49" s="64" t="str">
        <f t="shared" si="26"/>
        <v/>
      </c>
      <c r="CS49" s="64" t="str">
        <f t="shared" si="26"/>
        <v/>
      </c>
      <c r="CT49" s="64" t="str">
        <f t="shared" si="26"/>
        <v/>
      </c>
      <c r="CU49" s="64" t="str">
        <f t="shared" si="26"/>
        <v/>
      </c>
      <c r="CV49" s="64" t="str">
        <f t="shared" si="26"/>
        <v/>
      </c>
      <c r="CW49" s="64" t="str">
        <f t="shared" si="26"/>
        <v/>
      </c>
      <c r="CX49" s="64" t="str">
        <f t="shared" si="26"/>
        <v/>
      </c>
      <c r="CY49" s="64" t="str">
        <f t="shared" si="26"/>
        <v/>
      </c>
      <c r="CZ49" s="64" t="str">
        <f t="shared" si="26"/>
        <v/>
      </c>
      <c r="DA49" s="64" t="str">
        <f t="shared" si="26"/>
        <v/>
      </c>
      <c r="DB49" s="64" t="str">
        <f t="shared" si="26"/>
        <v/>
      </c>
      <c r="DC49" s="64" t="str">
        <f t="shared" si="26"/>
        <v/>
      </c>
      <c r="DD49" s="64" t="str">
        <f t="shared" si="26"/>
        <v/>
      </c>
      <c r="DE49" s="64" t="str">
        <f t="shared" si="26"/>
        <v/>
      </c>
      <c r="DF49" s="64" t="str">
        <f t="shared" si="26"/>
        <v/>
      </c>
      <c r="DG49" s="64" t="str">
        <f t="shared" si="26"/>
        <v/>
      </c>
      <c r="DH49" s="64" t="str">
        <f t="shared" si="26"/>
        <v/>
      </c>
      <c r="DI49" s="64" t="str">
        <f t="shared" si="26"/>
        <v/>
      </c>
      <c r="DJ49" s="64" t="str">
        <f t="shared" si="26"/>
        <v/>
      </c>
      <c r="DK49" s="64" t="str">
        <f t="shared" si="26"/>
        <v/>
      </c>
      <c r="DL49" s="64" t="str">
        <f t="shared" si="26"/>
        <v/>
      </c>
      <c r="DM49" s="64" t="str">
        <f t="shared" si="26"/>
        <v/>
      </c>
      <c r="DN49" s="64" t="str">
        <f t="shared" si="26"/>
        <v/>
      </c>
      <c r="DO49" s="64" t="str">
        <f t="shared" si="26"/>
        <v/>
      </c>
      <c r="DP49" s="64" t="str">
        <f t="shared" si="26"/>
        <v/>
      </c>
      <c r="DQ49" s="64" t="str">
        <f t="shared" si="26"/>
        <v/>
      </c>
      <c r="DR49" s="64" t="str">
        <f t="shared" si="26"/>
        <v/>
      </c>
      <c r="DS49" s="64" t="str">
        <f t="shared" si="26"/>
        <v/>
      </c>
    </row>
    <row r="50" spans="1:123" x14ac:dyDescent="0.3">
      <c r="B50" s="33" t="s">
        <v>130</v>
      </c>
      <c r="C50" s="33" t="s">
        <v>131</v>
      </c>
      <c r="D50" s="64">
        <f>IF(D16&gt;0, D16, "")</f>
        <v>25204.056942667874</v>
      </c>
      <c r="E50" s="64">
        <f t="shared" ref="E50:AA50" si="27">IF(E16&gt;0, E16, "")</f>
        <v>17148.703275343709</v>
      </c>
      <c r="F50" s="64">
        <f t="shared" si="27"/>
        <v>42352.760218011601</v>
      </c>
      <c r="G50" s="64">
        <f t="shared" si="27"/>
        <v>39024.472493088528</v>
      </c>
      <c r="H50" s="64">
        <f t="shared" si="27"/>
        <v>19114.517628266203</v>
      </c>
      <c r="I50" s="64">
        <f t="shared" si="27"/>
        <v>58138.990121354749</v>
      </c>
      <c r="J50" s="64">
        <f t="shared" si="27"/>
        <v>18174.640186497847</v>
      </c>
      <c r="K50" s="64">
        <f t="shared" si="27"/>
        <v>10377.28074679935</v>
      </c>
      <c r="L50" s="64">
        <f t="shared" si="27"/>
        <v>28551.92093329721</v>
      </c>
      <c r="M50" s="64">
        <f t="shared" si="27"/>
        <v>21555.115471380937</v>
      </c>
      <c r="N50" s="64">
        <f t="shared" si="27"/>
        <v>13271.496628536572</v>
      </c>
      <c r="O50" s="64">
        <f t="shared" si="27"/>
        <v>34826.612099917489</v>
      </c>
      <c r="P50" s="64">
        <f t="shared" si="27"/>
        <v>23653.501977375625</v>
      </c>
      <c r="Q50" s="64">
        <f t="shared" si="27"/>
        <v>14711.174044892272</v>
      </c>
      <c r="R50" s="64">
        <f t="shared" si="27"/>
        <v>38364.6760222679</v>
      </c>
      <c r="S50" s="64">
        <f t="shared" si="27"/>
        <v>42546.386851637959</v>
      </c>
      <c r="T50" s="64">
        <f t="shared" si="27"/>
        <v>20217.934867749511</v>
      </c>
      <c r="U50" s="64">
        <f t="shared" si="27"/>
        <v>62764.321719387422</v>
      </c>
      <c r="V50" s="64">
        <f t="shared" si="27"/>
        <v>29532.188359821594</v>
      </c>
      <c r="W50" s="64">
        <f t="shared" si="27"/>
        <v>12120.577047482533</v>
      </c>
      <c r="X50" s="64">
        <f t="shared" si="27"/>
        <v>41652.765407304127</v>
      </c>
      <c r="Y50" s="64">
        <f t="shared" si="27"/>
        <v>25814.953357832546</v>
      </c>
      <c r="Z50" s="64">
        <f t="shared" si="27"/>
        <v>17542.045796941155</v>
      </c>
      <c r="AA50" s="64">
        <f t="shared" si="27"/>
        <v>43356.999154773686</v>
      </c>
      <c r="AB50" s="64" t="str">
        <f t="shared" ref="AB50:BG50" si="28">IF(AB16&gt;0, AB16, "")</f>
        <v/>
      </c>
      <c r="AC50" s="64" t="str">
        <f t="shared" si="28"/>
        <v/>
      </c>
      <c r="AD50" s="64" t="str">
        <f t="shared" si="28"/>
        <v/>
      </c>
      <c r="AE50" s="64" t="str">
        <f t="shared" si="28"/>
        <v/>
      </c>
      <c r="AF50" s="64" t="str">
        <f t="shared" si="28"/>
        <v/>
      </c>
      <c r="AG50" s="64" t="str">
        <f t="shared" si="28"/>
        <v/>
      </c>
      <c r="AH50" s="64" t="str">
        <f t="shared" si="28"/>
        <v/>
      </c>
      <c r="AI50" s="64" t="str">
        <f t="shared" si="28"/>
        <v/>
      </c>
      <c r="AJ50" s="64" t="str">
        <f t="shared" si="28"/>
        <v/>
      </c>
      <c r="AK50" s="64" t="str">
        <f t="shared" si="28"/>
        <v/>
      </c>
      <c r="AL50" s="64" t="str">
        <f t="shared" si="28"/>
        <v/>
      </c>
      <c r="AM50" s="64" t="str">
        <f t="shared" si="28"/>
        <v/>
      </c>
      <c r="AN50" s="64" t="str">
        <f t="shared" si="28"/>
        <v/>
      </c>
      <c r="AO50" s="64" t="str">
        <f t="shared" si="28"/>
        <v/>
      </c>
      <c r="AP50" s="64" t="str">
        <f t="shared" si="28"/>
        <v/>
      </c>
      <c r="AQ50" s="64" t="str">
        <f t="shared" si="28"/>
        <v/>
      </c>
      <c r="AR50" s="64" t="str">
        <f t="shared" si="28"/>
        <v/>
      </c>
      <c r="AS50" s="64" t="str">
        <f t="shared" si="28"/>
        <v/>
      </c>
      <c r="AT50" s="64" t="str">
        <f t="shared" si="28"/>
        <v/>
      </c>
      <c r="AU50" s="64" t="str">
        <f t="shared" si="28"/>
        <v/>
      </c>
      <c r="AV50" s="64" t="str">
        <f t="shared" si="28"/>
        <v/>
      </c>
      <c r="AW50" s="64" t="str">
        <f t="shared" si="28"/>
        <v/>
      </c>
      <c r="AX50" s="64" t="str">
        <f t="shared" si="28"/>
        <v/>
      </c>
      <c r="AY50" s="64" t="str">
        <f t="shared" si="28"/>
        <v/>
      </c>
      <c r="AZ50" s="64" t="str">
        <f t="shared" si="28"/>
        <v/>
      </c>
      <c r="BA50" s="64" t="str">
        <f t="shared" si="28"/>
        <v/>
      </c>
      <c r="BB50" s="64" t="str">
        <f t="shared" si="28"/>
        <v/>
      </c>
      <c r="BC50" s="64" t="str">
        <f t="shared" si="28"/>
        <v/>
      </c>
      <c r="BD50" s="64" t="str">
        <f t="shared" si="28"/>
        <v/>
      </c>
      <c r="BE50" s="64" t="str">
        <f t="shared" si="28"/>
        <v/>
      </c>
      <c r="BF50" s="64" t="str">
        <f t="shared" si="28"/>
        <v/>
      </c>
      <c r="BG50" s="64" t="str">
        <f t="shared" si="28"/>
        <v/>
      </c>
      <c r="BH50" s="64" t="str">
        <f t="shared" ref="BH50:CM50" si="29">IF(BH16&gt;0, BH16, "")</f>
        <v/>
      </c>
      <c r="BI50" s="64" t="str">
        <f t="shared" si="29"/>
        <v/>
      </c>
      <c r="BJ50" s="64" t="str">
        <f t="shared" si="29"/>
        <v/>
      </c>
      <c r="BK50" s="64" t="str">
        <f t="shared" si="29"/>
        <v/>
      </c>
      <c r="BL50" s="64" t="str">
        <f t="shared" si="29"/>
        <v/>
      </c>
      <c r="BM50" s="64" t="str">
        <f t="shared" si="29"/>
        <v/>
      </c>
      <c r="BN50" s="64" t="str">
        <f t="shared" si="29"/>
        <v/>
      </c>
      <c r="BO50" s="64" t="str">
        <f t="shared" si="29"/>
        <v/>
      </c>
      <c r="BP50" s="64" t="str">
        <f t="shared" si="29"/>
        <v/>
      </c>
      <c r="BQ50" s="64" t="str">
        <f t="shared" si="29"/>
        <v/>
      </c>
      <c r="BR50" s="64" t="str">
        <f t="shared" si="29"/>
        <v/>
      </c>
      <c r="BS50" s="64" t="str">
        <f t="shared" si="29"/>
        <v/>
      </c>
      <c r="BT50" s="64" t="str">
        <f t="shared" si="29"/>
        <v/>
      </c>
      <c r="BU50" s="64" t="str">
        <f t="shared" si="29"/>
        <v/>
      </c>
      <c r="BV50" s="64" t="str">
        <f t="shared" si="29"/>
        <v/>
      </c>
      <c r="BW50" s="64" t="str">
        <f t="shared" si="29"/>
        <v/>
      </c>
      <c r="BX50" s="64" t="str">
        <f t="shared" si="29"/>
        <v/>
      </c>
      <c r="BY50" s="64" t="str">
        <f t="shared" si="29"/>
        <v/>
      </c>
      <c r="BZ50" s="64" t="str">
        <f t="shared" si="29"/>
        <v/>
      </c>
      <c r="CA50" s="64" t="str">
        <f t="shared" si="29"/>
        <v/>
      </c>
      <c r="CB50" s="64" t="str">
        <f t="shared" si="29"/>
        <v/>
      </c>
      <c r="CC50" s="64" t="str">
        <f t="shared" si="29"/>
        <v/>
      </c>
      <c r="CD50" s="64" t="str">
        <f t="shared" si="29"/>
        <v/>
      </c>
      <c r="CE50" s="64" t="str">
        <f t="shared" si="29"/>
        <v/>
      </c>
      <c r="CF50" s="64" t="str">
        <f t="shared" si="29"/>
        <v/>
      </c>
      <c r="CG50" s="64" t="str">
        <f t="shared" si="29"/>
        <v/>
      </c>
      <c r="CH50" s="64" t="str">
        <f t="shared" si="29"/>
        <v/>
      </c>
      <c r="CI50" s="64" t="str">
        <f t="shared" si="29"/>
        <v/>
      </c>
      <c r="CJ50" s="64" t="str">
        <f t="shared" si="29"/>
        <v/>
      </c>
      <c r="CK50" s="64" t="str">
        <f t="shared" si="29"/>
        <v/>
      </c>
      <c r="CL50" s="64" t="str">
        <f t="shared" si="29"/>
        <v/>
      </c>
      <c r="CM50" s="64" t="str">
        <f t="shared" si="29"/>
        <v/>
      </c>
      <c r="CN50" s="64" t="str">
        <f t="shared" ref="CN50:DS50" si="30">IF(CN16&gt;0, CN16, "")</f>
        <v/>
      </c>
      <c r="CO50" s="64" t="str">
        <f t="shared" si="30"/>
        <v/>
      </c>
      <c r="CP50" s="64" t="str">
        <f t="shared" si="30"/>
        <v/>
      </c>
      <c r="CQ50" s="64" t="str">
        <f t="shared" si="30"/>
        <v/>
      </c>
      <c r="CR50" s="64" t="str">
        <f t="shared" si="30"/>
        <v/>
      </c>
      <c r="CS50" s="64" t="str">
        <f t="shared" si="30"/>
        <v/>
      </c>
      <c r="CT50" s="64" t="str">
        <f t="shared" si="30"/>
        <v/>
      </c>
      <c r="CU50" s="64" t="str">
        <f t="shared" si="30"/>
        <v/>
      </c>
      <c r="CV50" s="64" t="str">
        <f t="shared" si="30"/>
        <v/>
      </c>
      <c r="CW50" s="64" t="str">
        <f t="shared" si="30"/>
        <v/>
      </c>
      <c r="CX50" s="64" t="str">
        <f t="shared" si="30"/>
        <v/>
      </c>
      <c r="CY50" s="64" t="str">
        <f t="shared" si="30"/>
        <v/>
      </c>
      <c r="CZ50" s="64" t="str">
        <f t="shared" si="30"/>
        <v/>
      </c>
      <c r="DA50" s="64" t="str">
        <f t="shared" si="30"/>
        <v/>
      </c>
      <c r="DB50" s="64" t="str">
        <f t="shared" si="30"/>
        <v/>
      </c>
      <c r="DC50" s="64" t="str">
        <f t="shared" si="30"/>
        <v/>
      </c>
      <c r="DD50" s="64" t="str">
        <f t="shared" si="30"/>
        <v/>
      </c>
      <c r="DE50" s="64" t="str">
        <f t="shared" si="30"/>
        <v/>
      </c>
      <c r="DF50" s="64" t="str">
        <f t="shared" si="30"/>
        <v/>
      </c>
      <c r="DG50" s="64" t="str">
        <f t="shared" si="30"/>
        <v/>
      </c>
      <c r="DH50" s="64" t="str">
        <f t="shared" si="30"/>
        <v/>
      </c>
      <c r="DI50" s="64" t="str">
        <f t="shared" si="30"/>
        <v/>
      </c>
      <c r="DJ50" s="64" t="str">
        <f t="shared" si="30"/>
        <v/>
      </c>
      <c r="DK50" s="64" t="str">
        <f t="shared" si="30"/>
        <v/>
      </c>
      <c r="DL50" s="64" t="str">
        <f t="shared" si="30"/>
        <v/>
      </c>
      <c r="DM50" s="64" t="str">
        <f t="shared" si="30"/>
        <v/>
      </c>
      <c r="DN50" s="64" t="str">
        <f t="shared" si="30"/>
        <v/>
      </c>
      <c r="DO50" s="64" t="str">
        <f t="shared" si="30"/>
        <v/>
      </c>
      <c r="DP50" s="64" t="str">
        <f t="shared" si="30"/>
        <v/>
      </c>
      <c r="DQ50" s="64" t="str">
        <f t="shared" si="30"/>
        <v/>
      </c>
      <c r="DR50" s="64" t="str">
        <f t="shared" si="30"/>
        <v/>
      </c>
      <c r="DS50" s="64" t="str">
        <f t="shared" si="30"/>
        <v/>
      </c>
    </row>
    <row r="51" spans="1:123" x14ac:dyDescent="0.3">
      <c r="B51" s="33" t="s">
        <v>138</v>
      </c>
      <c r="C51" s="33" t="s">
        <v>139</v>
      </c>
      <c r="D51" s="64">
        <f>IF(D21&gt;0, D21, "")</f>
        <v>6785.6602077785128</v>
      </c>
      <c r="E51" s="64">
        <f t="shared" ref="E51:AA51" si="31">IF(E21&gt;0, E21, "")</f>
        <v>15923.240112921289</v>
      </c>
      <c r="F51" s="64">
        <f t="shared" si="31"/>
        <v>22708.900320699791</v>
      </c>
      <c r="G51" s="64">
        <f t="shared" si="31"/>
        <v>6577.9116891867825</v>
      </c>
      <c r="H51" s="64">
        <f t="shared" si="31"/>
        <v>13113.482561651648</v>
      </c>
      <c r="I51" s="64">
        <f t="shared" si="31"/>
        <v>19691.394250838421</v>
      </c>
      <c r="J51" s="64">
        <f t="shared" si="31"/>
        <v>7057.1331002355473</v>
      </c>
      <c r="K51" s="64">
        <f t="shared" si="31"/>
        <v>15673.017106190988</v>
      </c>
      <c r="L51" s="64">
        <f t="shared" si="31"/>
        <v>22730.150206426526</v>
      </c>
      <c r="M51" s="64">
        <f t="shared" si="31"/>
        <v>7024.7388860725214</v>
      </c>
      <c r="N51" s="64">
        <f t="shared" si="31"/>
        <v>16037.058840404181</v>
      </c>
      <c r="O51" s="64">
        <f t="shared" si="31"/>
        <v>23061.797726476692</v>
      </c>
      <c r="P51" s="64">
        <f t="shared" si="31"/>
        <v>8282.2755541865681</v>
      </c>
      <c r="Q51" s="64">
        <f t="shared" si="31"/>
        <v>19659.494292289943</v>
      </c>
      <c r="R51" s="64">
        <f t="shared" si="31"/>
        <v>27941.769846476505</v>
      </c>
      <c r="S51" s="64">
        <f t="shared" si="31"/>
        <v>7927.139994618743</v>
      </c>
      <c r="T51" s="64">
        <f t="shared" si="31"/>
        <v>18920.150462230482</v>
      </c>
      <c r="U51" s="64">
        <f t="shared" si="31"/>
        <v>26847.29045684923</v>
      </c>
      <c r="V51" s="64">
        <f t="shared" si="31"/>
        <v>6972.9534079466202</v>
      </c>
      <c r="W51" s="64">
        <f t="shared" si="31"/>
        <v>18327.52345300647</v>
      </c>
      <c r="X51" s="64">
        <f t="shared" si="31"/>
        <v>25300.47686095308</v>
      </c>
      <c r="Y51" s="64">
        <f t="shared" si="31"/>
        <v>8603.2771536945711</v>
      </c>
      <c r="Z51" s="64">
        <f t="shared" si="31"/>
        <v>21374.047311226226</v>
      </c>
      <c r="AA51" s="64">
        <f t="shared" si="31"/>
        <v>29977.324464920817</v>
      </c>
      <c r="AB51" s="64" t="str">
        <f t="shared" ref="AB51:BG51" si="32">IF(AB21&gt;0, AB21, "")</f>
        <v/>
      </c>
      <c r="AC51" s="64" t="str">
        <f t="shared" si="32"/>
        <v/>
      </c>
      <c r="AD51" s="64" t="str">
        <f t="shared" si="32"/>
        <v/>
      </c>
      <c r="AE51" s="64" t="str">
        <f t="shared" si="32"/>
        <v/>
      </c>
      <c r="AF51" s="64" t="str">
        <f t="shared" si="32"/>
        <v/>
      </c>
      <c r="AG51" s="64" t="str">
        <f t="shared" si="32"/>
        <v/>
      </c>
      <c r="AH51" s="64" t="str">
        <f t="shared" si="32"/>
        <v/>
      </c>
      <c r="AI51" s="64" t="str">
        <f t="shared" si="32"/>
        <v/>
      </c>
      <c r="AJ51" s="64" t="str">
        <f t="shared" si="32"/>
        <v/>
      </c>
      <c r="AK51" s="64" t="str">
        <f t="shared" si="32"/>
        <v/>
      </c>
      <c r="AL51" s="64" t="str">
        <f t="shared" si="32"/>
        <v/>
      </c>
      <c r="AM51" s="64" t="str">
        <f t="shared" si="32"/>
        <v/>
      </c>
      <c r="AN51" s="64" t="str">
        <f t="shared" si="32"/>
        <v/>
      </c>
      <c r="AO51" s="64" t="str">
        <f t="shared" si="32"/>
        <v/>
      </c>
      <c r="AP51" s="64" t="str">
        <f t="shared" si="32"/>
        <v/>
      </c>
      <c r="AQ51" s="64" t="str">
        <f t="shared" si="32"/>
        <v/>
      </c>
      <c r="AR51" s="64" t="str">
        <f t="shared" si="32"/>
        <v/>
      </c>
      <c r="AS51" s="64" t="str">
        <f t="shared" si="32"/>
        <v/>
      </c>
      <c r="AT51" s="64" t="str">
        <f t="shared" si="32"/>
        <v/>
      </c>
      <c r="AU51" s="64" t="str">
        <f t="shared" si="32"/>
        <v/>
      </c>
      <c r="AV51" s="64" t="str">
        <f t="shared" si="32"/>
        <v/>
      </c>
      <c r="AW51" s="64" t="str">
        <f t="shared" si="32"/>
        <v/>
      </c>
      <c r="AX51" s="64" t="str">
        <f t="shared" si="32"/>
        <v/>
      </c>
      <c r="AY51" s="64" t="str">
        <f t="shared" si="32"/>
        <v/>
      </c>
      <c r="AZ51" s="64" t="str">
        <f t="shared" si="32"/>
        <v/>
      </c>
      <c r="BA51" s="64" t="str">
        <f t="shared" si="32"/>
        <v/>
      </c>
      <c r="BB51" s="64" t="str">
        <f t="shared" si="32"/>
        <v/>
      </c>
      <c r="BC51" s="64" t="str">
        <f t="shared" si="32"/>
        <v/>
      </c>
      <c r="BD51" s="64" t="str">
        <f t="shared" si="32"/>
        <v/>
      </c>
      <c r="BE51" s="64" t="str">
        <f t="shared" si="32"/>
        <v/>
      </c>
      <c r="BF51" s="64" t="str">
        <f t="shared" si="32"/>
        <v/>
      </c>
      <c r="BG51" s="64" t="str">
        <f t="shared" si="32"/>
        <v/>
      </c>
      <c r="BH51" s="64" t="str">
        <f t="shared" ref="BH51:CM51" si="33">IF(BH21&gt;0, BH21, "")</f>
        <v/>
      </c>
      <c r="BI51" s="64" t="str">
        <f t="shared" si="33"/>
        <v/>
      </c>
      <c r="BJ51" s="64" t="str">
        <f t="shared" si="33"/>
        <v/>
      </c>
      <c r="BK51" s="64" t="str">
        <f t="shared" si="33"/>
        <v/>
      </c>
      <c r="BL51" s="64" t="str">
        <f t="shared" si="33"/>
        <v/>
      </c>
      <c r="BM51" s="64" t="str">
        <f t="shared" si="33"/>
        <v/>
      </c>
      <c r="BN51" s="64" t="str">
        <f t="shared" si="33"/>
        <v/>
      </c>
      <c r="BO51" s="64" t="str">
        <f t="shared" si="33"/>
        <v/>
      </c>
      <c r="BP51" s="64" t="str">
        <f t="shared" si="33"/>
        <v/>
      </c>
      <c r="BQ51" s="64" t="str">
        <f t="shared" si="33"/>
        <v/>
      </c>
      <c r="BR51" s="64" t="str">
        <f t="shared" si="33"/>
        <v/>
      </c>
      <c r="BS51" s="64" t="str">
        <f t="shared" si="33"/>
        <v/>
      </c>
      <c r="BT51" s="64" t="str">
        <f t="shared" si="33"/>
        <v/>
      </c>
      <c r="BU51" s="64" t="str">
        <f t="shared" si="33"/>
        <v/>
      </c>
      <c r="BV51" s="64" t="str">
        <f t="shared" si="33"/>
        <v/>
      </c>
      <c r="BW51" s="64" t="str">
        <f t="shared" si="33"/>
        <v/>
      </c>
      <c r="BX51" s="64" t="str">
        <f t="shared" si="33"/>
        <v/>
      </c>
      <c r="BY51" s="64" t="str">
        <f t="shared" si="33"/>
        <v/>
      </c>
      <c r="BZ51" s="64" t="str">
        <f t="shared" si="33"/>
        <v/>
      </c>
      <c r="CA51" s="64" t="str">
        <f t="shared" si="33"/>
        <v/>
      </c>
      <c r="CB51" s="64" t="str">
        <f t="shared" si="33"/>
        <v/>
      </c>
      <c r="CC51" s="64" t="str">
        <f t="shared" si="33"/>
        <v/>
      </c>
      <c r="CD51" s="64" t="str">
        <f t="shared" si="33"/>
        <v/>
      </c>
      <c r="CE51" s="64" t="str">
        <f t="shared" si="33"/>
        <v/>
      </c>
      <c r="CF51" s="64" t="str">
        <f t="shared" si="33"/>
        <v/>
      </c>
      <c r="CG51" s="64" t="str">
        <f t="shared" si="33"/>
        <v/>
      </c>
      <c r="CH51" s="64" t="str">
        <f t="shared" si="33"/>
        <v/>
      </c>
      <c r="CI51" s="64" t="str">
        <f t="shared" si="33"/>
        <v/>
      </c>
      <c r="CJ51" s="64" t="str">
        <f t="shared" si="33"/>
        <v/>
      </c>
      <c r="CK51" s="64" t="str">
        <f t="shared" si="33"/>
        <v/>
      </c>
      <c r="CL51" s="64" t="str">
        <f t="shared" si="33"/>
        <v/>
      </c>
      <c r="CM51" s="64" t="str">
        <f t="shared" si="33"/>
        <v/>
      </c>
      <c r="CN51" s="64" t="str">
        <f t="shared" ref="CN51:DS51" si="34">IF(CN21&gt;0, CN21, "")</f>
        <v/>
      </c>
      <c r="CO51" s="64" t="str">
        <f t="shared" si="34"/>
        <v/>
      </c>
      <c r="CP51" s="64" t="str">
        <f t="shared" si="34"/>
        <v/>
      </c>
      <c r="CQ51" s="64" t="str">
        <f t="shared" si="34"/>
        <v/>
      </c>
      <c r="CR51" s="64" t="str">
        <f t="shared" si="34"/>
        <v/>
      </c>
      <c r="CS51" s="64" t="str">
        <f t="shared" si="34"/>
        <v/>
      </c>
      <c r="CT51" s="64" t="str">
        <f t="shared" si="34"/>
        <v/>
      </c>
      <c r="CU51" s="64" t="str">
        <f t="shared" si="34"/>
        <v/>
      </c>
      <c r="CV51" s="64" t="str">
        <f t="shared" si="34"/>
        <v/>
      </c>
      <c r="CW51" s="64" t="str">
        <f t="shared" si="34"/>
        <v/>
      </c>
      <c r="CX51" s="64" t="str">
        <f t="shared" si="34"/>
        <v/>
      </c>
      <c r="CY51" s="64" t="str">
        <f t="shared" si="34"/>
        <v/>
      </c>
      <c r="CZ51" s="64" t="str">
        <f t="shared" si="34"/>
        <v/>
      </c>
      <c r="DA51" s="64" t="str">
        <f t="shared" si="34"/>
        <v/>
      </c>
      <c r="DB51" s="64" t="str">
        <f t="shared" si="34"/>
        <v/>
      </c>
      <c r="DC51" s="64" t="str">
        <f t="shared" si="34"/>
        <v/>
      </c>
      <c r="DD51" s="64" t="str">
        <f t="shared" si="34"/>
        <v/>
      </c>
      <c r="DE51" s="64" t="str">
        <f t="shared" si="34"/>
        <v/>
      </c>
      <c r="DF51" s="64" t="str">
        <f t="shared" si="34"/>
        <v/>
      </c>
      <c r="DG51" s="64" t="str">
        <f t="shared" si="34"/>
        <v/>
      </c>
      <c r="DH51" s="64" t="str">
        <f t="shared" si="34"/>
        <v/>
      </c>
      <c r="DI51" s="64" t="str">
        <f t="shared" si="34"/>
        <v/>
      </c>
      <c r="DJ51" s="64" t="str">
        <f t="shared" si="34"/>
        <v/>
      </c>
      <c r="DK51" s="64" t="str">
        <f t="shared" si="34"/>
        <v/>
      </c>
      <c r="DL51" s="64" t="str">
        <f t="shared" si="34"/>
        <v/>
      </c>
      <c r="DM51" s="64" t="str">
        <f t="shared" si="34"/>
        <v/>
      </c>
      <c r="DN51" s="64" t="str">
        <f t="shared" si="34"/>
        <v/>
      </c>
      <c r="DO51" s="64" t="str">
        <f t="shared" si="34"/>
        <v/>
      </c>
      <c r="DP51" s="64" t="str">
        <f t="shared" si="34"/>
        <v/>
      </c>
      <c r="DQ51" s="64" t="str">
        <f t="shared" si="34"/>
        <v/>
      </c>
      <c r="DR51" s="64" t="str">
        <f t="shared" si="34"/>
        <v/>
      </c>
      <c r="DS51" s="64" t="str">
        <f t="shared" si="34"/>
        <v/>
      </c>
    </row>
    <row r="52" spans="1:123" x14ac:dyDescent="0.3">
      <c r="B52" s="33" t="s">
        <v>160</v>
      </c>
      <c r="C52" s="33" t="s">
        <v>161</v>
      </c>
      <c r="D52" s="64">
        <f>IF(D33&gt;0, D33, "")</f>
        <v>23178.693651740432</v>
      </c>
      <c r="E52" s="64">
        <f t="shared" ref="E52:AA52" si="35">IF(E33&gt;0, E33, "")</f>
        <v>11681.346348017947</v>
      </c>
      <c r="F52" s="64">
        <f t="shared" si="35"/>
        <v>34860.039999758395</v>
      </c>
      <c r="G52" s="64">
        <f t="shared" si="35"/>
        <v>28847.041946106005</v>
      </c>
      <c r="H52" s="64">
        <f t="shared" si="35"/>
        <v>11678.101267096479</v>
      </c>
      <c r="I52" s="64">
        <f t="shared" si="35"/>
        <v>40525.143213202471</v>
      </c>
      <c r="J52" s="64">
        <f t="shared" si="35"/>
        <v>30757.156762324183</v>
      </c>
      <c r="K52" s="64">
        <f t="shared" si="35"/>
        <v>11509.330279457085</v>
      </c>
      <c r="L52" s="64">
        <f t="shared" si="35"/>
        <v>42266.487041781264</v>
      </c>
      <c r="M52" s="64">
        <f t="shared" si="35"/>
        <v>29123.092783591601</v>
      </c>
      <c r="N52" s="64">
        <f t="shared" si="35"/>
        <v>11648.263096392093</v>
      </c>
      <c r="O52" s="64">
        <f t="shared" si="35"/>
        <v>40771.355879983705</v>
      </c>
      <c r="P52" s="64">
        <f t="shared" si="35"/>
        <v>31880.620710300329</v>
      </c>
      <c r="Q52" s="64">
        <f t="shared" si="35"/>
        <v>13496.973006329592</v>
      </c>
      <c r="R52" s="64">
        <f t="shared" si="35"/>
        <v>45377.593716629926</v>
      </c>
      <c r="S52" s="64">
        <f t="shared" si="35"/>
        <v>29462.059137630546</v>
      </c>
      <c r="T52" s="64">
        <f t="shared" si="35"/>
        <v>12284.301745852199</v>
      </c>
      <c r="U52" s="64">
        <f t="shared" si="35"/>
        <v>41746.360883482732</v>
      </c>
      <c r="V52" s="64">
        <f t="shared" si="35"/>
        <v>30519.67592017827</v>
      </c>
      <c r="W52" s="64">
        <f t="shared" si="35"/>
        <v>11472.895644417114</v>
      </c>
      <c r="X52" s="64">
        <f t="shared" si="35"/>
        <v>41992.571564595375</v>
      </c>
      <c r="Y52" s="64">
        <f t="shared" si="35"/>
        <v>29761.133111003295</v>
      </c>
      <c r="Z52" s="64">
        <f t="shared" si="35"/>
        <v>9793.1790942156968</v>
      </c>
      <c r="AA52" s="64">
        <f t="shared" si="35"/>
        <v>39554.312205218994</v>
      </c>
      <c r="AB52" s="64" t="str">
        <f t="shared" ref="AB52:BG52" si="36">IF(AB33&gt;0, AB33, "")</f>
        <v/>
      </c>
      <c r="AC52" s="64" t="str">
        <f t="shared" si="36"/>
        <v/>
      </c>
      <c r="AD52" s="64" t="str">
        <f t="shared" si="36"/>
        <v/>
      </c>
      <c r="AE52" s="64" t="str">
        <f t="shared" si="36"/>
        <v/>
      </c>
      <c r="AF52" s="64" t="str">
        <f t="shared" si="36"/>
        <v/>
      </c>
      <c r="AG52" s="64" t="str">
        <f t="shared" si="36"/>
        <v/>
      </c>
      <c r="AH52" s="64" t="str">
        <f t="shared" si="36"/>
        <v/>
      </c>
      <c r="AI52" s="64" t="str">
        <f t="shared" si="36"/>
        <v/>
      </c>
      <c r="AJ52" s="64" t="str">
        <f t="shared" si="36"/>
        <v/>
      </c>
      <c r="AK52" s="64" t="str">
        <f t="shared" si="36"/>
        <v/>
      </c>
      <c r="AL52" s="64" t="str">
        <f t="shared" si="36"/>
        <v/>
      </c>
      <c r="AM52" s="64" t="str">
        <f t="shared" si="36"/>
        <v/>
      </c>
      <c r="AN52" s="64" t="str">
        <f t="shared" si="36"/>
        <v/>
      </c>
      <c r="AO52" s="64" t="str">
        <f t="shared" si="36"/>
        <v/>
      </c>
      <c r="AP52" s="64" t="str">
        <f t="shared" si="36"/>
        <v/>
      </c>
      <c r="AQ52" s="64" t="str">
        <f t="shared" si="36"/>
        <v/>
      </c>
      <c r="AR52" s="64" t="str">
        <f t="shared" si="36"/>
        <v/>
      </c>
      <c r="AS52" s="64" t="str">
        <f t="shared" si="36"/>
        <v/>
      </c>
      <c r="AT52" s="64" t="str">
        <f t="shared" si="36"/>
        <v/>
      </c>
      <c r="AU52" s="64" t="str">
        <f t="shared" si="36"/>
        <v/>
      </c>
      <c r="AV52" s="64" t="str">
        <f t="shared" si="36"/>
        <v/>
      </c>
      <c r="AW52" s="64" t="str">
        <f t="shared" si="36"/>
        <v/>
      </c>
      <c r="AX52" s="64" t="str">
        <f t="shared" si="36"/>
        <v/>
      </c>
      <c r="AY52" s="64" t="str">
        <f t="shared" si="36"/>
        <v/>
      </c>
      <c r="AZ52" s="64" t="str">
        <f t="shared" si="36"/>
        <v/>
      </c>
      <c r="BA52" s="64" t="str">
        <f t="shared" si="36"/>
        <v/>
      </c>
      <c r="BB52" s="64" t="str">
        <f t="shared" si="36"/>
        <v/>
      </c>
      <c r="BC52" s="64" t="str">
        <f t="shared" si="36"/>
        <v/>
      </c>
      <c r="BD52" s="64" t="str">
        <f t="shared" si="36"/>
        <v/>
      </c>
      <c r="BE52" s="64" t="str">
        <f t="shared" si="36"/>
        <v/>
      </c>
      <c r="BF52" s="64" t="str">
        <f t="shared" si="36"/>
        <v/>
      </c>
      <c r="BG52" s="64" t="str">
        <f t="shared" si="36"/>
        <v/>
      </c>
      <c r="BH52" s="64" t="str">
        <f t="shared" ref="BH52:CM52" si="37">IF(BH33&gt;0, BH33, "")</f>
        <v/>
      </c>
      <c r="BI52" s="64" t="str">
        <f t="shared" si="37"/>
        <v/>
      </c>
      <c r="BJ52" s="64" t="str">
        <f t="shared" si="37"/>
        <v/>
      </c>
      <c r="BK52" s="64" t="str">
        <f t="shared" si="37"/>
        <v/>
      </c>
      <c r="BL52" s="64" t="str">
        <f t="shared" si="37"/>
        <v/>
      </c>
      <c r="BM52" s="64" t="str">
        <f t="shared" si="37"/>
        <v/>
      </c>
      <c r="BN52" s="64" t="str">
        <f t="shared" si="37"/>
        <v/>
      </c>
      <c r="BO52" s="64" t="str">
        <f t="shared" si="37"/>
        <v/>
      </c>
      <c r="BP52" s="64" t="str">
        <f t="shared" si="37"/>
        <v/>
      </c>
      <c r="BQ52" s="64" t="str">
        <f t="shared" si="37"/>
        <v/>
      </c>
      <c r="BR52" s="64" t="str">
        <f t="shared" si="37"/>
        <v/>
      </c>
      <c r="BS52" s="64" t="str">
        <f t="shared" si="37"/>
        <v/>
      </c>
      <c r="BT52" s="64" t="str">
        <f t="shared" si="37"/>
        <v/>
      </c>
      <c r="BU52" s="64" t="str">
        <f t="shared" si="37"/>
        <v/>
      </c>
      <c r="BV52" s="64" t="str">
        <f t="shared" si="37"/>
        <v/>
      </c>
      <c r="BW52" s="64" t="str">
        <f t="shared" si="37"/>
        <v/>
      </c>
      <c r="BX52" s="64" t="str">
        <f t="shared" si="37"/>
        <v/>
      </c>
      <c r="BY52" s="64" t="str">
        <f t="shared" si="37"/>
        <v/>
      </c>
      <c r="BZ52" s="64" t="str">
        <f t="shared" si="37"/>
        <v/>
      </c>
      <c r="CA52" s="64" t="str">
        <f t="shared" si="37"/>
        <v/>
      </c>
      <c r="CB52" s="64" t="str">
        <f t="shared" si="37"/>
        <v/>
      </c>
      <c r="CC52" s="64" t="str">
        <f t="shared" si="37"/>
        <v/>
      </c>
      <c r="CD52" s="64" t="str">
        <f t="shared" si="37"/>
        <v/>
      </c>
      <c r="CE52" s="64" t="str">
        <f t="shared" si="37"/>
        <v/>
      </c>
      <c r="CF52" s="64" t="str">
        <f t="shared" si="37"/>
        <v/>
      </c>
      <c r="CG52" s="64" t="str">
        <f t="shared" si="37"/>
        <v/>
      </c>
      <c r="CH52" s="64" t="str">
        <f t="shared" si="37"/>
        <v/>
      </c>
      <c r="CI52" s="64" t="str">
        <f t="shared" si="37"/>
        <v/>
      </c>
      <c r="CJ52" s="64" t="str">
        <f t="shared" si="37"/>
        <v/>
      </c>
      <c r="CK52" s="64" t="str">
        <f t="shared" si="37"/>
        <v/>
      </c>
      <c r="CL52" s="64" t="str">
        <f t="shared" si="37"/>
        <v/>
      </c>
      <c r="CM52" s="64" t="str">
        <f t="shared" si="37"/>
        <v/>
      </c>
      <c r="CN52" s="64" t="str">
        <f t="shared" ref="CN52:DS52" si="38">IF(CN33&gt;0, CN33, "")</f>
        <v/>
      </c>
      <c r="CO52" s="64" t="str">
        <f t="shared" si="38"/>
        <v/>
      </c>
      <c r="CP52" s="64" t="str">
        <f t="shared" si="38"/>
        <v/>
      </c>
      <c r="CQ52" s="64" t="str">
        <f t="shared" si="38"/>
        <v/>
      </c>
      <c r="CR52" s="64" t="str">
        <f t="shared" si="38"/>
        <v/>
      </c>
      <c r="CS52" s="64" t="str">
        <f t="shared" si="38"/>
        <v/>
      </c>
      <c r="CT52" s="64" t="str">
        <f t="shared" si="38"/>
        <v/>
      </c>
      <c r="CU52" s="64" t="str">
        <f t="shared" si="38"/>
        <v/>
      </c>
      <c r="CV52" s="64" t="str">
        <f t="shared" si="38"/>
        <v/>
      </c>
      <c r="CW52" s="64" t="str">
        <f t="shared" si="38"/>
        <v/>
      </c>
      <c r="CX52" s="64" t="str">
        <f t="shared" si="38"/>
        <v/>
      </c>
      <c r="CY52" s="64" t="str">
        <f t="shared" si="38"/>
        <v/>
      </c>
      <c r="CZ52" s="64" t="str">
        <f t="shared" si="38"/>
        <v/>
      </c>
      <c r="DA52" s="64" t="str">
        <f t="shared" si="38"/>
        <v/>
      </c>
      <c r="DB52" s="64" t="str">
        <f t="shared" si="38"/>
        <v/>
      </c>
      <c r="DC52" s="64" t="str">
        <f t="shared" si="38"/>
        <v/>
      </c>
      <c r="DD52" s="64" t="str">
        <f t="shared" si="38"/>
        <v/>
      </c>
      <c r="DE52" s="64" t="str">
        <f t="shared" si="38"/>
        <v/>
      </c>
      <c r="DF52" s="64" t="str">
        <f t="shared" si="38"/>
        <v/>
      </c>
      <c r="DG52" s="64" t="str">
        <f t="shared" si="38"/>
        <v/>
      </c>
      <c r="DH52" s="64" t="str">
        <f t="shared" si="38"/>
        <v/>
      </c>
      <c r="DI52" s="64" t="str">
        <f t="shared" si="38"/>
        <v/>
      </c>
      <c r="DJ52" s="64" t="str">
        <f t="shared" si="38"/>
        <v/>
      </c>
      <c r="DK52" s="64" t="str">
        <f t="shared" si="38"/>
        <v/>
      </c>
      <c r="DL52" s="64" t="str">
        <f t="shared" si="38"/>
        <v/>
      </c>
      <c r="DM52" s="64" t="str">
        <f t="shared" si="38"/>
        <v/>
      </c>
      <c r="DN52" s="64" t="str">
        <f t="shared" si="38"/>
        <v/>
      </c>
      <c r="DO52" s="64" t="str">
        <f t="shared" si="38"/>
        <v/>
      </c>
      <c r="DP52" s="64" t="str">
        <f t="shared" si="38"/>
        <v/>
      </c>
      <c r="DQ52" s="64" t="str">
        <f t="shared" si="38"/>
        <v/>
      </c>
      <c r="DR52" s="64" t="str">
        <f t="shared" si="38"/>
        <v/>
      </c>
      <c r="DS52" s="64" t="str">
        <f t="shared" si="38"/>
        <v/>
      </c>
    </row>
    <row r="54" spans="1:123" x14ac:dyDescent="0.3">
      <c r="C54" s="103" t="s">
        <v>771</v>
      </c>
      <c r="D54" s="102">
        <f>IFERROR(SUM(D49:D52)-D44, "")</f>
        <v>0</v>
      </c>
      <c r="E54" s="102">
        <f t="shared" ref="E54:BP54" si="39">IFERROR(SUM(E49:E52)-E44, "")</f>
        <v>0</v>
      </c>
      <c r="F54" s="102">
        <f t="shared" si="39"/>
        <v>0</v>
      </c>
      <c r="G54" s="102">
        <f t="shared" si="39"/>
        <v>0</v>
      </c>
      <c r="H54" s="102">
        <f t="shared" si="39"/>
        <v>0</v>
      </c>
      <c r="I54" s="102">
        <f t="shared" si="39"/>
        <v>0</v>
      </c>
      <c r="J54" s="102">
        <f t="shared" si="39"/>
        <v>0</v>
      </c>
      <c r="K54" s="102">
        <f t="shared" si="39"/>
        <v>0</v>
      </c>
      <c r="L54" s="102">
        <f t="shared" si="39"/>
        <v>0</v>
      </c>
      <c r="M54" s="102">
        <f t="shared" si="39"/>
        <v>0</v>
      </c>
      <c r="N54" s="102">
        <f t="shared" si="39"/>
        <v>0</v>
      </c>
      <c r="O54" s="102">
        <f t="shared" si="39"/>
        <v>0</v>
      </c>
      <c r="P54" s="102">
        <f t="shared" si="39"/>
        <v>0</v>
      </c>
      <c r="Q54" s="102">
        <f t="shared" si="39"/>
        <v>0</v>
      </c>
      <c r="R54" s="102">
        <f t="shared" si="39"/>
        <v>0</v>
      </c>
      <c r="S54" s="102">
        <f t="shared" si="39"/>
        <v>0</v>
      </c>
      <c r="T54" s="102">
        <f t="shared" si="39"/>
        <v>0</v>
      </c>
      <c r="U54" s="102">
        <f t="shared" si="39"/>
        <v>0</v>
      </c>
      <c r="V54" s="102">
        <f t="shared" si="39"/>
        <v>0</v>
      </c>
      <c r="W54" s="102">
        <f t="shared" si="39"/>
        <v>0</v>
      </c>
      <c r="X54" s="102">
        <f t="shared" si="39"/>
        <v>0</v>
      </c>
      <c r="Y54" s="102">
        <f t="shared" si="39"/>
        <v>0</v>
      </c>
      <c r="Z54" s="102">
        <f t="shared" si="39"/>
        <v>0</v>
      </c>
      <c r="AA54" s="102">
        <f t="shared" si="39"/>
        <v>0</v>
      </c>
      <c r="AB54" s="102" t="str">
        <f t="shared" ref="AB54:AN54" si="40">IFERROR(SUM(AB49:AB52)-AB44, "")</f>
        <v/>
      </c>
      <c r="AC54" s="102" t="str">
        <f t="shared" si="40"/>
        <v/>
      </c>
      <c r="AD54" s="102" t="str">
        <f t="shared" si="40"/>
        <v/>
      </c>
      <c r="AE54" s="102" t="str">
        <f t="shared" si="40"/>
        <v/>
      </c>
      <c r="AF54" s="102" t="str">
        <f t="shared" si="40"/>
        <v/>
      </c>
      <c r="AG54" s="102" t="str">
        <f t="shared" si="40"/>
        <v/>
      </c>
      <c r="AH54" s="102" t="str">
        <f t="shared" si="40"/>
        <v/>
      </c>
      <c r="AI54" s="102" t="str">
        <f t="shared" si="40"/>
        <v/>
      </c>
      <c r="AJ54" s="102" t="str">
        <f t="shared" si="40"/>
        <v/>
      </c>
      <c r="AK54" s="102" t="str">
        <f t="shared" si="40"/>
        <v/>
      </c>
      <c r="AL54" s="102" t="str">
        <f t="shared" si="40"/>
        <v/>
      </c>
      <c r="AM54" s="102" t="str">
        <f t="shared" si="40"/>
        <v/>
      </c>
      <c r="AN54" s="102" t="str">
        <f t="shared" si="40"/>
        <v/>
      </c>
      <c r="AO54" s="102" t="str">
        <f t="shared" si="39"/>
        <v/>
      </c>
      <c r="AP54" s="102" t="str">
        <f t="shared" si="39"/>
        <v/>
      </c>
      <c r="AQ54" s="102" t="str">
        <f t="shared" si="39"/>
        <v/>
      </c>
      <c r="AR54" s="102" t="str">
        <f t="shared" si="39"/>
        <v/>
      </c>
      <c r="AS54" s="102" t="str">
        <f t="shared" si="39"/>
        <v/>
      </c>
      <c r="AT54" s="102" t="str">
        <f t="shared" si="39"/>
        <v/>
      </c>
      <c r="AU54" s="102" t="str">
        <f t="shared" si="39"/>
        <v/>
      </c>
      <c r="AV54" s="102" t="str">
        <f t="shared" si="39"/>
        <v/>
      </c>
      <c r="AW54" s="102" t="str">
        <f t="shared" si="39"/>
        <v/>
      </c>
      <c r="AX54" s="102" t="str">
        <f t="shared" si="39"/>
        <v/>
      </c>
      <c r="AY54" s="102" t="str">
        <f t="shared" si="39"/>
        <v/>
      </c>
      <c r="AZ54" s="102" t="str">
        <f t="shared" si="39"/>
        <v/>
      </c>
      <c r="BA54" s="102" t="str">
        <f t="shared" si="39"/>
        <v/>
      </c>
      <c r="BB54" s="102" t="str">
        <f t="shared" si="39"/>
        <v/>
      </c>
      <c r="BC54" s="102" t="str">
        <f t="shared" si="39"/>
        <v/>
      </c>
      <c r="BD54" s="102" t="str">
        <f t="shared" si="39"/>
        <v/>
      </c>
      <c r="BE54" s="102" t="str">
        <f t="shared" si="39"/>
        <v/>
      </c>
      <c r="BF54" s="102" t="str">
        <f t="shared" si="39"/>
        <v/>
      </c>
      <c r="BG54" s="102" t="str">
        <f t="shared" si="39"/>
        <v/>
      </c>
      <c r="BH54" s="102" t="str">
        <f t="shared" si="39"/>
        <v/>
      </c>
      <c r="BI54" s="102" t="str">
        <f t="shared" si="39"/>
        <v/>
      </c>
      <c r="BJ54" s="102" t="str">
        <f t="shared" si="39"/>
        <v/>
      </c>
      <c r="BK54" s="102" t="str">
        <f t="shared" si="39"/>
        <v/>
      </c>
      <c r="BL54" s="102" t="str">
        <f t="shared" si="39"/>
        <v/>
      </c>
      <c r="BM54" s="102" t="str">
        <f t="shared" si="39"/>
        <v/>
      </c>
      <c r="BN54" s="102" t="str">
        <f t="shared" si="39"/>
        <v/>
      </c>
      <c r="BO54" s="102" t="str">
        <f t="shared" si="39"/>
        <v/>
      </c>
      <c r="BP54" s="102" t="str">
        <f t="shared" si="39"/>
        <v/>
      </c>
      <c r="BQ54" s="102" t="str">
        <f t="shared" ref="BQ54:DS54" si="41">IFERROR(SUM(BQ49:BQ52)-BQ44, "")</f>
        <v/>
      </c>
      <c r="BR54" s="102" t="str">
        <f t="shared" si="41"/>
        <v/>
      </c>
      <c r="BS54" s="102" t="str">
        <f t="shared" si="41"/>
        <v/>
      </c>
      <c r="BT54" s="102" t="str">
        <f t="shared" si="41"/>
        <v/>
      </c>
      <c r="BU54" s="102" t="str">
        <f t="shared" si="41"/>
        <v/>
      </c>
      <c r="BV54" s="102" t="str">
        <f t="shared" si="41"/>
        <v/>
      </c>
      <c r="BW54" s="102" t="str">
        <f t="shared" si="41"/>
        <v/>
      </c>
      <c r="BX54" s="102" t="str">
        <f t="shared" si="41"/>
        <v/>
      </c>
      <c r="BY54" s="102" t="str">
        <f t="shared" si="41"/>
        <v/>
      </c>
      <c r="BZ54" s="102" t="str">
        <f t="shared" si="41"/>
        <v/>
      </c>
      <c r="CA54" s="102" t="str">
        <f t="shared" si="41"/>
        <v/>
      </c>
      <c r="CB54" s="102" t="str">
        <f t="shared" si="41"/>
        <v/>
      </c>
      <c r="CC54" s="102" t="str">
        <f t="shared" si="41"/>
        <v/>
      </c>
      <c r="CD54" s="102" t="str">
        <f t="shared" si="41"/>
        <v/>
      </c>
      <c r="CE54" s="102" t="str">
        <f t="shared" si="41"/>
        <v/>
      </c>
      <c r="CF54" s="102" t="str">
        <f t="shared" si="41"/>
        <v/>
      </c>
      <c r="CG54" s="102" t="str">
        <f t="shared" si="41"/>
        <v/>
      </c>
      <c r="CH54" s="102" t="str">
        <f t="shared" si="41"/>
        <v/>
      </c>
      <c r="CI54" s="102" t="str">
        <f t="shared" si="41"/>
        <v/>
      </c>
      <c r="CJ54" s="102" t="str">
        <f t="shared" si="41"/>
        <v/>
      </c>
      <c r="CK54" s="102" t="str">
        <f t="shared" si="41"/>
        <v/>
      </c>
      <c r="CL54" s="102" t="str">
        <f t="shared" si="41"/>
        <v/>
      </c>
      <c r="CM54" s="102" t="str">
        <f t="shared" si="41"/>
        <v/>
      </c>
      <c r="CN54" s="102" t="str">
        <f t="shared" si="41"/>
        <v/>
      </c>
      <c r="CO54" s="102" t="str">
        <f t="shared" si="41"/>
        <v/>
      </c>
      <c r="CP54" s="102" t="str">
        <f t="shared" si="41"/>
        <v/>
      </c>
      <c r="CQ54" s="102" t="str">
        <f t="shared" si="41"/>
        <v/>
      </c>
      <c r="CR54" s="102" t="str">
        <f t="shared" si="41"/>
        <v/>
      </c>
      <c r="CS54" s="102" t="str">
        <f t="shared" si="41"/>
        <v/>
      </c>
      <c r="CT54" s="102" t="str">
        <f t="shared" si="41"/>
        <v/>
      </c>
      <c r="CU54" s="102" t="str">
        <f t="shared" si="41"/>
        <v/>
      </c>
      <c r="CV54" s="102" t="str">
        <f t="shared" si="41"/>
        <v/>
      </c>
      <c r="CW54" s="102" t="str">
        <f t="shared" si="41"/>
        <v/>
      </c>
      <c r="CX54" s="102" t="str">
        <f t="shared" si="41"/>
        <v/>
      </c>
      <c r="CY54" s="102" t="str">
        <f t="shared" si="41"/>
        <v/>
      </c>
      <c r="CZ54" s="102" t="str">
        <f t="shared" si="41"/>
        <v/>
      </c>
      <c r="DA54" s="102" t="str">
        <f t="shared" si="41"/>
        <v/>
      </c>
      <c r="DB54" s="102" t="str">
        <f t="shared" si="41"/>
        <v/>
      </c>
      <c r="DC54" s="102" t="str">
        <f t="shared" si="41"/>
        <v/>
      </c>
      <c r="DD54" s="102" t="str">
        <f t="shared" si="41"/>
        <v/>
      </c>
      <c r="DE54" s="102" t="str">
        <f t="shared" si="41"/>
        <v/>
      </c>
      <c r="DF54" s="102" t="str">
        <f t="shared" si="41"/>
        <v/>
      </c>
      <c r="DG54" s="102" t="str">
        <f t="shared" si="41"/>
        <v/>
      </c>
      <c r="DH54" s="102" t="str">
        <f t="shared" si="41"/>
        <v/>
      </c>
      <c r="DI54" s="102" t="str">
        <f t="shared" si="41"/>
        <v/>
      </c>
      <c r="DJ54" s="102" t="str">
        <f t="shared" si="41"/>
        <v/>
      </c>
      <c r="DK54" s="102" t="str">
        <f t="shared" si="41"/>
        <v/>
      </c>
      <c r="DL54" s="102" t="str">
        <f t="shared" si="41"/>
        <v/>
      </c>
      <c r="DM54" s="102" t="str">
        <f t="shared" si="41"/>
        <v/>
      </c>
      <c r="DN54" s="102" t="str">
        <f t="shared" si="41"/>
        <v/>
      </c>
      <c r="DO54" s="102" t="str">
        <f t="shared" si="41"/>
        <v/>
      </c>
      <c r="DP54" s="102" t="str">
        <f t="shared" si="41"/>
        <v/>
      </c>
      <c r="DQ54" s="102" t="str">
        <f t="shared" si="41"/>
        <v/>
      </c>
      <c r="DR54" s="102" t="str">
        <f t="shared" si="41"/>
        <v/>
      </c>
      <c r="DS54" s="102" t="str">
        <f t="shared" si="41"/>
        <v/>
      </c>
    </row>
    <row r="56" spans="1:123" x14ac:dyDescent="0.3">
      <c r="A56" s="146" t="s">
        <v>99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tabColor theme="6"/>
  </sheetPr>
  <dimension ref="A2:DS56"/>
  <sheetViews>
    <sheetView zoomScale="80" zoomScaleNormal="80" workbookViewId="0">
      <selection activeCell="C18" sqref="C18"/>
    </sheetView>
  </sheetViews>
  <sheetFormatPr defaultColWidth="8.69921875" defaultRowHeight="15.6" x14ac:dyDescent="0.3"/>
  <cols>
    <col min="1" max="1" width="8.69921875" style="148"/>
    <col min="3" max="3" width="60.69921875" customWidth="1"/>
    <col min="4" max="9" width="8.69921875" customWidth="1"/>
  </cols>
  <sheetData>
    <row r="2" spans="1:123" ht="16.2" thickBot="1" x14ac:dyDescent="0.35">
      <c r="A2" s="146" t="str">
        <f>"@"&amp;COUNTIF(A$1:A1,"@*")+1</f>
        <v>@1</v>
      </c>
      <c r="B2" s="1" t="s">
        <v>71</v>
      </c>
      <c r="C2" s="1"/>
      <c r="D2" s="1"/>
      <c r="E2" s="1"/>
      <c r="F2" s="1"/>
      <c r="G2" s="1"/>
      <c r="H2" s="1"/>
      <c r="I2" s="1"/>
      <c r="J2" s="1"/>
      <c r="K2" s="1"/>
      <c r="L2" s="1"/>
      <c r="M2" s="1"/>
    </row>
    <row r="3" spans="1:123" ht="16.2" thickTop="1" x14ac:dyDescent="0.3">
      <c r="B3" s="8" t="s">
        <v>85</v>
      </c>
      <c r="C3" s="8" t="s">
        <v>1119</v>
      </c>
    </row>
    <row r="5" spans="1:123" x14ac:dyDescent="0.3">
      <c r="B5" s="33" t="s">
        <v>109</v>
      </c>
      <c r="C5" s="33" t="s">
        <v>1123</v>
      </c>
      <c r="D5" s="59">
        <v>2011</v>
      </c>
      <c r="E5" s="59"/>
      <c r="F5" s="59"/>
      <c r="G5" s="59">
        <v>2012</v>
      </c>
      <c r="H5" s="59"/>
      <c r="I5" s="59"/>
      <c r="J5" s="59">
        <v>2013</v>
      </c>
      <c r="K5" s="59"/>
      <c r="L5" s="59"/>
      <c r="M5" s="59">
        <v>2014</v>
      </c>
      <c r="N5" s="59"/>
      <c r="O5" s="59"/>
      <c r="P5" s="59">
        <v>2015</v>
      </c>
      <c r="Q5" s="59"/>
      <c r="R5" s="59"/>
      <c r="S5" s="59">
        <v>2016</v>
      </c>
      <c r="T5" s="59"/>
      <c r="U5" s="59"/>
      <c r="V5" s="59">
        <v>2017</v>
      </c>
      <c r="W5" s="59"/>
      <c r="X5" s="59"/>
      <c r="Y5" s="59">
        <v>2018</v>
      </c>
      <c r="Z5" s="59"/>
      <c r="AA5" s="59"/>
      <c r="AB5" s="59">
        <v>2019</v>
      </c>
      <c r="AC5" s="59"/>
      <c r="AD5" s="59"/>
      <c r="AE5" s="59">
        <v>2020</v>
      </c>
      <c r="AF5" s="59"/>
      <c r="AG5" s="59"/>
      <c r="AH5" s="59">
        <v>2021</v>
      </c>
      <c r="AI5" s="59"/>
      <c r="AJ5" s="59"/>
      <c r="AK5" s="59">
        <v>2022</v>
      </c>
      <c r="AL5" s="59"/>
      <c r="AM5" s="59"/>
      <c r="AN5" s="59">
        <v>2023</v>
      </c>
      <c r="AO5" s="59"/>
      <c r="AP5" s="59"/>
      <c r="AQ5" s="59">
        <v>2024</v>
      </c>
      <c r="AR5" s="59"/>
      <c r="AS5" s="59"/>
      <c r="AT5" s="59">
        <v>2025</v>
      </c>
      <c r="AU5" s="59"/>
      <c r="AV5" s="59"/>
      <c r="AW5" s="59">
        <v>2026</v>
      </c>
      <c r="AX5" s="59"/>
      <c r="AY5" s="59"/>
      <c r="AZ5" s="59">
        <v>2027</v>
      </c>
      <c r="BA5" s="59"/>
      <c r="BB5" s="59"/>
      <c r="BC5" s="59">
        <v>2028</v>
      </c>
      <c r="BD5" s="59"/>
      <c r="BE5" s="59"/>
      <c r="BF5" s="59">
        <v>2029</v>
      </c>
      <c r="BG5" s="59"/>
      <c r="BH5" s="59"/>
      <c r="BI5" s="59">
        <v>2030</v>
      </c>
      <c r="BJ5" s="59"/>
      <c r="BK5" s="59"/>
      <c r="BL5" s="59">
        <v>2031</v>
      </c>
      <c r="BM5" s="59"/>
      <c r="BN5" s="59"/>
      <c r="BO5" s="59">
        <v>2032</v>
      </c>
      <c r="BP5" s="59"/>
      <c r="BQ5" s="59"/>
      <c r="BR5" s="59">
        <v>2033</v>
      </c>
      <c r="BS5" s="59"/>
      <c r="BT5" s="59"/>
      <c r="BU5" s="59">
        <v>2034</v>
      </c>
      <c r="BV5" s="59"/>
      <c r="BW5" s="59"/>
      <c r="BX5" s="59">
        <v>2035</v>
      </c>
      <c r="BY5" s="59"/>
      <c r="BZ5" s="59"/>
      <c r="CA5" s="59">
        <v>2036</v>
      </c>
      <c r="CB5" s="59"/>
      <c r="CC5" s="59"/>
      <c r="CD5" s="59">
        <v>2037</v>
      </c>
      <c r="CE5" s="59"/>
      <c r="CF5" s="59"/>
      <c r="CG5" s="59">
        <v>2038</v>
      </c>
      <c r="CH5" s="59"/>
      <c r="CI5" s="59"/>
      <c r="CJ5" s="59">
        <v>2039</v>
      </c>
      <c r="CK5" s="59"/>
      <c r="CL5" s="59"/>
      <c r="CM5" s="59">
        <v>2040</v>
      </c>
      <c r="CN5" s="59"/>
      <c r="CO5" s="59"/>
      <c r="CP5" s="59">
        <v>2041</v>
      </c>
      <c r="CQ5" s="59"/>
      <c r="CR5" s="59"/>
      <c r="CS5" s="59">
        <v>2042</v>
      </c>
      <c r="CT5" s="59"/>
      <c r="CU5" s="59"/>
      <c r="CV5" s="59">
        <v>2043</v>
      </c>
      <c r="CW5" s="59"/>
      <c r="CX5" s="59"/>
      <c r="CY5" s="59">
        <v>2044</v>
      </c>
      <c r="CZ5" s="59"/>
      <c r="DA5" s="59"/>
      <c r="DB5" s="59">
        <v>2045</v>
      </c>
      <c r="DC5" s="59"/>
      <c r="DD5" s="59"/>
      <c r="DE5" s="59">
        <v>2046</v>
      </c>
      <c r="DF5" s="59"/>
      <c r="DG5" s="59"/>
      <c r="DH5" s="59">
        <v>2047</v>
      </c>
      <c r="DI5" s="59"/>
      <c r="DJ5" s="59"/>
      <c r="DK5" s="59">
        <v>2048</v>
      </c>
      <c r="DL5" s="59"/>
      <c r="DM5" s="59"/>
      <c r="DN5" s="59">
        <v>2049</v>
      </c>
      <c r="DO5" s="59"/>
      <c r="DP5" s="59"/>
      <c r="DQ5" s="59">
        <v>2050</v>
      </c>
      <c r="DR5" s="59"/>
      <c r="DS5" s="59"/>
    </row>
    <row r="6" spans="1:123" x14ac:dyDescent="0.3">
      <c r="B6" s="33"/>
      <c r="C6" s="33"/>
      <c r="D6" s="34" t="s">
        <v>755</v>
      </c>
      <c r="E6" s="34" t="s">
        <v>756</v>
      </c>
      <c r="F6" s="34" t="s">
        <v>757</v>
      </c>
      <c r="G6" s="34" t="s">
        <v>755</v>
      </c>
      <c r="H6" s="34" t="s">
        <v>756</v>
      </c>
      <c r="I6" s="34" t="s">
        <v>757</v>
      </c>
      <c r="J6" s="34" t="s">
        <v>755</v>
      </c>
      <c r="K6" s="34" t="s">
        <v>756</v>
      </c>
      <c r="L6" s="34" t="s">
        <v>757</v>
      </c>
      <c r="M6" s="34" t="s">
        <v>755</v>
      </c>
      <c r="N6" s="34" t="s">
        <v>756</v>
      </c>
      <c r="O6" s="34" t="s">
        <v>757</v>
      </c>
      <c r="P6" s="34" t="s">
        <v>755</v>
      </c>
      <c r="Q6" s="34" t="s">
        <v>756</v>
      </c>
      <c r="R6" s="34" t="s">
        <v>757</v>
      </c>
      <c r="S6" s="34" t="s">
        <v>755</v>
      </c>
      <c r="T6" s="34" t="s">
        <v>756</v>
      </c>
      <c r="U6" s="34" t="s">
        <v>757</v>
      </c>
      <c r="V6" s="34" t="s">
        <v>755</v>
      </c>
      <c r="W6" s="34" t="s">
        <v>756</v>
      </c>
      <c r="X6" s="34" t="s">
        <v>757</v>
      </c>
      <c r="Y6" s="34" t="s">
        <v>755</v>
      </c>
      <c r="Z6" s="34" t="s">
        <v>756</v>
      </c>
      <c r="AA6" s="34" t="s">
        <v>757</v>
      </c>
      <c r="AB6" s="34" t="s">
        <v>755</v>
      </c>
      <c r="AC6" s="34" t="s">
        <v>756</v>
      </c>
      <c r="AD6" s="34" t="s">
        <v>757</v>
      </c>
      <c r="AE6" s="34" t="s">
        <v>755</v>
      </c>
      <c r="AF6" s="34" t="s">
        <v>756</v>
      </c>
      <c r="AG6" s="34" t="s">
        <v>757</v>
      </c>
      <c r="AH6" s="34" t="s">
        <v>755</v>
      </c>
      <c r="AI6" s="34" t="s">
        <v>756</v>
      </c>
      <c r="AJ6" s="34" t="s">
        <v>757</v>
      </c>
      <c r="AK6" s="34" t="s">
        <v>755</v>
      </c>
      <c r="AL6" s="34" t="s">
        <v>756</v>
      </c>
      <c r="AM6" s="34" t="s">
        <v>757</v>
      </c>
      <c r="AN6" s="34" t="s">
        <v>755</v>
      </c>
      <c r="AO6" s="34" t="s">
        <v>756</v>
      </c>
      <c r="AP6" s="34" t="s">
        <v>757</v>
      </c>
      <c r="AQ6" s="34" t="s">
        <v>755</v>
      </c>
      <c r="AR6" s="34" t="s">
        <v>756</v>
      </c>
      <c r="AS6" s="34" t="s">
        <v>757</v>
      </c>
      <c r="AT6" s="34" t="s">
        <v>755</v>
      </c>
      <c r="AU6" s="34" t="s">
        <v>756</v>
      </c>
      <c r="AV6" s="34" t="s">
        <v>757</v>
      </c>
      <c r="AW6" s="34" t="s">
        <v>755</v>
      </c>
      <c r="AX6" s="34" t="s">
        <v>756</v>
      </c>
      <c r="AY6" s="34" t="s">
        <v>757</v>
      </c>
      <c r="AZ6" s="34" t="s">
        <v>755</v>
      </c>
      <c r="BA6" s="34" t="s">
        <v>756</v>
      </c>
      <c r="BB6" s="34" t="s">
        <v>757</v>
      </c>
      <c r="BC6" s="34" t="s">
        <v>755</v>
      </c>
      <c r="BD6" s="34" t="s">
        <v>756</v>
      </c>
      <c r="BE6" s="34" t="s">
        <v>757</v>
      </c>
      <c r="BF6" s="34" t="s">
        <v>755</v>
      </c>
      <c r="BG6" s="34" t="s">
        <v>756</v>
      </c>
      <c r="BH6" s="34" t="s">
        <v>757</v>
      </c>
      <c r="BI6" s="34" t="s">
        <v>755</v>
      </c>
      <c r="BJ6" s="34" t="s">
        <v>756</v>
      </c>
      <c r="BK6" s="34" t="s">
        <v>757</v>
      </c>
      <c r="BL6" s="34" t="s">
        <v>755</v>
      </c>
      <c r="BM6" s="34" t="s">
        <v>756</v>
      </c>
      <c r="BN6" s="34" t="s">
        <v>757</v>
      </c>
      <c r="BO6" s="34" t="s">
        <v>755</v>
      </c>
      <c r="BP6" s="34" t="s">
        <v>756</v>
      </c>
      <c r="BQ6" s="34" t="s">
        <v>757</v>
      </c>
      <c r="BR6" s="34" t="s">
        <v>755</v>
      </c>
      <c r="BS6" s="34" t="s">
        <v>756</v>
      </c>
      <c r="BT6" s="34" t="s">
        <v>757</v>
      </c>
      <c r="BU6" s="34" t="s">
        <v>755</v>
      </c>
      <c r="BV6" s="34" t="s">
        <v>756</v>
      </c>
      <c r="BW6" s="34" t="s">
        <v>757</v>
      </c>
      <c r="BX6" s="34" t="s">
        <v>755</v>
      </c>
      <c r="BY6" s="34" t="s">
        <v>756</v>
      </c>
      <c r="BZ6" s="34" t="s">
        <v>757</v>
      </c>
      <c r="CA6" s="34" t="s">
        <v>755</v>
      </c>
      <c r="CB6" s="34" t="s">
        <v>756</v>
      </c>
      <c r="CC6" s="34" t="s">
        <v>757</v>
      </c>
      <c r="CD6" s="34" t="s">
        <v>755</v>
      </c>
      <c r="CE6" s="34" t="s">
        <v>756</v>
      </c>
      <c r="CF6" s="34" t="s">
        <v>757</v>
      </c>
      <c r="CG6" s="34" t="s">
        <v>755</v>
      </c>
      <c r="CH6" s="34" t="s">
        <v>756</v>
      </c>
      <c r="CI6" s="34" t="s">
        <v>757</v>
      </c>
      <c r="CJ6" s="34" t="s">
        <v>755</v>
      </c>
      <c r="CK6" s="34" t="s">
        <v>756</v>
      </c>
      <c r="CL6" s="34" t="s">
        <v>757</v>
      </c>
      <c r="CM6" s="34" t="s">
        <v>755</v>
      </c>
      <c r="CN6" s="34" t="s">
        <v>756</v>
      </c>
      <c r="CO6" s="34" t="s">
        <v>757</v>
      </c>
      <c r="CP6" s="34" t="s">
        <v>755</v>
      </c>
      <c r="CQ6" s="34" t="s">
        <v>756</v>
      </c>
      <c r="CR6" s="34" t="s">
        <v>757</v>
      </c>
      <c r="CS6" s="34" t="s">
        <v>755</v>
      </c>
      <c r="CT6" s="34" t="s">
        <v>756</v>
      </c>
      <c r="CU6" s="34" t="s">
        <v>757</v>
      </c>
      <c r="CV6" s="34" t="s">
        <v>755</v>
      </c>
      <c r="CW6" s="34" t="s">
        <v>756</v>
      </c>
      <c r="CX6" s="34" t="s">
        <v>757</v>
      </c>
      <c r="CY6" s="34" t="s">
        <v>755</v>
      </c>
      <c r="CZ6" s="34" t="s">
        <v>756</v>
      </c>
      <c r="DA6" s="34" t="s">
        <v>757</v>
      </c>
      <c r="DB6" s="34" t="s">
        <v>755</v>
      </c>
      <c r="DC6" s="34" t="s">
        <v>756</v>
      </c>
      <c r="DD6" s="34" t="s">
        <v>757</v>
      </c>
      <c r="DE6" s="34" t="s">
        <v>755</v>
      </c>
      <c r="DF6" s="34" t="s">
        <v>756</v>
      </c>
      <c r="DG6" s="34" t="s">
        <v>757</v>
      </c>
      <c r="DH6" s="34" t="s">
        <v>755</v>
      </c>
      <c r="DI6" s="34" t="s">
        <v>756</v>
      </c>
      <c r="DJ6" s="34" t="s">
        <v>757</v>
      </c>
      <c r="DK6" s="34" t="s">
        <v>755</v>
      </c>
      <c r="DL6" s="34" t="s">
        <v>756</v>
      </c>
      <c r="DM6" s="34" t="s">
        <v>757</v>
      </c>
      <c r="DN6" s="34" t="s">
        <v>755</v>
      </c>
      <c r="DO6" s="34" t="s">
        <v>756</v>
      </c>
      <c r="DP6" s="34" t="s">
        <v>757</v>
      </c>
      <c r="DQ6" s="34" t="s">
        <v>755</v>
      </c>
      <c r="DR6" s="34" t="s">
        <v>756</v>
      </c>
      <c r="DS6" s="34" t="s">
        <v>757</v>
      </c>
    </row>
    <row r="7" spans="1:123" x14ac:dyDescent="0.3">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row>
    <row r="8" spans="1:123" x14ac:dyDescent="0.3">
      <c r="B8" s="33" t="s">
        <v>116</v>
      </c>
      <c r="C8" s="33" t="s">
        <v>55</v>
      </c>
      <c r="D8" s="36">
        <f t="shared" ref="D8:AA8" si="0">IF(SUM(D9:D14) &gt; 0, SUM(D9:D14), "")</f>
        <v>3290.6475659583052</v>
      </c>
      <c r="E8" s="36">
        <f t="shared" si="0"/>
        <v>11818.226420911955</v>
      </c>
      <c r="F8" s="36">
        <f t="shared" si="0"/>
        <v>15108.873986870258</v>
      </c>
      <c r="G8" s="36">
        <f t="shared" si="0"/>
        <v>3511.2976152552446</v>
      </c>
      <c r="H8" s="36">
        <f t="shared" si="0"/>
        <v>12372.316409945453</v>
      </c>
      <c r="I8" s="36">
        <f t="shared" si="0"/>
        <v>15883.614025200695</v>
      </c>
      <c r="J8" s="36">
        <f t="shared" si="0"/>
        <v>3592.8849173727822</v>
      </c>
      <c r="K8" s="36">
        <f t="shared" si="0"/>
        <v>13074.822741897189</v>
      </c>
      <c r="L8" s="36">
        <f t="shared" si="0"/>
        <v>16667.707659269974</v>
      </c>
      <c r="M8" s="36">
        <f t="shared" si="0"/>
        <v>4441.8538248673412</v>
      </c>
      <c r="N8" s="36">
        <f t="shared" si="0"/>
        <v>15496.918936290975</v>
      </c>
      <c r="O8" s="36">
        <f t="shared" si="0"/>
        <v>19938.772761158325</v>
      </c>
      <c r="P8" s="36">
        <f t="shared" si="0"/>
        <v>4374.0137724895058</v>
      </c>
      <c r="Q8" s="36">
        <f t="shared" si="0"/>
        <v>15715.221761484956</v>
      </c>
      <c r="R8" s="36">
        <f t="shared" si="0"/>
        <v>20089.235533974457</v>
      </c>
      <c r="S8" s="36">
        <f t="shared" si="0"/>
        <v>3892.4752543136146</v>
      </c>
      <c r="T8" s="36">
        <f t="shared" si="0"/>
        <v>13972.82952821005</v>
      </c>
      <c r="U8" s="36">
        <f t="shared" si="0"/>
        <v>17865.304782523661</v>
      </c>
      <c r="V8" s="36">
        <f t="shared" si="0"/>
        <v>3855.5942008095767</v>
      </c>
      <c r="W8" s="36">
        <f t="shared" si="0"/>
        <v>13818.587913166213</v>
      </c>
      <c r="X8" s="36">
        <f t="shared" si="0"/>
        <v>17674.182113975785</v>
      </c>
      <c r="Y8" s="36">
        <f t="shared" si="0"/>
        <v>3912.9344314562663</v>
      </c>
      <c r="Z8" s="36">
        <f t="shared" si="0"/>
        <v>10954.536174871446</v>
      </c>
      <c r="AA8" s="36">
        <f t="shared" si="0"/>
        <v>14867.470606327715</v>
      </c>
      <c r="AB8" s="36" t="str">
        <f t="shared" ref="AB8:BG8" si="1">IF(SUM(AB9:AB14) &gt; 0, SUM(AB9:AB14), "")</f>
        <v/>
      </c>
      <c r="AC8" s="36" t="str">
        <f t="shared" si="1"/>
        <v/>
      </c>
      <c r="AD8" s="36" t="str">
        <f t="shared" si="1"/>
        <v/>
      </c>
      <c r="AE8" s="36" t="str">
        <f t="shared" si="1"/>
        <v/>
      </c>
      <c r="AF8" s="36" t="str">
        <f t="shared" si="1"/>
        <v/>
      </c>
      <c r="AG8" s="36" t="str">
        <f t="shared" si="1"/>
        <v/>
      </c>
      <c r="AH8" s="36" t="str">
        <f t="shared" si="1"/>
        <v/>
      </c>
      <c r="AI8" s="36" t="str">
        <f t="shared" si="1"/>
        <v/>
      </c>
      <c r="AJ8" s="36" t="str">
        <f t="shared" si="1"/>
        <v/>
      </c>
      <c r="AK8" s="36" t="str">
        <f t="shared" si="1"/>
        <v/>
      </c>
      <c r="AL8" s="36" t="str">
        <f t="shared" si="1"/>
        <v/>
      </c>
      <c r="AM8" s="36" t="str">
        <f t="shared" si="1"/>
        <v/>
      </c>
      <c r="AN8" s="36" t="str">
        <f t="shared" si="1"/>
        <v/>
      </c>
      <c r="AO8" s="36" t="str">
        <f t="shared" si="1"/>
        <v/>
      </c>
      <c r="AP8" s="36" t="str">
        <f t="shared" si="1"/>
        <v/>
      </c>
      <c r="AQ8" s="36" t="str">
        <f t="shared" si="1"/>
        <v/>
      </c>
      <c r="AR8" s="36" t="str">
        <f t="shared" si="1"/>
        <v/>
      </c>
      <c r="AS8" s="36" t="str">
        <f t="shared" si="1"/>
        <v/>
      </c>
      <c r="AT8" s="36" t="str">
        <f t="shared" si="1"/>
        <v/>
      </c>
      <c r="AU8" s="36" t="str">
        <f t="shared" si="1"/>
        <v/>
      </c>
      <c r="AV8" s="36" t="str">
        <f t="shared" si="1"/>
        <v/>
      </c>
      <c r="AW8" s="36" t="str">
        <f t="shared" si="1"/>
        <v/>
      </c>
      <c r="AX8" s="36" t="str">
        <f t="shared" si="1"/>
        <v/>
      </c>
      <c r="AY8" s="36" t="str">
        <f t="shared" si="1"/>
        <v/>
      </c>
      <c r="AZ8" s="36" t="str">
        <f t="shared" si="1"/>
        <v/>
      </c>
      <c r="BA8" s="36" t="str">
        <f t="shared" si="1"/>
        <v/>
      </c>
      <c r="BB8" s="36" t="str">
        <f t="shared" si="1"/>
        <v/>
      </c>
      <c r="BC8" s="36" t="str">
        <f t="shared" si="1"/>
        <v/>
      </c>
      <c r="BD8" s="36" t="str">
        <f t="shared" si="1"/>
        <v/>
      </c>
      <c r="BE8" s="36" t="str">
        <f t="shared" si="1"/>
        <v/>
      </c>
      <c r="BF8" s="36" t="str">
        <f t="shared" si="1"/>
        <v/>
      </c>
      <c r="BG8" s="36" t="str">
        <f t="shared" si="1"/>
        <v/>
      </c>
      <c r="BH8" s="36" t="str">
        <f t="shared" ref="BH8:CM8" si="2">IF(SUM(BH9:BH14) &gt; 0, SUM(BH9:BH14), "")</f>
        <v/>
      </c>
      <c r="BI8" s="36" t="str">
        <f t="shared" si="2"/>
        <v/>
      </c>
      <c r="BJ8" s="36" t="str">
        <f t="shared" si="2"/>
        <v/>
      </c>
      <c r="BK8" s="36" t="str">
        <f t="shared" si="2"/>
        <v/>
      </c>
      <c r="BL8" s="36" t="str">
        <f t="shared" si="2"/>
        <v/>
      </c>
      <c r="BM8" s="36" t="str">
        <f t="shared" si="2"/>
        <v/>
      </c>
      <c r="BN8" s="36" t="str">
        <f t="shared" si="2"/>
        <v/>
      </c>
      <c r="BO8" s="36" t="str">
        <f t="shared" si="2"/>
        <v/>
      </c>
      <c r="BP8" s="36" t="str">
        <f t="shared" si="2"/>
        <v/>
      </c>
      <c r="BQ8" s="36" t="str">
        <f t="shared" si="2"/>
        <v/>
      </c>
      <c r="BR8" s="36" t="str">
        <f t="shared" si="2"/>
        <v/>
      </c>
      <c r="BS8" s="36" t="str">
        <f t="shared" si="2"/>
        <v/>
      </c>
      <c r="BT8" s="36" t="str">
        <f t="shared" si="2"/>
        <v/>
      </c>
      <c r="BU8" s="36" t="str">
        <f t="shared" si="2"/>
        <v/>
      </c>
      <c r="BV8" s="36" t="str">
        <f t="shared" si="2"/>
        <v/>
      </c>
      <c r="BW8" s="36" t="str">
        <f t="shared" si="2"/>
        <v/>
      </c>
      <c r="BX8" s="36" t="str">
        <f t="shared" si="2"/>
        <v/>
      </c>
      <c r="BY8" s="36" t="str">
        <f t="shared" si="2"/>
        <v/>
      </c>
      <c r="BZ8" s="36" t="str">
        <f t="shared" si="2"/>
        <v/>
      </c>
      <c r="CA8" s="36" t="str">
        <f t="shared" si="2"/>
        <v/>
      </c>
      <c r="CB8" s="36" t="str">
        <f t="shared" si="2"/>
        <v/>
      </c>
      <c r="CC8" s="36" t="str">
        <f t="shared" si="2"/>
        <v/>
      </c>
      <c r="CD8" s="36" t="str">
        <f t="shared" si="2"/>
        <v/>
      </c>
      <c r="CE8" s="36" t="str">
        <f t="shared" si="2"/>
        <v/>
      </c>
      <c r="CF8" s="36" t="str">
        <f t="shared" si="2"/>
        <v/>
      </c>
      <c r="CG8" s="36" t="str">
        <f t="shared" si="2"/>
        <v/>
      </c>
      <c r="CH8" s="36" t="str">
        <f t="shared" si="2"/>
        <v/>
      </c>
      <c r="CI8" s="36" t="str">
        <f t="shared" si="2"/>
        <v/>
      </c>
      <c r="CJ8" s="36" t="str">
        <f t="shared" si="2"/>
        <v/>
      </c>
      <c r="CK8" s="36" t="str">
        <f t="shared" si="2"/>
        <v/>
      </c>
      <c r="CL8" s="36" t="str">
        <f t="shared" si="2"/>
        <v/>
      </c>
      <c r="CM8" s="36" t="str">
        <f t="shared" si="2"/>
        <v/>
      </c>
      <c r="CN8" s="36" t="str">
        <f t="shared" ref="CN8:DS8" si="3">IF(SUM(CN9:CN14) &gt; 0, SUM(CN9:CN14), "")</f>
        <v/>
      </c>
      <c r="CO8" s="36" t="str">
        <f t="shared" si="3"/>
        <v/>
      </c>
      <c r="CP8" s="36" t="str">
        <f t="shared" si="3"/>
        <v/>
      </c>
      <c r="CQ8" s="36" t="str">
        <f t="shared" si="3"/>
        <v/>
      </c>
      <c r="CR8" s="36" t="str">
        <f t="shared" si="3"/>
        <v/>
      </c>
      <c r="CS8" s="36" t="str">
        <f t="shared" si="3"/>
        <v/>
      </c>
      <c r="CT8" s="36" t="str">
        <f t="shared" si="3"/>
        <v/>
      </c>
      <c r="CU8" s="36" t="str">
        <f t="shared" si="3"/>
        <v/>
      </c>
      <c r="CV8" s="36" t="str">
        <f t="shared" si="3"/>
        <v/>
      </c>
      <c r="CW8" s="36" t="str">
        <f t="shared" si="3"/>
        <v/>
      </c>
      <c r="CX8" s="36" t="str">
        <f t="shared" si="3"/>
        <v/>
      </c>
      <c r="CY8" s="36" t="str">
        <f t="shared" si="3"/>
        <v/>
      </c>
      <c r="CZ8" s="36" t="str">
        <f t="shared" si="3"/>
        <v/>
      </c>
      <c r="DA8" s="36" t="str">
        <f t="shared" si="3"/>
        <v/>
      </c>
      <c r="DB8" s="36" t="str">
        <f t="shared" si="3"/>
        <v/>
      </c>
      <c r="DC8" s="36" t="str">
        <f t="shared" si="3"/>
        <v/>
      </c>
      <c r="DD8" s="36" t="str">
        <f t="shared" si="3"/>
        <v/>
      </c>
      <c r="DE8" s="36" t="str">
        <f t="shared" si="3"/>
        <v/>
      </c>
      <c r="DF8" s="36" t="str">
        <f t="shared" si="3"/>
        <v/>
      </c>
      <c r="DG8" s="36" t="str">
        <f t="shared" si="3"/>
        <v/>
      </c>
      <c r="DH8" s="36" t="str">
        <f t="shared" si="3"/>
        <v/>
      </c>
      <c r="DI8" s="36" t="str">
        <f t="shared" si="3"/>
        <v/>
      </c>
      <c r="DJ8" s="36" t="str">
        <f t="shared" si="3"/>
        <v/>
      </c>
      <c r="DK8" s="36" t="str">
        <f t="shared" si="3"/>
        <v/>
      </c>
      <c r="DL8" s="36" t="str">
        <f t="shared" si="3"/>
        <v/>
      </c>
      <c r="DM8" s="36" t="str">
        <f t="shared" si="3"/>
        <v/>
      </c>
      <c r="DN8" s="36" t="str">
        <f t="shared" si="3"/>
        <v/>
      </c>
      <c r="DO8" s="36" t="str">
        <f t="shared" si="3"/>
        <v/>
      </c>
      <c r="DP8" s="36" t="str">
        <f t="shared" si="3"/>
        <v/>
      </c>
      <c r="DQ8" s="36" t="str">
        <f t="shared" si="3"/>
        <v/>
      </c>
      <c r="DR8" s="36" t="str">
        <f t="shared" si="3"/>
        <v/>
      </c>
      <c r="DS8" s="36" t="str">
        <f t="shared" si="3"/>
        <v/>
      </c>
    </row>
    <row r="9" spans="1:123" x14ac:dyDescent="0.3">
      <c r="B9" s="39" t="s">
        <v>117</v>
      </c>
      <c r="C9" s="37" t="s">
        <v>118</v>
      </c>
      <c r="D9" s="58">
        <f>IF('RME Exports'!E11&gt;0, 'RME Exports'!E11, "")</f>
        <v>1690.3959010289659</v>
      </c>
      <c r="E9" s="58">
        <f>IF('RME Exports'!F11&gt;0, 'RME Exports'!F11, "")</f>
        <v>5483.151040891642</v>
      </c>
      <c r="F9" s="58">
        <f>IF('RME Exports'!G11&gt;0, 'RME Exports'!G11, "")</f>
        <v>7173.5469419206038</v>
      </c>
      <c r="G9" s="58">
        <f>IF('RME Exports'!H11&gt;0, 'RME Exports'!H11, "")</f>
        <v>1697.683636102465</v>
      </c>
      <c r="H9" s="58">
        <f>IF('RME Exports'!I11&gt;0, 'RME Exports'!I11, "")</f>
        <v>5280.8271077296658</v>
      </c>
      <c r="I9" s="58">
        <f>IF('RME Exports'!J11&gt;0, 'RME Exports'!J11, "")</f>
        <v>6978.5107438321311</v>
      </c>
      <c r="J9" s="58">
        <f>IF('RME Exports'!K11&gt;0, 'RME Exports'!K11, "")</f>
        <v>1745.1790039022667</v>
      </c>
      <c r="K9" s="58">
        <f>IF('RME Exports'!L11&gt;0, 'RME Exports'!L11, "")</f>
        <v>5471.523082626145</v>
      </c>
      <c r="L9" s="58">
        <f>IF('RME Exports'!M11&gt;0, 'RME Exports'!M11, "")</f>
        <v>7216.7020865284139</v>
      </c>
      <c r="M9" s="58">
        <f>IF('RME Exports'!N11&gt;0, 'RME Exports'!N11, "")</f>
        <v>2200.2229903460739</v>
      </c>
      <c r="N9" s="58">
        <f>IF('RME Exports'!O11&gt;0, 'RME Exports'!O11, "")</f>
        <v>6796.1750455491747</v>
      </c>
      <c r="O9" s="58">
        <f>IF('RME Exports'!P11&gt;0, 'RME Exports'!P11, "")</f>
        <v>8996.3980358952431</v>
      </c>
      <c r="P9" s="58">
        <f>IF('RME Exports'!Q11&gt;0, 'RME Exports'!Q11, "")</f>
        <v>2214.0092754513871</v>
      </c>
      <c r="Q9" s="58">
        <f>IF('RME Exports'!R11&gt;0, 'RME Exports'!R11, "")</f>
        <v>7169.5663880615166</v>
      </c>
      <c r="R9" s="58">
        <f>IF('RME Exports'!S11&gt;0, 'RME Exports'!S11, "")</f>
        <v>9383.5756635129037</v>
      </c>
      <c r="S9" s="58">
        <f>IF('RME Exports'!T11&gt;0, 'RME Exports'!T11, "")</f>
        <v>2064.3959384680338</v>
      </c>
      <c r="T9" s="58">
        <f>IF('RME Exports'!U11&gt;0, 'RME Exports'!U11, "")</f>
        <v>6552.2550336368849</v>
      </c>
      <c r="U9" s="58">
        <f>IF('RME Exports'!V11&gt;0, 'RME Exports'!V11, "")</f>
        <v>8616.6509721049115</v>
      </c>
      <c r="V9" s="58">
        <f>IF('RME Exports'!W11&gt;0, 'RME Exports'!W11, "")</f>
        <v>1987.1157672216109</v>
      </c>
      <c r="W9" s="58">
        <f>IF('RME Exports'!X11&gt;0, 'RME Exports'!X11, "")</f>
        <v>5463.66960127529</v>
      </c>
      <c r="X9" s="58">
        <f>IF('RME Exports'!Y11&gt;0, 'RME Exports'!Y11, "")</f>
        <v>7450.7853684968986</v>
      </c>
      <c r="Y9" s="58">
        <f>IF('RME Exports'!Z11&gt;0, 'RME Exports'!Z11, "")</f>
        <v>2129.0681490376346</v>
      </c>
      <c r="Z9" s="58">
        <f>IF('RME Exports'!AA11&gt;0, 'RME Exports'!AA11, "")</f>
        <v>5468.1250315408033</v>
      </c>
      <c r="AA9" s="58">
        <f>IF('RME Exports'!AB11&gt;0, 'RME Exports'!AB11, "")</f>
        <v>7597.1931805784407</v>
      </c>
      <c r="AB9" s="58" t="str">
        <f>IF('RME Exports'!AC11&gt;0, 'RME Exports'!AC11, "")</f>
        <v/>
      </c>
      <c r="AC9" s="58" t="str">
        <f>IF('RME Exports'!AD11&gt;0, 'RME Exports'!AD11, "")</f>
        <v/>
      </c>
      <c r="AD9" s="58" t="str">
        <f>IF('RME Exports'!AE11&gt;0, 'RME Exports'!AE11, "")</f>
        <v/>
      </c>
      <c r="AE9" s="58" t="str">
        <f>IF('RME Exports'!AF11&gt;0, 'RME Exports'!AF11, "")</f>
        <v/>
      </c>
      <c r="AF9" s="58" t="str">
        <f>IF('RME Exports'!AG11&gt;0, 'RME Exports'!AG11, "")</f>
        <v/>
      </c>
      <c r="AG9" s="58" t="str">
        <f>IF('RME Exports'!AH11&gt;0, 'RME Exports'!AH11, "")</f>
        <v/>
      </c>
      <c r="AH9" s="58" t="str">
        <f>IF('RME Exports'!AI11&gt;0, 'RME Exports'!AI11, "")</f>
        <v/>
      </c>
      <c r="AI9" s="58" t="str">
        <f>IF('RME Exports'!AJ11&gt;0, 'RME Exports'!AJ11, "")</f>
        <v/>
      </c>
      <c r="AJ9" s="58" t="str">
        <f>IF('RME Exports'!AK11&gt;0, 'RME Exports'!AK11, "")</f>
        <v/>
      </c>
      <c r="AK9" s="58" t="str">
        <f>IF('RME Exports'!AL11&gt;0, 'RME Exports'!AL11, "")</f>
        <v/>
      </c>
      <c r="AL9" s="58" t="str">
        <f>IF('RME Exports'!AM11&gt;0, 'RME Exports'!AM11, "")</f>
        <v/>
      </c>
      <c r="AM9" s="58" t="str">
        <f>IF('RME Exports'!AN11&gt;0, 'RME Exports'!AN11, "")</f>
        <v/>
      </c>
      <c r="AN9" s="58" t="str">
        <f>IF('RME Exports'!AO11&gt;0, 'RME Exports'!AO11, "")</f>
        <v/>
      </c>
      <c r="AO9" s="58" t="str">
        <f>IF('RME Exports'!AP11&gt;0, 'RME Exports'!AP11, "")</f>
        <v/>
      </c>
      <c r="AP9" s="58" t="str">
        <f>IF('RME Exports'!AQ11&gt;0, 'RME Exports'!AQ11, "")</f>
        <v/>
      </c>
      <c r="AQ9" s="58" t="str">
        <f>IF('RME Exports'!AR11&gt;0, 'RME Exports'!AR11, "")</f>
        <v/>
      </c>
      <c r="AR9" s="58" t="str">
        <f>IF('RME Exports'!AS11&gt;0, 'RME Exports'!AS11, "")</f>
        <v/>
      </c>
      <c r="AS9" s="58" t="str">
        <f>IF('RME Exports'!AT11&gt;0, 'RME Exports'!AT11, "")</f>
        <v/>
      </c>
      <c r="AT9" s="58" t="str">
        <f>IF('RME Exports'!AU11&gt;0, 'RME Exports'!AU11, "")</f>
        <v/>
      </c>
      <c r="AU9" s="58" t="str">
        <f>IF('RME Exports'!AV11&gt;0, 'RME Exports'!AV11, "")</f>
        <v/>
      </c>
      <c r="AV9" s="58" t="str">
        <f>IF('RME Exports'!AW11&gt;0, 'RME Exports'!AW11, "")</f>
        <v/>
      </c>
      <c r="AW9" s="58" t="str">
        <f>IF('RME Exports'!AX11&gt;0, 'RME Exports'!AX11, "")</f>
        <v/>
      </c>
      <c r="AX9" s="58" t="str">
        <f>IF('RME Exports'!AY11&gt;0, 'RME Exports'!AY11, "")</f>
        <v/>
      </c>
      <c r="AY9" s="58" t="str">
        <f>IF('RME Exports'!AZ11&gt;0, 'RME Exports'!AZ11, "")</f>
        <v/>
      </c>
      <c r="AZ9" s="58" t="str">
        <f>IF('RME Exports'!BA11&gt;0, 'RME Exports'!BA11, "")</f>
        <v/>
      </c>
      <c r="BA9" s="58" t="str">
        <f>IF('RME Exports'!BB11&gt;0, 'RME Exports'!BB11, "")</f>
        <v/>
      </c>
      <c r="BB9" s="58" t="str">
        <f>IF('RME Exports'!BC11&gt;0, 'RME Exports'!BC11, "")</f>
        <v/>
      </c>
      <c r="BC9" s="58" t="str">
        <f>IF('RME Exports'!BD11&gt;0, 'RME Exports'!BD11, "")</f>
        <v/>
      </c>
      <c r="BD9" s="58" t="str">
        <f>IF('RME Exports'!BE11&gt;0, 'RME Exports'!BE11, "")</f>
        <v/>
      </c>
      <c r="BE9" s="58" t="str">
        <f>IF('RME Exports'!BF11&gt;0, 'RME Exports'!BF11, "")</f>
        <v/>
      </c>
      <c r="BF9" s="58" t="str">
        <f>IF('RME Exports'!BG11&gt;0, 'RME Exports'!BG11, "")</f>
        <v/>
      </c>
      <c r="BG9" s="58" t="str">
        <f>IF('RME Exports'!BH11&gt;0, 'RME Exports'!BH11, "")</f>
        <v/>
      </c>
      <c r="BH9" s="58" t="str">
        <f>IF('RME Exports'!BI11&gt;0, 'RME Exports'!BI11, "")</f>
        <v/>
      </c>
      <c r="BI9" s="58" t="str">
        <f>IF('RME Exports'!BJ11&gt;0, 'RME Exports'!BJ11, "")</f>
        <v/>
      </c>
      <c r="BJ9" s="58" t="str">
        <f>IF('RME Exports'!BK11&gt;0, 'RME Exports'!BK11, "")</f>
        <v/>
      </c>
      <c r="BK9" s="58" t="str">
        <f>IF('RME Exports'!BL11&gt;0, 'RME Exports'!BL11, "")</f>
        <v/>
      </c>
      <c r="BL9" s="58" t="str">
        <f>IF('RME Exports'!BM11&gt;0, 'RME Exports'!BM11, "")</f>
        <v/>
      </c>
      <c r="BM9" s="58" t="str">
        <f>IF('RME Exports'!BN11&gt;0, 'RME Exports'!BN11, "")</f>
        <v/>
      </c>
      <c r="BN9" s="58" t="str">
        <f>IF('RME Exports'!BO11&gt;0, 'RME Exports'!BO11, "")</f>
        <v/>
      </c>
      <c r="BO9" s="58" t="str">
        <f>IF('RME Exports'!BP11&gt;0, 'RME Exports'!BP11, "")</f>
        <v/>
      </c>
      <c r="BP9" s="58" t="str">
        <f>IF('RME Exports'!BQ11&gt;0, 'RME Exports'!BQ11, "")</f>
        <v/>
      </c>
      <c r="BQ9" s="58" t="str">
        <f>IF('RME Exports'!BR11&gt;0, 'RME Exports'!BR11, "")</f>
        <v/>
      </c>
      <c r="BR9" s="58" t="str">
        <f>IF('RME Exports'!BS11&gt;0, 'RME Exports'!BS11, "")</f>
        <v/>
      </c>
      <c r="BS9" s="58" t="str">
        <f>IF('RME Exports'!BT11&gt;0, 'RME Exports'!BT11, "")</f>
        <v/>
      </c>
      <c r="BT9" s="58" t="str">
        <f>IF('RME Exports'!BU11&gt;0, 'RME Exports'!BU11, "")</f>
        <v/>
      </c>
      <c r="BU9" s="58" t="str">
        <f>IF('RME Exports'!BV11&gt;0, 'RME Exports'!BV11, "")</f>
        <v/>
      </c>
      <c r="BV9" s="58" t="str">
        <f>IF('RME Exports'!BW11&gt;0, 'RME Exports'!BW11, "")</f>
        <v/>
      </c>
      <c r="BW9" s="58" t="str">
        <f>IF('RME Exports'!BX11&gt;0, 'RME Exports'!BX11, "")</f>
        <v/>
      </c>
      <c r="BX9" s="58" t="str">
        <f>IF('RME Exports'!BY11&gt;0, 'RME Exports'!BY11, "")</f>
        <v/>
      </c>
      <c r="BY9" s="58" t="str">
        <f>IF('RME Exports'!BZ11&gt;0, 'RME Exports'!BZ11, "")</f>
        <v/>
      </c>
      <c r="BZ9" s="58" t="str">
        <f>IF('RME Exports'!CA11&gt;0, 'RME Exports'!CA11, "")</f>
        <v/>
      </c>
      <c r="CA9" s="58" t="str">
        <f>IF('RME Exports'!CB11&gt;0, 'RME Exports'!CB11, "")</f>
        <v/>
      </c>
      <c r="CB9" s="58" t="str">
        <f>IF('RME Exports'!CC11&gt;0, 'RME Exports'!CC11, "")</f>
        <v/>
      </c>
      <c r="CC9" s="58" t="str">
        <f>IF('RME Exports'!CD11&gt;0, 'RME Exports'!CD11, "")</f>
        <v/>
      </c>
      <c r="CD9" s="58" t="str">
        <f>IF('RME Exports'!CE11&gt;0, 'RME Exports'!CE11, "")</f>
        <v/>
      </c>
      <c r="CE9" s="58" t="str">
        <f>IF('RME Exports'!CF11&gt;0, 'RME Exports'!CF11, "")</f>
        <v/>
      </c>
      <c r="CF9" s="58" t="str">
        <f>IF('RME Exports'!CG11&gt;0, 'RME Exports'!CG11, "")</f>
        <v/>
      </c>
      <c r="CG9" s="58" t="str">
        <f>IF('RME Exports'!CH11&gt;0, 'RME Exports'!CH11, "")</f>
        <v/>
      </c>
      <c r="CH9" s="58" t="str">
        <f>IF('RME Exports'!CI11&gt;0, 'RME Exports'!CI11, "")</f>
        <v/>
      </c>
      <c r="CI9" s="58" t="str">
        <f>IF('RME Exports'!CJ11&gt;0, 'RME Exports'!CJ11, "")</f>
        <v/>
      </c>
      <c r="CJ9" s="58" t="str">
        <f>IF('RME Exports'!CK11&gt;0, 'RME Exports'!CK11, "")</f>
        <v/>
      </c>
      <c r="CK9" s="58" t="str">
        <f>IF('RME Exports'!CL11&gt;0, 'RME Exports'!CL11, "")</f>
        <v/>
      </c>
      <c r="CL9" s="58" t="str">
        <f>IF('RME Exports'!CM11&gt;0, 'RME Exports'!CM11, "")</f>
        <v/>
      </c>
      <c r="CM9" s="58" t="str">
        <f>IF('RME Exports'!CN11&gt;0, 'RME Exports'!CN11, "")</f>
        <v/>
      </c>
      <c r="CN9" s="58" t="str">
        <f>IF('RME Exports'!CO11&gt;0, 'RME Exports'!CO11, "")</f>
        <v/>
      </c>
      <c r="CO9" s="58" t="str">
        <f>IF('RME Exports'!CP11&gt;0, 'RME Exports'!CP11, "")</f>
        <v/>
      </c>
      <c r="CP9" s="58" t="str">
        <f>IF('RME Exports'!CQ11&gt;0, 'RME Exports'!CQ11, "")</f>
        <v/>
      </c>
      <c r="CQ9" s="58" t="str">
        <f>IF('RME Exports'!CR11&gt;0, 'RME Exports'!CR11, "")</f>
        <v/>
      </c>
      <c r="CR9" s="58" t="str">
        <f>IF('RME Exports'!CS11&gt;0, 'RME Exports'!CS11, "")</f>
        <v/>
      </c>
      <c r="CS9" s="58" t="str">
        <f>IF('RME Exports'!CT11&gt;0, 'RME Exports'!CT11, "")</f>
        <v/>
      </c>
      <c r="CT9" s="58" t="str">
        <f>IF('RME Exports'!CU11&gt;0, 'RME Exports'!CU11, "")</f>
        <v/>
      </c>
      <c r="CU9" s="58" t="str">
        <f>IF('RME Exports'!CV11&gt;0, 'RME Exports'!CV11, "")</f>
        <v/>
      </c>
      <c r="CV9" s="58" t="str">
        <f>IF('RME Exports'!CW11&gt;0, 'RME Exports'!CW11, "")</f>
        <v/>
      </c>
      <c r="CW9" s="58" t="str">
        <f>IF('RME Exports'!CX11&gt;0, 'RME Exports'!CX11, "")</f>
        <v/>
      </c>
      <c r="CX9" s="58" t="str">
        <f>IF('RME Exports'!CY11&gt;0, 'RME Exports'!CY11, "")</f>
        <v/>
      </c>
      <c r="CY9" s="58" t="str">
        <f>IF('RME Exports'!CZ11&gt;0, 'RME Exports'!CZ11, "")</f>
        <v/>
      </c>
      <c r="CZ9" s="58" t="str">
        <f>IF('RME Exports'!DA11&gt;0, 'RME Exports'!DA11, "")</f>
        <v/>
      </c>
      <c r="DA9" s="58" t="str">
        <f>IF('RME Exports'!DB11&gt;0, 'RME Exports'!DB11, "")</f>
        <v/>
      </c>
      <c r="DB9" s="58" t="str">
        <f>IF('RME Exports'!DC11&gt;0, 'RME Exports'!DC11, "")</f>
        <v/>
      </c>
      <c r="DC9" s="58" t="str">
        <f>IF('RME Exports'!DD11&gt;0, 'RME Exports'!DD11, "")</f>
        <v/>
      </c>
      <c r="DD9" s="58" t="str">
        <f>IF('RME Exports'!DE11&gt;0, 'RME Exports'!DE11, "")</f>
        <v/>
      </c>
      <c r="DE9" s="58" t="str">
        <f>IF('RME Exports'!DF11&gt;0, 'RME Exports'!DF11, "")</f>
        <v/>
      </c>
      <c r="DF9" s="58" t="str">
        <f>IF('RME Exports'!DG11&gt;0, 'RME Exports'!DG11, "")</f>
        <v/>
      </c>
      <c r="DG9" s="58" t="str">
        <f>IF('RME Exports'!DH11&gt;0, 'RME Exports'!DH11, "")</f>
        <v/>
      </c>
      <c r="DH9" s="58" t="str">
        <f>IF('RME Exports'!DI11&gt;0, 'RME Exports'!DI11, "")</f>
        <v/>
      </c>
      <c r="DI9" s="58" t="str">
        <f>IF('RME Exports'!DJ11&gt;0, 'RME Exports'!DJ11, "")</f>
        <v/>
      </c>
      <c r="DJ9" s="58" t="str">
        <f>IF('RME Exports'!DK11&gt;0, 'RME Exports'!DK11, "")</f>
        <v/>
      </c>
      <c r="DK9" s="58" t="str">
        <f>IF('RME Exports'!DL11&gt;0, 'RME Exports'!DL11, "")</f>
        <v/>
      </c>
      <c r="DL9" s="58" t="str">
        <f>IF('RME Exports'!DM11&gt;0, 'RME Exports'!DM11, "")</f>
        <v/>
      </c>
      <c r="DM9" s="58" t="str">
        <f>IF('RME Exports'!DN11&gt;0, 'RME Exports'!DN11, "")</f>
        <v/>
      </c>
      <c r="DN9" s="58" t="str">
        <f>IF('RME Exports'!DO11&gt;0, 'RME Exports'!DO11, "")</f>
        <v/>
      </c>
      <c r="DO9" s="58" t="str">
        <f>IF('RME Exports'!DP11&gt;0, 'RME Exports'!DP11, "")</f>
        <v/>
      </c>
      <c r="DP9" s="58" t="str">
        <f>IF('RME Exports'!DQ11&gt;0, 'RME Exports'!DQ11, "")</f>
        <v/>
      </c>
      <c r="DQ9" s="58" t="str">
        <f>IF('RME Exports'!DR11&gt;0, 'RME Exports'!DR11, "")</f>
        <v/>
      </c>
      <c r="DR9" s="58" t="str">
        <f>IF('RME Exports'!DS11&gt;0, 'RME Exports'!DS11, "")</f>
        <v/>
      </c>
      <c r="DS9" s="58" t="str">
        <f>IF('RME Exports'!DT11&gt;0, 'RME Exports'!DT11, "")</f>
        <v/>
      </c>
    </row>
    <row r="10" spans="1:123" x14ac:dyDescent="0.3">
      <c r="B10" s="39" t="s">
        <v>120</v>
      </c>
      <c r="C10" s="37" t="s">
        <v>121</v>
      </c>
      <c r="D10" s="58">
        <f>IF('RME Exports'!E12&gt;0, 'RME Exports'!E12, "")</f>
        <v>931.28310670531266</v>
      </c>
      <c r="E10" s="58">
        <f>IF('RME Exports'!F12&gt;0, 'RME Exports'!F12, "")</f>
        <v>4651.4091313760828</v>
      </c>
      <c r="F10" s="58">
        <f>IF('RME Exports'!G12&gt;0, 'RME Exports'!G12, "")</f>
        <v>5582.6922380813985</v>
      </c>
      <c r="G10" s="58">
        <f>IF('RME Exports'!H12&gt;0, 'RME Exports'!H12, "")</f>
        <v>1039.1617051741891</v>
      </c>
      <c r="H10" s="58">
        <f>IF('RME Exports'!I12&gt;0, 'RME Exports'!I12, "")</f>
        <v>4797.816696580453</v>
      </c>
      <c r="I10" s="58">
        <f>IF('RME Exports'!J12&gt;0, 'RME Exports'!J12, "")</f>
        <v>5836.9784017546417</v>
      </c>
      <c r="J10" s="58">
        <f>IF('RME Exports'!K12&gt;0, 'RME Exports'!K12, "")</f>
        <v>1012.2515571453515</v>
      </c>
      <c r="K10" s="58">
        <f>IF('RME Exports'!L12&gt;0, 'RME Exports'!L12, "")</f>
        <v>5346.7873827272733</v>
      </c>
      <c r="L10" s="58">
        <f>IF('RME Exports'!M12&gt;0, 'RME Exports'!M12, "")</f>
        <v>6359.0389398726265</v>
      </c>
      <c r="M10" s="58">
        <f>IF('RME Exports'!N12&gt;0, 'RME Exports'!N12, "")</f>
        <v>1424.5675956865359</v>
      </c>
      <c r="N10" s="58">
        <f>IF('RME Exports'!O12&gt;0, 'RME Exports'!O12, "")</f>
        <v>6264.6350719975626</v>
      </c>
      <c r="O10" s="58">
        <f>IF('RME Exports'!P12&gt;0, 'RME Exports'!P12, "")</f>
        <v>7689.2026676841124</v>
      </c>
      <c r="P10" s="58">
        <f>IF('RME Exports'!Q12&gt;0, 'RME Exports'!Q12, "")</f>
        <v>1217.2974448170278</v>
      </c>
      <c r="Q10" s="58">
        <f>IF('RME Exports'!R12&gt;0, 'RME Exports'!R12, "")</f>
        <v>5697.038144362461</v>
      </c>
      <c r="R10" s="58">
        <f>IF('RME Exports'!S12&gt;0, 'RME Exports'!S12, "")</f>
        <v>6914.3355891794854</v>
      </c>
      <c r="S10" s="58">
        <f>IF('RME Exports'!T12&gt;0, 'RME Exports'!T12, "")</f>
        <v>1050.7126873904592</v>
      </c>
      <c r="T10" s="58">
        <f>IF('RME Exports'!U12&gt;0, 'RME Exports'!U12, "")</f>
        <v>4689.5981307303846</v>
      </c>
      <c r="U10" s="58">
        <f>IF('RME Exports'!V12&gt;0, 'RME Exports'!V12, "")</f>
        <v>5740.3108181208472</v>
      </c>
      <c r="V10" s="58">
        <f>IF('RME Exports'!W12&gt;0, 'RME Exports'!W12, "")</f>
        <v>1092.6614918415589</v>
      </c>
      <c r="W10" s="58">
        <f>IF('RME Exports'!X12&gt;0, 'RME Exports'!X12, "")</f>
        <v>5141.9772017188443</v>
      </c>
      <c r="X10" s="58">
        <f>IF('RME Exports'!Y12&gt;0, 'RME Exports'!Y12, "")</f>
        <v>6234.6386935604032</v>
      </c>
      <c r="Y10" s="58">
        <f>IF('RME Exports'!Z12&gt;0, 'RME Exports'!Z12, "")</f>
        <v>896.03998475882577</v>
      </c>
      <c r="Z10" s="58">
        <f>IF('RME Exports'!AA12&gt;0, 'RME Exports'!AA12, "")</f>
        <v>3001.1142396486625</v>
      </c>
      <c r="AA10" s="58">
        <f>IF('RME Exports'!AB12&gt;0, 'RME Exports'!AB12, "")</f>
        <v>3897.1542244074858</v>
      </c>
      <c r="AB10" s="58" t="str">
        <f>IF('RME Exports'!AC12&gt;0, 'RME Exports'!AC12, "")</f>
        <v/>
      </c>
      <c r="AC10" s="58" t="str">
        <f>IF('RME Exports'!AD12&gt;0, 'RME Exports'!AD12, "")</f>
        <v/>
      </c>
      <c r="AD10" s="58" t="str">
        <f>IF('RME Exports'!AE12&gt;0, 'RME Exports'!AE12, "")</f>
        <v/>
      </c>
      <c r="AE10" s="58" t="str">
        <f>IF('RME Exports'!AF12&gt;0, 'RME Exports'!AF12, "")</f>
        <v/>
      </c>
      <c r="AF10" s="58" t="str">
        <f>IF('RME Exports'!AG12&gt;0, 'RME Exports'!AG12, "")</f>
        <v/>
      </c>
      <c r="AG10" s="58" t="str">
        <f>IF('RME Exports'!AH12&gt;0, 'RME Exports'!AH12, "")</f>
        <v/>
      </c>
      <c r="AH10" s="58" t="str">
        <f>IF('RME Exports'!AI12&gt;0, 'RME Exports'!AI12, "")</f>
        <v/>
      </c>
      <c r="AI10" s="58" t="str">
        <f>IF('RME Exports'!AJ12&gt;0, 'RME Exports'!AJ12, "")</f>
        <v/>
      </c>
      <c r="AJ10" s="58" t="str">
        <f>IF('RME Exports'!AK12&gt;0, 'RME Exports'!AK12, "")</f>
        <v/>
      </c>
      <c r="AK10" s="58" t="str">
        <f>IF('RME Exports'!AL12&gt;0, 'RME Exports'!AL12, "")</f>
        <v/>
      </c>
      <c r="AL10" s="58" t="str">
        <f>IF('RME Exports'!AM12&gt;0, 'RME Exports'!AM12, "")</f>
        <v/>
      </c>
      <c r="AM10" s="58" t="str">
        <f>IF('RME Exports'!AN12&gt;0, 'RME Exports'!AN12, "")</f>
        <v/>
      </c>
      <c r="AN10" s="58" t="str">
        <f>IF('RME Exports'!AO12&gt;0, 'RME Exports'!AO12, "")</f>
        <v/>
      </c>
      <c r="AO10" s="58" t="str">
        <f>IF('RME Exports'!AP12&gt;0, 'RME Exports'!AP12, "")</f>
        <v/>
      </c>
      <c r="AP10" s="58" t="str">
        <f>IF('RME Exports'!AQ12&gt;0, 'RME Exports'!AQ12, "")</f>
        <v/>
      </c>
      <c r="AQ10" s="58" t="str">
        <f>IF('RME Exports'!AR12&gt;0, 'RME Exports'!AR12, "")</f>
        <v/>
      </c>
      <c r="AR10" s="58" t="str">
        <f>IF('RME Exports'!AS12&gt;0, 'RME Exports'!AS12, "")</f>
        <v/>
      </c>
      <c r="AS10" s="58" t="str">
        <f>IF('RME Exports'!AT12&gt;0, 'RME Exports'!AT12, "")</f>
        <v/>
      </c>
      <c r="AT10" s="58" t="str">
        <f>IF('RME Exports'!AU12&gt;0, 'RME Exports'!AU12, "")</f>
        <v/>
      </c>
      <c r="AU10" s="58" t="str">
        <f>IF('RME Exports'!AV12&gt;0, 'RME Exports'!AV12, "")</f>
        <v/>
      </c>
      <c r="AV10" s="58" t="str">
        <f>IF('RME Exports'!AW12&gt;0, 'RME Exports'!AW12, "")</f>
        <v/>
      </c>
      <c r="AW10" s="58" t="str">
        <f>IF('RME Exports'!AX12&gt;0, 'RME Exports'!AX12, "")</f>
        <v/>
      </c>
      <c r="AX10" s="58" t="str">
        <f>IF('RME Exports'!AY12&gt;0, 'RME Exports'!AY12, "")</f>
        <v/>
      </c>
      <c r="AY10" s="58" t="str">
        <f>IF('RME Exports'!AZ12&gt;0, 'RME Exports'!AZ12, "")</f>
        <v/>
      </c>
      <c r="AZ10" s="58" t="str">
        <f>IF('RME Exports'!BA12&gt;0, 'RME Exports'!BA12, "")</f>
        <v/>
      </c>
      <c r="BA10" s="58" t="str">
        <f>IF('RME Exports'!BB12&gt;0, 'RME Exports'!BB12, "")</f>
        <v/>
      </c>
      <c r="BB10" s="58" t="str">
        <f>IF('RME Exports'!BC12&gt;0, 'RME Exports'!BC12, "")</f>
        <v/>
      </c>
      <c r="BC10" s="58" t="str">
        <f>IF('RME Exports'!BD12&gt;0, 'RME Exports'!BD12, "")</f>
        <v/>
      </c>
      <c r="BD10" s="58" t="str">
        <f>IF('RME Exports'!BE12&gt;0, 'RME Exports'!BE12, "")</f>
        <v/>
      </c>
      <c r="BE10" s="58" t="str">
        <f>IF('RME Exports'!BF12&gt;0, 'RME Exports'!BF12, "")</f>
        <v/>
      </c>
      <c r="BF10" s="58" t="str">
        <f>IF('RME Exports'!BG12&gt;0, 'RME Exports'!BG12, "")</f>
        <v/>
      </c>
      <c r="BG10" s="58" t="str">
        <f>IF('RME Exports'!BH12&gt;0, 'RME Exports'!BH12, "")</f>
        <v/>
      </c>
      <c r="BH10" s="58" t="str">
        <f>IF('RME Exports'!BI12&gt;0, 'RME Exports'!BI12, "")</f>
        <v/>
      </c>
      <c r="BI10" s="58" t="str">
        <f>IF('RME Exports'!BJ12&gt;0, 'RME Exports'!BJ12, "")</f>
        <v/>
      </c>
      <c r="BJ10" s="58" t="str">
        <f>IF('RME Exports'!BK12&gt;0, 'RME Exports'!BK12, "")</f>
        <v/>
      </c>
      <c r="BK10" s="58" t="str">
        <f>IF('RME Exports'!BL12&gt;0, 'RME Exports'!BL12, "")</f>
        <v/>
      </c>
      <c r="BL10" s="58" t="str">
        <f>IF('RME Exports'!BM12&gt;0, 'RME Exports'!BM12, "")</f>
        <v/>
      </c>
      <c r="BM10" s="58" t="str">
        <f>IF('RME Exports'!BN12&gt;0, 'RME Exports'!BN12, "")</f>
        <v/>
      </c>
      <c r="BN10" s="58" t="str">
        <f>IF('RME Exports'!BO12&gt;0, 'RME Exports'!BO12, "")</f>
        <v/>
      </c>
      <c r="BO10" s="58" t="str">
        <f>IF('RME Exports'!BP12&gt;0, 'RME Exports'!BP12, "")</f>
        <v/>
      </c>
      <c r="BP10" s="58" t="str">
        <f>IF('RME Exports'!BQ12&gt;0, 'RME Exports'!BQ12, "")</f>
        <v/>
      </c>
      <c r="BQ10" s="58" t="str">
        <f>IF('RME Exports'!BR12&gt;0, 'RME Exports'!BR12, "")</f>
        <v/>
      </c>
      <c r="BR10" s="58" t="str">
        <f>IF('RME Exports'!BS12&gt;0, 'RME Exports'!BS12, "")</f>
        <v/>
      </c>
      <c r="BS10" s="58" t="str">
        <f>IF('RME Exports'!BT12&gt;0, 'RME Exports'!BT12, "")</f>
        <v/>
      </c>
      <c r="BT10" s="58" t="str">
        <f>IF('RME Exports'!BU12&gt;0, 'RME Exports'!BU12, "")</f>
        <v/>
      </c>
      <c r="BU10" s="58" t="str">
        <f>IF('RME Exports'!BV12&gt;0, 'RME Exports'!BV12, "")</f>
        <v/>
      </c>
      <c r="BV10" s="58" t="str">
        <f>IF('RME Exports'!BW12&gt;0, 'RME Exports'!BW12, "")</f>
        <v/>
      </c>
      <c r="BW10" s="58" t="str">
        <f>IF('RME Exports'!BX12&gt;0, 'RME Exports'!BX12, "")</f>
        <v/>
      </c>
      <c r="BX10" s="58" t="str">
        <f>IF('RME Exports'!BY12&gt;0, 'RME Exports'!BY12, "")</f>
        <v/>
      </c>
      <c r="BY10" s="58" t="str">
        <f>IF('RME Exports'!BZ12&gt;0, 'RME Exports'!BZ12, "")</f>
        <v/>
      </c>
      <c r="BZ10" s="58" t="str">
        <f>IF('RME Exports'!CA12&gt;0, 'RME Exports'!CA12, "")</f>
        <v/>
      </c>
      <c r="CA10" s="58" t="str">
        <f>IF('RME Exports'!CB12&gt;0, 'RME Exports'!CB12, "")</f>
        <v/>
      </c>
      <c r="CB10" s="58" t="str">
        <f>IF('RME Exports'!CC12&gt;0, 'RME Exports'!CC12, "")</f>
        <v/>
      </c>
      <c r="CC10" s="58" t="str">
        <f>IF('RME Exports'!CD12&gt;0, 'RME Exports'!CD12, "")</f>
        <v/>
      </c>
      <c r="CD10" s="58" t="str">
        <f>IF('RME Exports'!CE12&gt;0, 'RME Exports'!CE12, "")</f>
        <v/>
      </c>
      <c r="CE10" s="58" t="str">
        <f>IF('RME Exports'!CF12&gt;0, 'RME Exports'!CF12, "")</f>
        <v/>
      </c>
      <c r="CF10" s="58" t="str">
        <f>IF('RME Exports'!CG12&gt;0, 'RME Exports'!CG12, "")</f>
        <v/>
      </c>
      <c r="CG10" s="58" t="str">
        <f>IF('RME Exports'!CH12&gt;0, 'RME Exports'!CH12, "")</f>
        <v/>
      </c>
      <c r="CH10" s="58" t="str">
        <f>IF('RME Exports'!CI12&gt;0, 'RME Exports'!CI12, "")</f>
        <v/>
      </c>
      <c r="CI10" s="58" t="str">
        <f>IF('RME Exports'!CJ12&gt;0, 'RME Exports'!CJ12, "")</f>
        <v/>
      </c>
      <c r="CJ10" s="58" t="str">
        <f>IF('RME Exports'!CK12&gt;0, 'RME Exports'!CK12, "")</f>
        <v/>
      </c>
      <c r="CK10" s="58" t="str">
        <f>IF('RME Exports'!CL12&gt;0, 'RME Exports'!CL12, "")</f>
        <v/>
      </c>
      <c r="CL10" s="58" t="str">
        <f>IF('RME Exports'!CM12&gt;0, 'RME Exports'!CM12, "")</f>
        <v/>
      </c>
      <c r="CM10" s="58" t="str">
        <f>IF('RME Exports'!CN12&gt;0, 'RME Exports'!CN12, "")</f>
        <v/>
      </c>
      <c r="CN10" s="58" t="str">
        <f>IF('RME Exports'!CO12&gt;0, 'RME Exports'!CO12, "")</f>
        <v/>
      </c>
      <c r="CO10" s="58" t="str">
        <f>IF('RME Exports'!CP12&gt;0, 'RME Exports'!CP12, "")</f>
        <v/>
      </c>
      <c r="CP10" s="58" t="str">
        <f>IF('RME Exports'!CQ12&gt;0, 'RME Exports'!CQ12, "")</f>
        <v/>
      </c>
      <c r="CQ10" s="58" t="str">
        <f>IF('RME Exports'!CR12&gt;0, 'RME Exports'!CR12, "")</f>
        <v/>
      </c>
      <c r="CR10" s="58" t="str">
        <f>IF('RME Exports'!CS12&gt;0, 'RME Exports'!CS12, "")</f>
        <v/>
      </c>
      <c r="CS10" s="58" t="str">
        <f>IF('RME Exports'!CT12&gt;0, 'RME Exports'!CT12, "")</f>
        <v/>
      </c>
      <c r="CT10" s="58" t="str">
        <f>IF('RME Exports'!CU12&gt;0, 'RME Exports'!CU12, "")</f>
        <v/>
      </c>
      <c r="CU10" s="58" t="str">
        <f>IF('RME Exports'!CV12&gt;0, 'RME Exports'!CV12, "")</f>
        <v/>
      </c>
      <c r="CV10" s="58" t="str">
        <f>IF('RME Exports'!CW12&gt;0, 'RME Exports'!CW12, "")</f>
        <v/>
      </c>
      <c r="CW10" s="58" t="str">
        <f>IF('RME Exports'!CX12&gt;0, 'RME Exports'!CX12, "")</f>
        <v/>
      </c>
      <c r="CX10" s="58" t="str">
        <f>IF('RME Exports'!CY12&gt;0, 'RME Exports'!CY12, "")</f>
        <v/>
      </c>
      <c r="CY10" s="58" t="str">
        <f>IF('RME Exports'!CZ12&gt;0, 'RME Exports'!CZ12, "")</f>
        <v/>
      </c>
      <c r="CZ10" s="58" t="str">
        <f>IF('RME Exports'!DA12&gt;0, 'RME Exports'!DA12, "")</f>
        <v/>
      </c>
      <c r="DA10" s="58" t="str">
        <f>IF('RME Exports'!DB12&gt;0, 'RME Exports'!DB12, "")</f>
        <v/>
      </c>
      <c r="DB10" s="58" t="str">
        <f>IF('RME Exports'!DC12&gt;0, 'RME Exports'!DC12, "")</f>
        <v/>
      </c>
      <c r="DC10" s="58" t="str">
        <f>IF('RME Exports'!DD12&gt;0, 'RME Exports'!DD12, "")</f>
        <v/>
      </c>
      <c r="DD10" s="58" t="str">
        <f>IF('RME Exports'!DE12&gt;0, 'RME Exports'!DE12, "")</f>
        <v/>
      </c>
      <c r="DE10" s="58" t="str">
        <f>IF('RME Exports'!DF12&gt;0, 'RME Exports'!DF12, "")</f>
        <v/>
      </c>
      <c r="DF10" s="58" t="str">
        <f>IF('RME Exports'!DG12&gt;0, 'RME Exports'!DG12, "")</f>
        <v/>
      </c>
      <c r="DG10" s="58" t="str">
        <f>IF('RME Exports'!DH12&gt;0, 'RME Exports'!DH12, "")</f>
        <v/>
      </c>
      <c r="DH10" s="58" t="str">
        <f>IF('RME Exports'!DI12&gt;0, 'RME Exports'!DI12, "")</f>
        <v/>
      </c>
      <c r="DI10" s="58" t="str">
        <f>IF('RME Exports'!DJ12&gt;0, 'RME Exports'!DJ12, "")</f>
        <v/>
      </c>
      <c r="DJ10" s="58" t="str">
        <f>IF('RME Exports'!DK12&gt;0, 'RME Exports'!DK12, "")</f>
        <v/>
      </c>
      <c r="DK10" s="58" t="str">
        <f>IF('RME Exports'!DL12&gt;0, 'RME Exports'!DL12, "")</f>
        <v/>
      </c>
      <c r="DL10" s="58" t="str">
        <f>IF('RME Exports'!DM12&gt;0, 'RME Exports'!DM12, "")</f>
        <v/>
      </c>
      <c r="DM10" s="58" t="str">
        <f>IF('RME Exports'!DN12&gt;0, 'RME Exports'!DN12, "")</f>
        <v/>
      </c>
      <c r="DN10" s="58" t="str">
        <f>IF('RME Exports'!DO12&gt;0, 'RME Exports'!DO12, "")</f>
        <v/>
      </c>
      <c r="DO10" s="58" t="str">
        <f>IF('RME Exports'!DP12&gt;0, 'RME Exports'!DP12, "")</f>
        <v/>
      </c>
      <c r="DP10" s="58" t="str">
        <f>IF('RME Exports'!DQ12&gt;0, 'RME Exports'!DQ12, "")</f>
        <v/>
      </c>
      <c r="DQ10" s="58" t="str">
        <f>IF('RME Exports'!DR12&gt;0, 'RME Exports'!DR12, "")</f>
        <v/>
      </c>
      <c r="DR10" s="58" t="str">
        <f>IF('RME Exports'!DS12&gt;0, 'RME Exports'!DS12, "")</f>
        <v/>
      </c>
      <c r="DS10" s="58" t="str">
        <f>IF('RME Exports'!DT12&gt;0, 'RME Exports'!DT12, "")</f>
        <v/>
      </c>
    </row>
    <row r="11" spans="1:123" x14ac:dyDescent="0.3">
      <c r="B11" s="39" t="s">
        <v>122</v>
      </c>
      <c r="C11" s="37" t="s">
        <v>123</v>
      </c>
      <c r="D11" s="58">
        <f>IF('RME Exports'!E13&gt;0, 'RME Exports'!E13, "")</f>
        <v>585.20615872721692</v>
      </c>
      <c r="E11" s="58">
        <f>IF('RME Exports'!F13&gt;0, 'RME Exports'!F13, "")</f>
        <v>1572.0613771835685</v>
      </c>
      <c r="F11" s="58">
        <f>IF('RME Exports'!G13&gt;0, 'RME Exports'!G13, "")</f>
        <v>2157.2675359107848</v>
      </c>
      <c r="G11" s="58">
        <f>IF('RME Exports'!H13&gt;0, 'RME Exports'!H13, "")</f>
        <v>683.2607060267361</v>
      </c>
      <c r="H11" s="58">
        <f>IF('RME Exports'!I13&gt;0, 'RME Exports'!I13, "")</f>
        <v>2177.5607081756061</v>
      </c>
      <c r="I11" s="58">
        <f>IF('RME Exports'!J13&gt;0, 'RME Exports'!J13, "")</f>
        <v>2860.8214142023407</v>
      </c>
      <c r="J11" s="58">
        <f>IF('RME Exports'!K13&gt;0, 'RME Exports'!K13, "")</f>
        <v>736.81654741172565</v>
      </c>
      <c r="K11" s="58">
        <f>IF('RME Exports'!L13&gt;0, 'RME Exports'!L13, "")</f>
        <v>2122.0989781761982</v>
      </c>
      <c r="L11" s="58">
        <f>IF('RME Exports'!M13&gt;0, 'RME Exports'!M13, "")</f>
        <v>2858.9155255879245</v>
      </c>
      <c r="M11" s="58">
        <f>IF('RME Exports'!N13&gt;0, 'RME Exports'!N13, "")</f>
        <v>705.71479159246917</v>
      </c>
      <c r="N11" s="58">
        <f>IF('RME Exports'!O13&gt;0, 'RME Exports'!O13, "")</f>
        <v>2277.9074912221608</v>
      </c>
      <c r="O11" s="58">
        <f>IF('RME Exports'!P13&gt;0, 'RME Exports'!P13, "")</f>
        <v>2983.6222828146301</v>
      </c>
      <c r="P11" s="58">
        <f>IF('RME Exports'!Q13&gt;0, 'RME Exports'!Q13, "")</f>
        <v>816.37180888333728</v>
      </c>
      <c r="Q11" s="58">
        <f>IF('RME Exports'!R13&gt;0, 'RME Exports'!R13, "")</f>
        <v>2694.6218870501925</v>
      </c>
      <c r="R11" s="58">
        <f>IF('RME Exports'!S13&gt;0, 'RME Exports'!S13, "")</f>
        <v>3510.9936959335273</v>
      </c>
      <c r="S11" s="58">
        <f>IF('RME Exports'!T13&gt;0, 'RME Exports'!T13, "")</f>
        <v>676.61022889752962</v>
      </c>
      <c r="T11" s="58">
        <f>IF('RME Exports'!U13&gt;0, 'RME Exports'!U13, "")</f>
        <v>2599.6256892983997</v>
      </c>
      <c r="U11" s="58">
        <f>IF('RME Exports'!V13&gt;0, 'RME Exports'!V13, "")</f>
        <v>3276.23591819593</v>
      </c>
      <c r="V11" s="58">
        <f>IF('RME Exports'!W13&gt;0, 'RME Exports'!W13, "")</f>
        <v>614.67349335758206</v>
      </c>
      <c r="W11" s="58">
        <f>IF('RME Exports'!X13&gt;0, 'RME Exports'!X13, "")</f>
        <v>3044.9904117468113</v>
      </c>
      <c r="X11" s="58">
        <f>IF('RME Exports'!Y13&gt;0, 'RME Exports'!Y13, "")</f>
        <v>3659.6639051043931</v>
      </c>
      <c r="Y11" s="58">
        <f>IF('RME Exports'!Z13&gt;0, 'RME Exports'!Z13, "")</f>
        <v>745.94472396720778</v>
      </c>
      <c r="Z11" s="58">
        <f>IF('RME Exports'!AA13&gt;0, 'RME Exports'!AA13, "")</f>
        <v>2373.7651044878166</v>
      </c>
      <c r="AA11" s="58">
        <f>IF('RME Exports'!AB13&gt;0, 'RME Exports'!AB13, "")</f>
        <v>3119.7098284550261</v>
      </c>
      <c r="AB11" s="58" t="str">
        <f>IF('RME Exports'!AC13&gt;0, 'RME Exports'!AC13, "")</f>
        <v/>
      </c>
      <c r="AC11" s="58" t="str">
        <f>IF('RME Exports'!AD13&gt;0, 'RME Exports'!AD13, "")</f>
        <v/>
      </c>
      <c r="AD11" s="58" t="str">
        <f>IF('RME Exports'!AE13&gt;0, 'RME Exports'!AE13, "")</f>
        <v/>
      </c>
      <c r="AE11" s="58" t="str">
        <f>IF('RME Exports'!AF13&gt;0, 'RME Exports'!AF13, "")</f>
        <v/>
      </c>
      <c r="AF11" s="58" t="str">
        <f>IF('RME Exports'!AG13&gt;0, 'RME Exports'!AG13, "")</f>
        <v/>
      </c>
      <c r="AG11" s="58" t="str">
        <f>IF('RME Exports'!AH13&gt;0, 'RME Exports'!AH13, "")</f>
        <v/>
      </c>
      <c r="AH11" s="58" t="str">
        <f>IF('RME Exports'!AI13&gt;0, 'RME Exports'!AI13, "")</f>
        <v/>
      </c>
      <c r="AI11" s="58" t="str">
        <f>IF('RME Exports'!AJ13&gt;0, 'RME Exports'!AJ13, "")</f>
        <v/>
      </c>
      <c r="AJ11" s="58" t="str">
        <f>IF('RME Exports'!AK13&gt;0, 'RME Exports'!AK13, "")</f>
        <v/>
      </c>
      <c r="AK11" s="58" t="str">
        <f>IF('RME Exports'!AL13&gt;0, 'RME Exports'!AL13, "")</f>
        <v/>
      </c>
      <c r="AL11" s="58" t="str">
        <f>IF('RME Exports'!AM13&gt;0, 'RME Exports'!AM13, "")</f>
        <v/>
      </c>
      <c r="AM11" s="58" t="str">
        <f>IF('RME Exports'!AN13&gt;0, 'RME Exports'!AN13, "")</f>
        <v/>
      </c>
      <c r="AN11" s="58" t="str">
        <f>IF('RME Exports'!AO13&gt;0, 'RME Exports'!AO13, "")</f>
        <v/>
      </c>
      <c r="AO11" s="58" t="str">
        <f>IF('RME Exports'!AP13&gt;0, 'RME Exports'!AP13, "")</f>
        <v/>
      </c>
      <c r="AP11" s="58" t="str">
        <f>IF('RME Exports'!AQ13&gt;0, 'RME Exports'!AQ13, "")</f>
        <v/>
      </c>
      <c r="AQ11" s="58" t="str">
        <f>IF('RME Exports'!AR13&gt;0, 'RME Exports'!AR13, "")</f>
        <v/>
      </c>
      <c r="AR11" s="58" t="str">
        <f>IF('RME Exports'!AS13&gt;0, 'RME Exports'!AS13, "")</f>
        <v/>
      </c>
      <c r="AS11" s="58" t="str">
        <f>IF('RME Exports'!AT13&gt;0, 'RME Exports'!AT13, "")</f>
        <v/>
      </c>
      <c r="AT11" s="58" t="str">
        <f>IF('RME Exports'!AU13&gt;0, 'RME Exports'!AU13, "")</f>
        <v/>
      </c>
      <c r="AU11" s="58" t="str">
        <f>IF('RME Exports'!AV13&gt;0, 'RME Exports'!AV13, "")</f>
        <v/>
      </c>
      <c r="AV11" s="58" t="str">
        <f>IF('RME Exports'!AW13&gt;0, 'RME Exports'!AW13, "")</f>
        <v/>
      </c>
      <c r="AW11" s="58" t="str">
        <f>IF('RME Exports'!AX13&gt;0, 'RME Exports'!AX13, "")</f>
        <v/>
      </c>
      <c r="AX11" s="58" t="str">
        <f>IF('RME Exports'!AY13&gt;0, 'RME Exports'!AY13, "")</f>
        <v/>
      </c>
      <c r="AY11" s="58" t="str">
        <f>IF('RME Exports'!AZ13&gt;0, 'RME Exports'!AZ13, "")</f>
        <v/>
      </c>
      <c r="AZ11" s="58" t="str">
        <f>IF('RME Exports'!BA13&gt;0, 'RME Exports'!BA13, "")</f>
        <v/>
      </c>
      <c r="BA11" s="58" t="str">
        <f>IF('RME Exports'!BB13&gt;0, 'RME Exports'!BB13, "")</f>
        <v/>
      </c>
      <c r="BB11" s="58" t="str">
        <f>IF('RME Exports'!BC13&gt;0, 'RME Exports'!BC13, "")</f>
        <v/>
      </c>
      <c r="BC11" s="58" t="str">
        <f>IF('RME Exports'!BD13&gt;0, 'RME Exports'!BD13, "")</f>
        <v/>
      </c>
      <c r="BD11" s="58" t="str">
        <f>IF('RME Exports'!BE13&gt;0, 'RME Exports'!BE13, "")</f>
        <v/>
      </c>
      <c r="BE11" s="58" t="str">
        <f>IF('RME Exports'!BF13&gt;0, 'RME Exports'!BF13, "")</f>
        <v/>
      </c>
      <c r="BF11" s="58" t="str">
        <f>IF('RME Exports'!BG13&gt;0, 'RME Exports'!BG13, "")</f>
        <v/>
      </c>
      <c r="BG11" s="58" t="str">
        <f>IF('RME Exports'!BH13&gt;0, 'RME Exports'!BH13, "")</f>
        <v/>
      </c>
      <c r="BH11" s="58" t="str">
        <f>IF('RME Exports'!BI13&gt;0, 'RME Exports'!BI13, "")</f>
        <v/>
      </c>
      <c r="BI11" s="58" t="str">
        <f>IF('RME Exports'!BJ13&gt;0, 'RME Exports'!BJ13, "")</f>
        <v/>
      </c>
      <c r="BJ11" s="58" t="str">
        <f>IF('RME Exports'!BK13&gt;0, 'RME Exports'!BK13, "")</f>
        <v/>
      </c>
      <c r="BK11" s="58" t="str">
        <f>IF('RME Exports'!BL13&gt;0, 'RME Exports'!BL13, "")</f>
        <v/>
      </c>
      <c r="BL11" s="58" t="str">
        <f>IF('RME Exports'!BM13&gt;0, 'RME Exports'!BM13, "")</f>
        <v/>
      </c>
      <c r="BM11" s="58" t="str">
        <f>IF('RME Exports'!BN13&gt;0, 'RME Exports'!BN13, "")</f>
        <v/>
      </c>
      <c r="BN11" s="58" t="str">
        <f>IF('RME Exports'!BO13&gt;0, 'RME Exports'!BO13, "")</f>
        <v/>
      </c>
      <c r="BO11" s="58" t="str">
        <f>IF('RME Exports'!BP13&gt;0, 'RME Exports'!BP13, "")</f>
        <v/>
      </c>
      <c r="BP11" s="58" t="str">
        <f>IF('RME Exports'!BQ13&gt;0, 'RME Exports'!BQ13, "")</f>
        <v/>
      </c>
      <c r="BQ11" s="58" t="str">
        <f>IF('RME Exports'!BR13&gt;0, 'RME Exports'!BR13, "")</f>
        <v/>
      </c>
      <c r="BR11" s="58" t="str">
        <f>IF('RME Exports'!BS13&gt;0, 'RME Exports'!BS13, "")</f>
        <v/>
      </c>
      <c r="BS11" s="58" t="str">
        <f>IF('RME Exports'!BT13&gt;0, 'RME Exports'!BT13, "")</f>
        <v/>
      </c>
      <c r="BT11" s="58" t="str">
        <f>IF('RME Exports'!BU13&gt;0, 'RME Exports'!BU13, "")</f>
        <v/>
      </c>
      <c r="BU11" s="58" t="str">
        <f>IF('RME Exports'!BV13&gt;0, 'RME Exports'!BV13, "")</f>
        <v/>
      </c>
      <c r="BV11" s="58" t="str">
        <f>IF('RME Exports'!BW13&gt;0, 'RME Exports'!BW13, "")</f>
        <v/>
      </c>
      <c r="BW11" s="58" t="str">
        <f>IF('RME Exports'!BX13&gt;0, 'RME Exports'!BX13, "")</f>
        <v/>
      </c>
      <c r="BX11" s="58" t="str">
        <f>IF('RME Exports'!BY13&gt;0, 'RME Exports'!BY13, "")</f>
        <v/>
      </c>
      <c r="BY11" s="58" t="str">
        <f>IF('RME Exports'!BZ13&gt;0, 'RME Exports'!BZ13, "")</f>
        <v/>
      </c>
      <c r="BZ11" s="58" t="str">
        <f>IF('RME Exports'!CA13&gt;0, 'RME Exports'!CA13, "")</f>
        <v/>
      </c>
      <c r="CA11" s="58" t="str">
        <f>IF('RME Exports'!CB13&gt;0, 'RME Exports'!CB13, "")</f>
        <v/>
      </c>
      <c r="CB11" s="58" t="str">
        <f>IF('RME Exports'!CC13&gt;0, 'RME Exports'!CC13, "")</f>
        <v/>
      </c>
      <c r="CC11" s="58" t="str">
        <f>IF('RME Exports'!CD13&gt;0, 'RME Exports'!CD13, "")</f>
        <v/>
      </c>
      <c r="CD11" s="58" t="str">
        <f>IF('RME Exports'!CE13&gt;0, 'RME Exports'!CE13, "")</f>
        <v/>
      </c>
      <c r="CE11" s="58" t="str">
        <f>IF('RME Exports'!CF13&gt;0, 'RME Exports'!CF13, "")</f>
        <v/>
      </c>
      <c r="CF11" s="58" t="str">
        <f>IF('RME Exports'!CG13&gt;0, 'RME Exports'!CG13, "")</f>
        <v/>
      </c>
      <c r="CG11" s="58" t="str">
        <f>IF('RME Exports'!CH13&gt;0, 'RME Exports'!CH13, "")</f>
        <v/>
      </c>
      <c r="CH11" s="58" t="str">
        <f>IF('RME Exports'!CI13&gt;0, 'RME Exports'!CI13, "")</f>
        <v/>
      </c>
      <c r="CI11" s="58" t="str">
        <f>IF('RME Exports'!CJ13&gt;0, 'RME Exports'!CJ13, "")</f>
        <v/>
      </c>
      <c r="CJ11" s="58" t="str">
        <f>IF('RME Exports'!CK13&gt;0, 'RME Exports'!CK13, "")</f>
        <v/>
      </c>
      <c r="CK11" s="58" t="str">
        <f>IF('RME Exports'!CL13&gt;0, 'RME Exports'!CL13, "")</f>
        <v/>
      </c>
      <c r="CL11" s="58" t="str">
        <f>IF('RME Exports'!CM13&gt;0, 'RME Exports'!CM13, "")</f>
        <v/>
      </c>
      <c r="CM11" s="58" t="str">
        <f>IF('RME Exports'!CN13&gt;0, 'RME Exports'!CN13, "")</f>
        <v/>
      </c>
      <c r="CN11" s="58" t="str">
        <f>IF('RME Exports'!CO13&gt;0, 'RME Exports'!CO13, "")</f>
        <v/>
      </c>
      <c r="CO11" s="58" t="str">
        <f>IF('RME Exports'!CP13&gt;0, 'RME Exports'!CP13, "")</f>
        <v/>
      </c>
      <c r="CP11" s="58" t="str">
        <f>IF('RME Exports'!CQ13&gt;0, 'RME Exports'!CQ13, "")</f>
        <v/>
      </c>
      <c r="CQ11" s="58" t="str">
        <f>IF('RME Exports'!CR13&gt;0, 'RME Exports'!CR13, "")</f>
        <v/>
      </c>
      <c r="CR11" s="58" t="str">
        <f>IF('RME Exports'!CS13&gt;0, 'RME Exports'!CS13, "")</f>
        <v/>
      </c>
      <c r="CS11" s="58" t="str">
        <f>IF('RME Exports'!CT13&gt;0, 'RME Exports'!CT13, "")</f>
        <v/>
      </c>
      <c r="CT11" s="58" t="str">
        <f>IF('RME Exports'!CU13&gt;0, 'RME Exports'!CU13, "")</f>
        <v/>
      </c>
      <c r="CU11" s="58" t="str">
        <f>IF('RME Exports'!CV13&gt;0, 'RME Exports'!CV13, "")</f>
        <v/>
      </c>
      <c r="CV11" s="58" t="str">
        <f>IF('RME Exports'!CW13&gt;0, 'RME Exports'!CW13, "")</f>
        <v/>
      </c>
      <c r="CW11" s="58" t="str">
        <f>IF('RME Exports'!CX13&gt;0, 'RME Exports'!CX13, "")</f>
        <v/>
      </c>
      <c r="CX11" s="58" t="str">
        <f>IF('RME Exports'!CY13&gt;0, 'RME Exports'!CY13, "")</f>
        <v/>
      </c>
      <c r="CY11" s="58" t="str">
        <f>IF('RME Exports'!CZ13&gt;0, 'RME Exports'!CZ13, "")</f>
        <v/>
      </c>
      <c r="CZ11" s="58" t="str">
        <f>IF('RME Exports'!DA13&gt;0, 'RME Exports'!DA13, "")</f>
        <v/>
      </c>
      <c r="DA11" s="58" t="str">
        <f>IF('RME Exports'!DB13&gt;0, 'RME Exports'!DB13, "")</f>
        <v/>
      </c>
      <c r="DB11" s="58" t="str">
        <f>IF('RME Exports'!DC13&gt;0, 'RME Exports'!DC13, "")</f>
        <v/>
      </c>
      <c r="DC11" s="58" t="str">
        <f>IF('RME Exports'!DD13&gt;0, 'RME Exports'!DD13, "")</f>
        <v/>
      </c>
      <c r="DD11" s="58" t="str">
        <f>IF('RME Exports'!DE13&gt;0, 'RME Exports'!DE13, "")</f>
        <v/>
      </c>
      <c r="DE11" s="58" t="str">
        <f>IF('RME Exports'!DF13&gt;0, 'RME Exports'!DF13, "")</f>
        <v/>
      </c>
      <c r="DF11" s="58" t="str">
        <f>IF('RME Exports'!DG13&gt;0, 'RME Exports'!DG13, "")</f>
        <v/>
      </c>
      <c r="DG11" s="58" t="str">
        <f>IF('RME Exports'!DH13&gt;0, 'RME Exports'!DH13, "")</f>
        <v/>
      </c>
      <c r="DH11" s="58" t="str">
        <f>IF('RME Exports'!DI13&gt;0, 'RME Exports'!DI13, "")</f>
        <v/>
      </c>
      <c r="DI11" s="58" t="str">
        <f>IF('RME Exports'!DJ13&gt;0, 'RME Exports'!DJ13, "")</f>
        <v/>
      </c>
      <c r="DJ11" s="58" t="str">
        <f>IF('RME Exports'!DK13&gt;0, 'RME Exports'!DK13, "")</f>
        <v/>
      </c>
      <c r="DK11" s="58" t="str">
        <f>IF('RME Exports'!DL13&gt;0, 'RME Exports'!DL13, "")</f>
        <v/>
      </c>
      <c r="DL11" s="58" t="str">
        <f>IF('RME Exports'!DM13&gt;0, 'RME Exports'!DM13, "")</f>
        <v/>
      </c>
      <c r="DM11" s="58" t="str">
        <f>IF('RME Exports'!DN13&gt;0, 'RME Exports'!DN13, "")</f>
        <v/>
      </c>
      <c r="DN11" s="58" t="str">
        <f>IF('RME Exports'!DO13&gt;0, 'RME Exports'!DO13, "")</f>
        <v/>
      </c>
      <c r="DO11" s="58" t="str">
        <f>IF('RME Exports'!DP13&gt;0, 'RME Exports'!DP13, "")</f>
        <v/>
      </c>
      <c r="DP11" s="58" t="str">
        <f>IF('RME Exports'!DQ13&gt;0, 'RME Exports'!DQ13, "")</f>
        <v/>
      </c>
      <c r="DQ11" s="58" t="str">
        <f>IF('RME Exports'!DR13&gt;0, 'RME Exports'!DR13, "")</f>
        <v/>
      </c>
      <c r="DR11" s="58" t="str">
        <f>IF('RME Exports'!DS13&gt;0, 'RME Exports'!DS13, "")</f>
        <v/>
      </c>
      <c r="DS11" s="58" t="str">
        <f>IF('RME Exports'!DT13&gt;0, 'RME Exports'!DT13, "")</f>
        <v/>
      </c>
    </row>
    <row r="12" spans="1:123" x14ac:dyDescent="0.3">
      <c r="B12" s="39" t="s">
        <v>124</v>
      </c>
      <c r="C12" s="37" t="s">
        <v>125</v>
      </c>
      <c r="D12" s="58">
        <f>IF('RME Exports'!E14&gt;0, 'RME Exports'!E14, "")</f>
        <v>83.762399496809792</v>
      </c>
      <c r="E12" s="58">
        <f>IF('RME Exports'!F14&gt;0, 'RME Exports'!F14, "")</f>
        <v>111.60487146066204</v>
      </c>
      <c r="F12" s="58">
        <f>IF('RME Exports'!G14&gt;0, 'RME Exports'!G14, "")</f>
        <v>195.36727095747176</v>
      </c>
      <c r="G12" s="58">
        <f>IF('RME Exports'!H14&gt;0, 'RME Exports'!H14, "")</f>
        <v>91.191567951854552</v>
      </c>
      <c r="H12" s="58">
        <f>IF('RME Exports'!I14&gt;0, 'RME Exports'!I14, "")</f>
        <v>116.11189745972789</v>
      </c>
      <c r="I12" s="58">
        <f>IF('RME Exports'!J14&gt;0, 'RME Exports'!J14, "")</f>
        <v>207.30346541158218</v>
      </c>
      <c r="J12" s="58">
        <f>IF('RME Exports'!K14&gt;0, 'RME Exports'!K14, "")</f>
        <v>98.637808913438647</v>
      </c>
      <c r="K12" s="58">
        <f>IF('RME Exports'!L14&gt;0, 'RME Exports'!L14, "")</f>
        <v>134.41329836757396</v>
      </c>
      <c r="L12" s="58">
        <f>IF('RME Exports'!M14&gt;0, 'RME Exports'!M14, "")</f>
        <v>233.05110728101255</v>
      </c>
      <c r="M12" s="58">
        <f>IF('RME Exports'!N14&gt;0, 'RME Exports'!N14, "")</f>
        <v>111.34844724226203</v>
      </c>
      <c r="N12" s="58">
        <f>IF('RME Exports'!O14&gt;0, 'RME Exports'!O14, "")</f>
        <v>158.20132752207567</v>
      </c>
      <c r="O12" s="58">
        <f>IF('RME Exports'!P14&gt;0, 'RME Exports'!P14, "")</f>
        <v>269.5497747643376</v>
      </c>
      <c r="P12" s="58">
        <f>IF('RME Exports'!Q14&gt;0, 'RME Exports'!Q14, "")</f>
        <v>126.33524333775347</v>
      </c>
      <c r="Q12" s="58">
        <f>IF('RME Exports'!R14&gt;0, 'RME Exports'!R14, "")</f>
        <v>153.99534201078532</v>
      </c>
      <c r="R12" s="58">
        <f>IF('RME Exports'!S14&gt;0, 'RME Exports'!S14, "")</f>
        <v>280.33058534853899</v>
      </c>
      <c r="S12" s="58">
        <f>IF('RME Exports'!T14&gt;0, 'RME Exports'!T14, "")</f>
        <v>100.75639955759208</v>
      </c>
      <c r="T12" s="58">
        <f>IF('RME Exports'!U14&gt;0, 'RME Exports'!U14, "")</f>
        <v>131.35067454438183</v>
      </c>
      <c r="U12" s="58">
        <f>IF('RME Exports'!V14&gt;0, 'RME Exports'!V14, "")</f>
        <v>232.10707410197384</v>
      </c>
      <c r="V12" s="58">
        <f>IF('RME Exports'!W14&gt;0, 'RME Exports'!W14, "")</f>
        <v>161.14344838882474</v>
      </c>
      <c r="W12" s="58">
        <f>IF('RME Exports'!X14&gt;0, 'RME Exports'!X14, "")</f>
        <v>167.95069842526729</v>
      </c>
      <c r="X12" s="58">
        <f>IF('RME Exports'!Y14&gt;0, 'RME Exports'!Y14, "")</f>
        <v>329.09414681409157</v>
      </c>
      <c r="Y12" s="58">
        <f>IF('RME Exports'!Z14&gt;0, 'RME Exports'!Z14, "")</f>
        <v>141.88157369259815</v>
      </c>
      <c r="Z12" s="58">
        <f>IF('RME Exports'!AA14&gt;0, 'RME Exports'!AA14, "")</f>
        <v>111.53179919416326</v>
      </c>
      <c r="AA12" s="58">
        <f>IF('RME Exports'!AB14&gt;0, 'RME Exports'!AB14, "")</f>
        <v>253.41337288676124</v>
      </c>
      <c r="AB12" s="58" t="str">
        <f>IF('RME Exports'!AC14&gt;0, 'RME Exports'!AC14, "")</f>
        <v/>
      </c>
      <c r="AC12" s="58" t="str">
        <f>IF('RME Exports'!AD14&gt;0, 'RME Exports'!AD14, "")</f>
        <v/>
      </c>
      <c r="AD12" s="58" t="str">
        <f>IF('RME Exports'!AE14&gt;0, 'RME Exports'!AE14, "")</f>
        <v/>
      </c>
      <c r="AE12" s="58" t="str">
        <f>IF('RME Exports'!AF14&gt;0, 'RME Exports'!AF14, "")</f>
        <v/>
      </c>
      <c r="AF12" s="58" t="str">
        <f>IF('RME Exports'!AG14&gt;0, 'RME Exports'!AG14, "")</f>
        <v/>
      </c>
      <c r="AG12" s="58" t="str">
        <f>IF('RME Exports'!AH14&gt;0, 'RME Exports'!AH14, "")</f>
        <v/>
      </c>
      <c r="AH12" s="58" t="str">
        <f>IF('RME Exports'!AI14&gt;0, 'RME Exports'!AI14, "")</f>
        <v/>
      </c>
      <c r="AI12" s="58" t="str">
        <f>IF('RME Exports'!AJ14&gt;0, 'RME Exports'!AJ14, "")</f>
        <v/>
      </c>
      <c r="AJ12" s="58" t="str">
        <f>IF('RME Exports'!AK14&gt;0, 'RME Exports'!AK14, "")</f>
        <v/>
      </c>
      <c r="AK12" s="58" t="str">
        <f>IF('RME Exports'!AL14&gt;0, 'RME Exports'!AL14, "")</f>
        <v/>
      </c>
      <c r="AL12" s="58" t="str">
        <f>IF('RME Exports'!AM14&gt;0, 'RME Exports'!AM14, "")</f>
        <v/>
      </c>
      <c r="AM12" s="58" t="str">
        <f>IF('RME Exports'!AN14&gt;0, 'RME Exports'!AN14, "")</f>
        <v/>
      </c>
      <c r="AN12" s="58" t="str">
        <f>IF('RME Exports'!AO14&gt;0, 'RME Exports'!AO14, "")</f>
        <v/>
      </c>
      <c r="AO12" s="58" t="str">
        <f>IF('RME Exports'!AP14&gt;0, 'RME Exports'!AP14, "")</f>
        <v/>
      </c>
      <c r="AP12" s="58" t="str">
        <f>IF('RME Exports'!AQ14&gt;0, 'RME Exports'!AQ14, "")</f>
        <v/>
      </c>
      <c r="AQ12" s="58" t="str">
        <f>IF('RME Exports'!AR14&gt;0, 'RME Exports'!AR14, "")</f>
        <v/>
      </c>
      <c r="AR12" s="58" t="str">
        <f>IF('RME Exports'!AS14&gt;0, 'RME Exports'!AS14, "")</f>
        <v/>
      </c>
      <c r="AS12" s="58" t="str">
        <f>IF('RME Exports'!AT14&gt;0, 'RME Exports'!AT14, "")</f>
        <v/>
      </c>
      <c r="AT12" s="58" t="str">
        <f>IF('RME Exports'!AU14&gt;0, 'RME Exports'!AU14, "")</f>
        <v/>
      </c>
      <c r="AU12" s="58" t="str">
        <f>IF('RME Exports'!AV14&gt;0, 'RME Exports'!AV14, "")</f>
        <v/>
      </c>
      <c r="AV12" s="58" t="str">
        <f>IF('RME Exports'!AW14&gt;0, 'RME Exports'!AW14, "")</f>
        <v/>
      </c>
      <c r="AW12" s="58" t="str">
        <f>IF('RME Exports'!AX14&gt;0, 'RME Exports'!AX14, "")</f>
        <v/>
      </c>
      <c r="AX12" s="58" t="str">
        <f>IF('RME Exports'!AY14&gt;0, 'RME Exports'!AY14, "")</f>
        <v/>
      </c>
      <c r="AY12" s="58" t="str">
        <f>IF('RME Exports'!AZ14&gt;0, 'RME Exports'!AZ14, "")</f>
        <v/>
      </c>
      <c r="AZ12" s="58" t="str">
        <f>IF('RME Exports'!BA14&gt;0, 'RME Exports'!BA14, "")</f>
        <v/>
      </c>
      <c r="BA12" s="58" t="str">
        <f>IF('RME Exports'!BB14&gt;0, 'RME Exports'!BB14, "")</f>
        <v/>
      </c>
      <c r="BB12" s="58" t="str">
        <f>IF('RME Exports'!BC14&gt;0, 'RME Exports'!BC14, "")</f>
        <v/>
      </c>
      <c r="BC12" s="58" t="str">
        <f>IF('RME Exports'!BD14&gt;0, 'RME Exports'!BD14, "")</f>
        <v/>
      </c>
      <c r="BD12" s="58" t="str">
        <f>IF('RME Exports'!BE14&gt;0, 'RME Exports'!BE14, "")</f>
        <v/>
      </c>
      <c r="BE12" s="58" t="str">
        <f>IF('RME Exports'!BF14&gt;0, 'RME Exports'!BF14, "")</f>
        <v/>
      </c>
      <c r="BF12" s="58" t="str">
        <f>IF('RME Exports'!BG14&gt;0, 'RME Exports'!BG14, "")</f>
        <v/>
      </c>
      <c r="BG12" s="58" t="str">
        <f>IF('RME Exports'!BH14&gt;0, 'RME Exports'!BH14, "")</f>
        <v/>
      </c>
      <c r="BH12" s="58" t="str">
        <f>IF('RME Exports'!BI14&gt;0, 'RME Exports'!BI14, "")</f>
        <v/>
      </c>
      <c r="BI12" s="58" t="str">
        <f>IF('RME Exports'!BJ14&gt;0, 'RME Exports'!BJ14, "")</f>
        <v/>
      </c>
      <c r="BJ12" s="58" t="str">
        <f>IF('RME Exports'!BK14&gt;0, 'RME Exports'!BK14, "")</f>
        <v/>
      </c>
      <c r="BK12" s="58" t="str">
        <f>IF('RME Exports'!BL14&gt;0, 'RME Exports'!BL14, "")</f>
        <v/>
      </c>
      <c r="BL12" s="58" t="str">
        <f>IF('RME Exports'!BM14&gt;0, 'RME Exports'!BM14, "")</f>
        <v/>
      </c>
      <c r="BM12" s="58" t="str">
        <f>IF('RME Exports'!BN14&gt;0, 'RME Exports'!BN14, "")</f>
        <v/>
      </c>
      <c r="BN12" s="58" t="str">
        <f>IF('RME Exports'!BO14&gt;0, 'RME Exports'!BO14, "")</f>
        <v/>
      </c>
      <c r="BO12" s="58" t="str">
        <f>IF('RME Exports'!BP14&gt;0, 'RME Exports'!BP14, "")</f>
        <v/>
      </c>
      <c r="BP12" s="58" t="str">
        <f>IF('RME Exports'!BQ14&gt;0, 'RME Exports'!BQ14, "")</f>
        <v/>
      </c>
      <c r="BQ12" s="58" t="str">
        <f>IF('RME Exports'!BR14&gt;0, 'RME Exports'!BR14, "")</f>
        <v/>
      </c>
      <c r="BR12" s="58" t="str">
        <f>IF('RME Exports'!BS14&gt;0, 'RME Exports'!BS14, "")</f>
        <v/>
      </c>
      <c r="BS12" s="58" t="str">
        <f>IF('RME Exports'!BT14&gt;0, 'RME Exports'!BT14, "")</f>
        <v/>
      </c>
      <c r="BT12" s="58" t="str">
        <f>IF('RME Exports'!BU14&gt;0, 'RME Exports'!BU14, "")</f>
        <v/>
      </c>
      <c r="BU12" s="58" t="str">
        <f>IF('RME Exports'!BV14&gt;0, 'RME Exports'!BV14, "")</f>
        <v/>
      </c>
      <c r="BV12" s="58" t="str">
        <f>IF('RME Exports'!BW14&gt;0, 'RME Exports'!BW14, "")</f>
        <v/>
      </c>
      <c r="BW12" s="58" t="str">
        <f>IF('RME Exports'!BX14&gt;0, 'RME Exports'!BX14, "")</f>
        <v/>
      </c>
      <c r="BX12" s="58" t="str">
        <f>IF('RME Exports'!BY14&gt;0, 'RME Exports'!BY14, "")</f>
        <v/>
      </c>
      <c r="BY12" s="58" t="str">
        <f>IF('RME Exports'!BZ14&gt;0, 'RME Exports'!BZ14, "")</f>
        <v/>
      </c>
      <c r="BZ12" s="58" t="str">
        <f>IF('RME Exports'!CA14&gt;0, 'RME Exports'!CA14, "")</f>
        <v/>
      </c>
      <c r="CA12" s="58" t="str">
        <f>IF('RME Exports'!CB14&gt;0, 'RME Exports'!CB14, "")</f>
        <v/>
      </c>
      <c r="CB12" s="58" t="str">
        <f>IF('RME Exports'!CC14&gt;0, 'RME Exports'!CC14, "")</f>
        <v/>
      </c>
      <c r="CC12" s="58" t="str">
        <f>IF('RME Exports'!CD14&gt;0, 'RME Exports'!CD14, "")</f>
        <v/>
      </c>
      <c r="CD12" s="58" t="str">
        <f>IF('RME Exports'!CE14&gt;0, 'RME Exports'!CE14, "")</f>
        <v/>
      </c>
      <c r="CE12" s="58" t="str">
        <f>IF('RME Exports'!CF14&gt;0, 'RME Exports'!CF14, "")</f>
        <v/>
      </c>
      <c r="CF12" s="58" t="str">
        <f>IF('RME Exports'!CG14&gt;0, 'RME Exports'!CG14, "")</f>
        <v/>
      </c>
      <c r="CG12" s="58" t="str">
        <f>IF('RME Exports'!CH14&gt;0, 'RME Exports'!CH14, "")</f>
        <v/>
      </c>
      <c r="CH12" s="58" t="str">
        <f>IF('RME Exports'!CI14&gt;0, 'RME Exports'!CI14, "")</f>
        <v/>
      </c>
      <c r="CI12" s="58" t="str">
        <f>IF('RME Exports'!CJ14&gt;0, 'RME Exports'!CJ14, "")</f>
        <v/>
      </c>
      <c r="CJ12" s="58" t="str">
        <f>IF('RME Exports'!CK14&gt;0, 'RME Exports'!CK14, "")</f>
        <v/>
      </c>
      <c r="CK12" s="58" t="str">
        <f>IF('RME Exports'!CL14&gt;0, 'RME Exports'!CL14, "")</f>
        <v/>
      </c>
      <c r="CL12" s="58" t="str">
        <f>IF('RME Exports'!CM14&gt;0, 'RME Exports'!CM14, "")</f>
        <v/>
      </c>
      <c r="CM12" s="58" t="str">
        <f>IF('RME Exports'!CN14&gt;0, 'RME Exports'!CN14, "")</f>
        <v/>
      </c>
      <c r="CN12" s="58" t="str">
        <f>IF('RME Exports'!CO14&gt;0, 'RME Exports'!CO14, "")</f>
        <v/>
      </c>
      <c r="CO12" s="58" t="str">
        <f>IF('RME Exports'!CP14&gt;0, 'RME Exports'!CP14, "")</f>
        <v/>
      </c>
      <c r="CP12" s="58" t="str">
        <f>IF('RME Exports'!CQ14&gt;0, 'RME Exports'!CQ14, "")</f>
        <v/>
      </c>
      <c r="CQ12" s="58" t="str">
        <f>IF('RME Exports'!CR14&gt;0, 'RME Exports'!CR14, "")</f>
        <v/>
      </c>
      <c r="CR12" s="58" t="str">
        <f>IF('RME Exports'!CS14&gt;0, 'RME Exports'!CS14, "")</f>
        <v/>
      </c>
      <c r="CS12" s="58" t="str">
        <f>IF('RME Exports'!CT14&gt;0, 'RME Exports'!CT14, "")</f>
        <v/>
      </c>
      <c r="CT12" s="58" t="str">
        <f>IF('RME Exports'!CU14&gt;0, 'RME Exports'!CU14, "")</f>
        <v/>
      </c>
      <c r="CU12" s="58" t="str">
        <f>IF('RME Exports'!CV14&gt;0, 'RME Exports'!CV14, "")</f>
        <v/>
      </c>
      <c r="CV12" s="58" t="str">
        <f>IF('RME Exports'!CW14&gt;0, 'RME Exports'!CW14, "")</f>
        <v/>
      </c>
      <c r="CW12" s="58" t="str">
        <f>IF('RME Exports'!CX14&gt;0, 'RME Exports'!CX14, "")</f>
        <v/>
      </c>
      <c r="CX12" s="58" t="str">
        <f>IF('RME Exports'!CY14&gt;0, 'RME Exports'!CY14, "")</f>
        <v/>
      </c>
      <c r="CY12" s="58" t="str">
        <f>IF('RME Exports'!CZ14&gt;0, 'RME Exports'!CZ14, "")</f>
        <v/>
      </c>
      <c r="CZ12" s="58" t="str">
        <f>IF('RME Exports'!DA14&gt;0, 'RME Exports'!DA14, "")</f>
        <v/>
      </c>
      <c r="DA12" s="58" t="str">
        <f>IF('RME Exports'!DB14&gt;0, 'RME Exports'!DB14, "")</f>
        <v/>
      </c>
      <c r="DB12" s="58" t="str">
        <f>IF('RME Exports'!DC14&gt;0, 'RME Exports'!DC14, "")</f>
        <v/>
      </c>
      <c r="DC12" s="58" t="str">
        <f>IF('RME Exports'!DD14&gt;0, 'RME Exports'!DD14, "")</f>
        <v/>
      </c>
      <c r="DD12" s="58" t="str">
        <f>IF('RME Exports'!DE14&gt;0, 'RME Exports'!DE14, "")</f>
        <v/>
      </c>
      <c r="DE12" s="58" t="str">
        <f>IF('RME Exports'!DF14&gt;0, 'RME Exports'!DF14, "")</f>
        <v/>
      </c>
      <c r="DF12" s="58" t="str">
        <f>IF('RME Exports'!DG14&gt;0, 'RME Exports'!DG14, "")</f>
        <v/>
      </c>
      <c r="DG12" s="58" t="str">
        <f>IF('RME Exports'!DH14&gt;0, 'RME Exports'!DH14, "")</f>
        <v/>
      </c>
      <c r="DH12" s="58" t="str">
        <f>IF('RME Exports'!DI14&gt;0, 'RME Exports'!DI14, "")</f>
        <v/>
      </c>
      <c r="DI12" s="58" t="str">
        <f>IF('RME Exports'!DJ14&gt;0, 'RME Exports'!DJ14, "")</f>
        <v/>
      </c>
      <c r="DJ12" s="58" t="str">
        <f>IF('RME Exports'!DK14&gt;0, 'RME Exports'!DK14, "")</f>
        <v/>
      </c>
      <c r="DK12" s="58" t="str">
        <f>IF('RME Exports'!DL14&gt;0, 'RME Exports'!DL14, "")</f>
        <v/>
      </c>
      <c r="DL12" s="58" t="str">
        <f>IF('RME Exports'!DM14&gt;0, 'RME Exports'!DM14, "")</f>
        <v/>
      </c>
      <c r="DM12" s="58" t="str">
        <f>IF('RME Exports'!DN14&gt;0, 'RME Exports'!DN14, "")</f>
        <v/>
      </c>
      <c r="DN12" s="58" t="str">
        <f>IF('RME Exports'!DO14&gt;0, 'RME Exports'!DO14, "")</f>
        <v/>
      </c>
      <c r="DO12" s="58" t="str">
        <f>IF('RME Exports'!DP14&gt;0, 'RME Exports'!DP14, "")</f>
        <v/>
      </c>
      <c r="DP12" s="58" t="str">
        <f>IF('RME Exports'!DQ14&gt;0, 'RME Exports'!DQ14, "")</f>
        <v/>
      </c>
      <c r="DQ12" s="58" t="str">
        <f>IF('RME Exports'!DR14&gt;0, 'RME Exports'!DR14, "")</f>
        <v/>
      </c>
      <c r="DR12" s="58" t="str">
        <f>IF('RME Exports'!DS14&gt;0, 'RME Exports'!DS14, "")</f>
        <v/>
      </c>
      <c r="DS12" s="58" t="str">
        <f>IF('RME Exports'!DT14&gt;0, 'RME Exports'!DT14, "")</f>
        <v/>
      </c>
    </row>
    <row r="13" spans="1:123" ht="28.8" x14ac:dyDescent="0.3">
      <c r="B13" s="39" t="s">
        <v>126</v>
      </c>
      <c r="C13" s="37" t="s">
        <v>127</v>
      </c>
      <c r="D13" s="58" t="str">
        <f>IF('RME Exports'!E15&gt;0, 'RME Exports'!E15, "")</f>
        <v/>
      </c>
      <c r="E13" s="58" t="str">
        <f>IF('RME Exports'!F15&gt;0, 'RME Exports'!F15, "")</f>
        <v/>
      </c>
      <c r="F13" s="58" t="str">
        <f>IF('RME Exports'!G15&gt;0, 'RME Exports'!G15, "")</f>
        <v/>
      </c>
      <c r="G13" s="58" t="str">
        <f>IF('RME Exports'!H15&gt;0, 'RME Exports'!H15, "")</f>
        <v/>
      </c>
      <c r="H13" s="58" t="str">
        <f>IF('RME Exports'!I15&gt;0, 'RME Exports'!I15, "")</f>
        <v/>
      </c>
      <c r="I13" s="58" t="str">
        <f>IF('RME Exports'!J15&gt;0, 'RME Exports'!J15, "")</f>
        <v/>
      </c>
      <c r="J13" s="58" t="str">
        <f>IF('RME Exports'!K15&gt;0, 'RME Exports'!K15, "")</f>
        <v/>
      </c>
      <c r="K13" s="58" t="str">
        <f>IF('RME Exports'!L15&gt;0, 'RME Exports'!L15, "")</f>
        <v/>
      </c>
      <c r="L13" s="58" t="str">
        <f>IF('RME Exports'!M15&gt;0, 'RME Exports'!M15, "")</f>
        <v/>
      </c>
      <c r="M13" s="58" t="str">
        <f>IF('RME Exports'!N15&gt;0, 'RME Exports'!N15, "")</f>
        <v/>
      </c>
      <c r="N13" s="58" t="str">
        <f>IF('RME Exports'!O15&gt;0, 'RME Exports'!O15, "")</f>
        <v/>
      </c>
      <c r="O13" s="58" t="str">
        <f>IF('RME Exports'!P15&gt;0, 'RME Exports'!P15, "")</f>
        <v/>
      </c>
      <c r="P13" s="58" t="str">
        <f>IF('RME Exports'!Q15&gt;0, 'RME Exports'!Q15, "")</f>
        <v/>
      </c>
      <c r="Q13" s="58" t="str">
        <f>IF('RME Exports'!R15&gt;0, 'RME Exports'!R15, "")</f>
        <v/>
      </c>
      <c r="R13" s="58" t="str">
        <f>IF('RME Exports'!S15&gt;0, 'RME Exports'!S15, "")</f>
        <v/>
      </c>
      <c r="S13" s="58" t="str">
        <f>IF('RME Exports'!T15&gt;0, 'RME Exports'!T15, "")</f>
        <v/>
      </c>
      <c r="T13" s="58" t="str">
        <f>IF('RME Exports'!U15&gt;0, 'RME Exports'!U15, "")</f>
        <v/>
      </c>
      <c r="U13" s="58" t="str">
        <f>IF('RME Exports'!V15&gt;0, 'RME Exports'!V15, "")</f>
        <v/>
      </c>
      <c r="V13" s="58" t="str">
        <f>IF('RME Exports'!W15&gt;0, 'RME Exports'!W15, "")</f>
        <v/>
      </c>
      <c r="W13" s="58" t="str">
        <f>IF('RME Exports'!X15&gt;0, 'RME Exports'!X15, "")</f>
        <v/>
      </c>
      <c r="X13" s="58" t="str">
        <f>IF('RME Exports'!Y15&gt;0, 'RME Exports'!Y15, "")</f>
        <v/>
      </c>
      <c r="Y13" s="58" t="str">
        <f>IF('RME Exports'!Z15&gt;0, 'RME Exports'!Z15, "")</f>
        <v/>
      </c>
      <c r="Z13" s="58" t="str">
        <f>IF('RME Exports'!AA15&gt;0, 'RME Exports'!AA15, "")</f>
        <v/>
      </c>
      <c r="AA13" s="58" t="str">
        <f>IF('RME Exports'!AB15&gt;0, 'RME Exports'!AB15, "")</f>
        <v/>
      </c>
      <c r="AB13" s="58" t="str">
        <f>IF('RME Exports'!AC15&gt;0, 'RME Exports'!AC15, "")</f>
        <v/>
      </c>
      <c r="AC13" s="58" t="str">
        <f>IF('RME Exports'!AD15&gt;0, 'RME Exports'!AD15, "")</f>
        <v/>
      </c>
      <c r="AD13" s="58" t="str">
        <f>IF('RME Exports'!AE15&gt;0, 'RME Exports'!AE15, "")</f>
        <v/>
      </c>
      <c r="AE13" s="58" t="str">
        <f>IF('RME Exports'!AF15&gt;0, 'RME Exports'!AF15, "")</f>
        <v/>
      </c>
      <c r="AF13" s="58" t="str">
        <f>IF('RME Exports'!AG15&gt;0, 'RME Exports'!AG15, "")</f>
        <v/>
      </c>
      <c r="AG13" s="58" t="str">
        <f>IF('RME Exports'!AH15&gt;0, 'RME Exports'!AH15, "")</f>
        <v/>
      </c>
      <c r="AH13" s="58" t="str">
        <f>IF('RME Exports'!AI15&gt;0, 'RME Exports'!AI15, "")</f>
        <v/>
      </c>
      <c r="AI13" s="58" t="str">
        <f>IF('RME Exports'!AJ15&gt;0, 'RME Exports'!AJ15, "")</f>
        <v/>
      </c>
      <c r="AJ13" s="58" t="str">
        <f>IF('RME Exports'!AK15&gt;0, 'RME Exports'!AK15, "")</f>
        <v/>
      </c>
      <c r="AK13" s="58" t="str">
        <f>IF('RME Exports'!AL15&gt;0, 'RME Exports'!AL15, "")</f>
        <v/>
      </c>
      <c r="AL13" s="58" t="str">
        <f>IF('RME Exports'!AM15&gt;0, 'RME Exports'!AM15, "")</f>
        <v/>
      </c>
      <c r="AM13" s="58" t="str">
        <f>IF('RME Exports'!AN15&gt;0, 'RME Exports'!AN15, "")</f>
        <v/>
      </c>
      <c r="AN13" s="58" t="str">
        <f>IF('RME Exports'!AO15&gt;0, 'RME Exports'!AO15, "")</f>
        <v/>
      </c>
      <c r="AO13" s="58" t="str">
        <f>IF('RME Exports'!AP15&gt;0, 'RME Exports'!AP15, "")</f>
        <v/>
      </c>
      <c r="AP13" s="58" t="str">
        <f>IF('RME Exports'!AQ15&gt;0, 'RME Exports'!AQ15, "")</f>
        <v/>
      </c>
      <c r="AQ13" s="58" t="str">
        <f>IF('RME Exports'!AR15&gt;0, 'RME Exports'!AR15, "")</f>
        <v/>
      </c>
      <c r="AR13" s="58" t="str">
        <f>IF('RME Exports'!AS15&gt;0, 'RME Exports'!AS15, "")</f>
        <v/>
      </c>
      <c r="AS13" s="58" t="str">
        <f>IF('RME Exports'!AT15&gt;0, 'RME Exports'!AT15, "")</f>
        <v/>
      </c>
      <c r="AT13" s="58" t="str">
        <f>IF('RME Exports'!AU15&gt;0, 'RME Exports'!AU15, "")</f>
        <v/>
      </c>
      <c r="AU13" s="58" t="str">
        <f>IF('RME Exports'!AV15&gt;0, 'RME Exports'!AV15, "")</f>
        <v/>
      </c>
      <c r="AV13" s="58" t="str">
        <f>IF('RME Exports'!AW15&gt;0, 'RME Exports'!AW15, "")</f>
        <v/>
      </c>
      <c r="AW13" s="58" t="str">
        <f>IF('RME Exports'!AX15&gt;0, 'RME Exports'!AX15, "")</f>
        <v/>
      </c>
      <c r="AX13" s="58" t="str">
        <f>IF('RME Exports'!AY15&gt;0, 'RME Exports'!AY15, "")</f>
        <v/>
      </c>
      <c r="AY13" s="58" t="str">
        <f>IF('RME Exports'!AZ15&gt;0, 'RME Exports'!AZ15, "")</f>
        <v/>
      </c>
      <c r="AZ13" s="58" t="str">
        <f>IF('RME Exports'!BA15&gt;0, 'RME Exports'!BA15, "")</f>
        <v/>
      </c>
      <c r="BA13" s="58" t="str">
        <f>IF('RME Exports'!BB15&gt;0, 'RME Exports'!BB15, "")</f>
        <v/>
      </c>
      <c r="BB13" s="58" t="str">
        <f>IF('RME Exports'!BC15&gt;0, 'RME Exports'!BC15, "")</f>
        <v/>
      </c>
      <c r="BC13" s="58" t="str">
        <f>IF('RME Exports'!BD15&gt;0, 'RME Exports'!BD15, "")</f>
        <v/>
      </c>
      <c r="BD13" s="58" t="str">
        <f>IF('RME Exports'!BE15&gt;0, 'RME Exports'!BE15, "")</f>
        <v/>
      </c>
      <c r="BE13" s="58" t="str">
        <f>IF('RME Exports'!BF15&gt;0, 'RME Exports'!BF15, "")</f>
        <v/>
      </c>
      <c r="BF13" s="58" t="str">
        <f>IF('RME Exports'!BG15&gt;0, 'RME Exports'!BG15, "")</f>
        <v/>
      </c>
      <c r="BG13" s="58" t="str">
        <f>IF('RME Exports'!BH15&gt;0, 'RME Exports'!BH15, "")</f>
        <v/>
      </c>
      <c r="BH13" s="58" t="str">
        <f>IF('RME Exports'!BI15&gt;0, 'RME Exports'!BI15, "")</f>
        <v/>
      </c>
      <c r="BI13" s="58" t="str">
        <f>IF('RME Exports'!BJ15&gt;0, 'RME Exports'!BJ15, "")</f>
        <v/>
      </c>
      <c r="BJ13" s="58" t="str">
        <f>IF('RME Exports'!BK15&gt;0, 'RME Exports'!BK15, "")</f>
        <v/>
      </c>
      <c r="BK13" s="58" t="str">
        <f>IF('RME Exports'!BL15&gt;0, 'RME Exports'!BL15, "")</f>
        <v/>
      </c>
      <c r="BL13" s="58" t="str">
        <f>IF('RME Exports'!BM15&gt;0, 'RME Exports'!BM15, "")</f>
        <v/>
      </c>
      <c r="BM13" s="58" t="str">
        <f>IF('RME Exports'!BN15&gt;0, 'RME Exports'!BN15, "")</f>
        <v/>
      </c>
      <c r="BN13" s="58" t="str">
        <f>IF('RME Exports'!BO15&gt;0, 'RME Exports'!BO15, "")</f>
        <v/>
      </c>
      <c r="BO13" s="58" t="str">
        <f>IF('RME Exports'!BP15&gt;0, 'RME Exports'!BP15, "")</f>
        <v/>
      </c>
      <c r="BP13" s="58" t="str">
        <f>IF('RME Exports'!BQ15&gt;0, 'RME Exports'!BQ15, "")</f>
        <v/>
      </c>
      <c r="BQ13" s="58" t="str">
        <f>IF('RME Exports'!BR15&gt;0, 'RME Exports'!BR15, "")</f>
        <v/>
      </c>
      <c r="BR13" s="58" t="str">
        <f>IF('RME Exports'!BS15&gt;0, 'RME Exports'!BS15, "")</f>
        <v/>
      </c>
      <c r="BS13" s="58" t="str">
        <f>IF('RME Exports'!BT15&gt;0, 'RME Exports'!BT15, "")</f>
        <v/>
      </c>
      <c r="BT13" s="58" t="str">
        <f>IF('RME Exports'!BU15&gt;0, 'RME Exports'!BU15, "")</f>
        <v/>
      </c>
      <c r="BU13" s="58" t="str">
        <f>IF('RME Exports'!BV15&gt;0, 'RME Exports'!BV15, "")</f>
        <v/>
      </c>
      <c r="BV13" s="58" t="str">
        <f>IF('RME Exports'!BW15&gt;0, 'RME Exports'!BW15, "")</f>
        <v/>
      </c>
      <c r="BW13" s="58" t="str">
        <f>IF('RME Exports'!BX15&gt;0, 'RME Exports'!BX15, "")</f>
        <v/>
      </c>
      <c r="BX13" s="58" t="str">
        <f>IF('RME Exports'!BY15&gt;0, 'RME Exports'!BY15, "")</f>
        <v/>
      </c>
      <c r="BY13" s="58" t="str">
        <f>IF('RME Exports'!BZ15&gt;0, 'RME Exports'!BZ15, "")</f>
        <v/>
      </c>
      <c r="BZ13" s="58" t="str">
        <f>IF('RME Exports'!CA15&gt;0, 'RME Exports'!CA15, "")</f>
        <v/>
      </c>
      <c r="CA13" s="58" t="str">
        <f>IF('RME Exports'!CB15&gt;0, 'RME Exports'!CB15, "")</f>
        <v/>
      </c>
      <c r="CB13" s="58" t="str">
        <f>IF('RME Exports'!CC15&gt;0, 'RME Exports'!CC15, "")</f>
        <v/>
      </c>
      <c r="CC13" s="58" t="str">
        <f>IF('RME Exports'!CD15&gt;0, 'RME Exports'!CD15, "")</f>
        <v/>
      </c>
      <c r="CD13" s="58" t="str">
        <f>IF('RME Exports'!CE15&gt;0, 'RME Exports'!CE15, "")</f>
        <v/>
      </c>
      <c r="CE13" s="58" t="str">
        <f>IF('RME Exports'!CF15&gt;0, 'RME Exports'!CF15, "")</f>
        <v/>
      </c>
      <c r="CF13" s="58" t="str">
        <f>IF('RME Exports'!CG15&gt;0, 'RME Exports'!CG15, "")</f>
        <v/>
      </c>
      <c r="CG13" s="58" t="str">
        <f>IF('RME Exports'!CH15&gt;0, 'RME Exports'!CH15, "")</f>
        <v/>
      </c>
      <c r="CH13" s="58" t="str">
        <f>IF('RME Exports'!CI15&gt;0, 'RME Exports'!CI15, "")</f>
        <v/>
      </c>
      <c r="CI13" s="58" t="str">
        <f>IF('RME Exports'!CJ15&gt;0, 'RME Exports'!CJ15, "")</f>
        <v/>
      </c>
      <c r="CJ13" s="58" t="str">
        <f>IF('RME Exports'!CK15&gt;0, 'RME Exports'!CK15, "")</f>
        <v/>
      </c>
      <c r="CK13" s="58" t="str">
        <f>IF('RME Exports'!CL15&gt;0, 'RME Exports'!CL15, "")</f>
        <v/>
      </c>
      <c r="CL13" s="58" t="str">
        <f>IF('RME Exports'!CM15&gt;0, 'RME Exports'!CM15, "")</f>
        <v/>
      </c>
      <c r="CM13" s="58" t="str">
        <f>IF('RME Exports'!CN15&gt;0, 'RME Exports'!CN15, "")</f>
        <v/>
      </c>
      <c r="CN13" s="58" t="str">
        <f>IF('RME Exports'!CO15&gt;0, 'RME Exports'!CO15, "")</f>
        <v/>
      </c>
      <c r="CO13" s="58" t="str">
        <f>IF('RME Exports'!CP15&gt;0, 'RME Exports'!CP15, "")</f>
        <v/>
      </c>
      <c r="CP13" s="58" t="str">
        <f>IF('RME Exports'!CQ15&gt;0, 'RME Exports'!CQ15, "")</f>
        <v/>
      </c>
      <c r="CQ13" s="58" t="str">
        <f>IF('RME Exports'!CR15&gt;0, 'RME Exports'!CR15, "")</f>
        <v/>
      </c>
      <c r="CR13" s="58" t="str">
        <f>IF('RME Exports'!CS15&gt;0, 'RME Exports'!CS15, "")</f>
        <v/>
      </c>
      <c r="CS13" s="58" t="str">
        <f>IF('RME Exports'!CT15&gt;0, 'RME Exports'!CT15, "")</f>
        <v/>
      </c>
      <c r="CT13" s="58" t="str">
        <f>IF('RME Exports'!CU15&gt;0, 'RME Exports'!CU15, "")</f>
        <v/>
      </c>
      <c r="CU13" s="58" t="str">
        <f>IF('RME Exports'!CV15&gt;0, 'RME Exports'!CV15, "")</f>
        <v/>
      </c>
      <c r="CV13" s="58" t="str">
        <f>IF('RME Exports'!CW15&gt;0, 'RME Exports'!CW15, "")</f>
        <v/>
      </c>
      <c r="CW13" s="58" t="str">
        <f>IF('RME Exports'!CX15&gt;0, 'RME Exports'!CX15, "")</f>
        <v/>
      </c>
      <c r="CX13" s="58" t="str">
        <f>IF('RME Exports'!CY15&gt;0, 'RME Exports'!CY15, "")</f>
        <v/>
      </c>
      <c r="CY13" s="58" t="str">
        <f>IF('RME Exports'!CZ15&gt;0, 'RME Exports'!CZ15, "")</f>
        <v/>
      </c>
      <c r="CZ13" s="58" t="str">
        <f>IF('RME Exports'!DA15&gt;0, 'RME Exports'!DA15, "")</f>
        <v/>
      </c>
      <c r="DA13" s="58" t="str">
        <f>IF('RME Exports'!DB15&gt;0, 'RME Exports'!DB15, "")</f>
        <v/>
      </c>
      <c r="DB13" s="58" t="str">
        <f>IF('RME Exports'!DC15&gt;0, 'RME Exports'!DC15, "")</f>
        <v/>
      </c>
      <c r="DC13" s="58" t="str">
        <f>IF('RME Exports'!DD15&gt;0, 'RME Exports'!DD15, "")</f>
        <v/>
      </c>
      <c r="DD13" s="58" t="str">
        <f>IF('RME Exports'!DE15&gt;0, 'RME Exports'!DE15, "")</f>
        <v/>
      </c>
      <c r="DE13" s="58" t="str">
        <f>IF('RME Exports'!DF15&gt;0, 'RME Exports'!DF15, "")</f>
        <v/>
      </c>
      <c r="DF13" s="58" t="str">
        <f>IF('RME Exports'!DG15&gt;0, 'RME Exports'!DG15, "")</f>
        <v/>
      </c>
      <c r="DG13" s="58" t="str">
        <f>IF('RME Exports'!DH15&gt;0, 'RME Exports'!DH15, "")</f>
        <v/>
      </c>
      <c r="DH13" s="58" t="str">
        <f>IF('RME Exports'!DI15&gt;0, 'RME Exports'!DI15, "")</f>
        <v/>
      </c>
      <c r="DI13" s="58" t="str">
        <f>IF('RME Exports'!DJ15&gt;0, 'RME Exports'!DJ15, "")</f>
        <v/>
      </c>
      <c r="DJ13" s="58" t="str">
        <f>IF('RME Exports'!DK15&gt;0, 'RME Exports'!DK15, "")</f>
        <v/>
      </c>
      <c r="DK13" s="58" t="str">
        <f>IF('RME Exports'!DL15&gt;0, 'RME Exports'!DL15, "")</f>
        <v/>
      </c>
      <c r="DL13" s="58" t="str">
        <f>IF('RME Exports'!DM15&gt;0, 'RME Exports'!DM15, "")</f>
        <v/>
      </c>
      <c r="DM13" s="58" t="str">
        <f>IF('RME Exports'!DN15&gt;0, 'RME Exports'!DN15, "")</f>
        <v/>
      </c>
      <c r="DN13" s="58" t="str">
        <f>IF('RME Exports'!DO15&gt;0, 'RME Exports'!DO15, "")</f>
        <v/>
      </c>
      <c r="DO13" s="58" t="str">
        <f>IF('RME Exports'!DP15&gt;0, 'RME Exports'!DP15, "")</f>
        <v/>
      </c>
      <c r="DP13" s="58" t="str">
        <f>IF('RME Exports'!DQ15&gt;0, 'RME Exports'!DQ15, "")</f>
        <v/>
      </c>
      <c r="DQ13" s="58" t="str">
        <f>IF('RME Exports'!DR15&gt;0, 'RME Exports'!DR15, "")</f>
        <v/>
      </c>
      <c r="DR13" s="58" t="str">
        <f>IF('RME Exports'!DS15&gt;0, 'RME Exports'!DS15, "")</f>
        <v/>
      </c>
      <c r="DS13" s="58" t="str">
        <f>IF('RME Exports'!DT15&gt;0, 'RME Exports'!DT15, "")</f>
        <v/>
      </c>
    </row>
    <row r="14" spans="1:123" x14ac:dyDescent="0.3">
      <c r="B14" s="39" t="s">
        <v>128</v>
      </c>
      <c r="C14" s="37" t="s">
        <v>129</v>
      </c>
      <c r="D14" s="58" t="str">
        <f>IF('RME Exports'!E16&gt;0, 'RME Exports'!E16, "")</f>
        <v/>
      </c>
      <c r="E14" s="58" t="str">
        <f>IF('RME Exports'!F16&gt;0, 'RME Exports'!F16, "")</f>
        <v/>
      </c>
      <c r="F14" s="58" t="str">
        <f>IF('RME Exports'!G16&gt;0, 'RME Exports'!G16, "")</f>
        <v/>
      </c>
      <c r="G14" s="58" t="str">
        <f>IF('RME Exports'!H16&gt;0, 'RME Exports'!H16, "")</f>
        <v/>
      </c>
      <c r="H14" s="58" t="str">
        <f>IF('RME Exports'!I16&gt;0, 'RME Exports'!I16, "")</f>
        <v/>
      </c>
      <c r="I14" s="58" t="str">
        <f>IF('RME Exports'!J16&gt;0, 'RME Exports'!J16, "")</f>
        <v/>
      </c>
      <c r="J14" s="58" t="str">
        <f>IF('RME Exports'!K16&gt;0, 'RME Exports'!K16, "")</f>
        <v/>
      </c>
      <c r="K14" s="58" t="str">
        <f>IF('RME Exports'!L16&gt;0, 'RME Exports'!L16, "")</f>
        <v/>
      </c>
      <c r="L14" s="58" t="str">
        <f>IF('RME Exports'!M16&gt;0, 'RME Exports'!M16, "")</f>
        <v/>
      </c>
      <c r="M14" s="58" t="str">
        <f>IF('RME Exports'!N16&gt;0, 'RME Exports'!N16, "")</f>
        <v/>
      </c>
      <c r="N14" s="58" t="str">
        <f>IF('RME Exports'!O16&gt;0, 'RME Exports'!O16, "")</f>
        <v/>
      </c>
      <c r="O14" s="58" t="str">
        <f>IF('RME Exports'!P16&gt;0, 'RME Exports'!P16, "")</f>
        <v/>
      </c>
      <c r="P14" s="58" t="str">
        <f>IF('RME Exports'!Q16&gt;0, 'RME Exports'!Q16, "")</f>
        <v/>
      </c>
      <c r="Q14" s="58" t="str">
        <f>IF('RME Exports'!R16&gt;0, 'RME Exports'!R16, "")</f>
        <v/>
      </c>
      <c r="R14" s="58" t="str">
        <f>IF('RME Exports'!S16&gt;0, 'RME Exports'!S16, "")</f>
        <v/>
      </c>
      <c r="S14" s="58" t="str">
        <f>IF('RME Exports'!T16&gt;0, 'RME Exports'!T16, "")</f>
        <v/>
      </c>
      <c r="T14" s="58" t="str">
        <f>IF('RME Exports'!U16&gt;0, 'RME Exports'!U16, "")</f>
        <v/>
      </c>
      <c r="U14" s="58" t="str">
        <f>IF('RME Exports'!V16&gt;0, 'RME Exports'!V16, "")</f>
        <v/>
      </c>
      <c r="V14" s="58" t="str">
        <f>IF('RME Exports'!W16&gt;0, 'RME Exports'!W16, "")</f>
        <v/>
      </c>
      <c r="W14" s="58" t="str">
        <f>IF('RME Exports'!X16&gt;0, 'RME Exports'!X16, "")</f>
        <v/>
      </c>
      <c r="X14" s="58" t="str">
        <f>IF('RME Exports'!Y16&gt;0, 'RME Exports'!Y16, "")</f>
        <v/>
      </c>
      <c r="Y14" s="58" t="str">
        <f>IF('RME Exports'!Z16&gt;0, 'RME Exports'!Z16, "")</f>
        <v/>
      </c>
      <c r="Z14" s="58" t="str">
        <f>IF('RME Exports'!AA16&gt;0, 'RME Exports'!AA16, "")</f>
        <v/>
      </c>
      <c r="AA14" s="58" t="str">
        <f>IF('RME Exports'!AB16&gt;0, 'RME Exports'!AB16, "")</f>
        <v/>
      </c>
      <c r="AB14" s="58" t="str">
        <f>IF('RME Exports'!AC16&gt;0, 'RME Exports'!AC16, "")</f>
        <v/>
      </c>
      <c r="AC14" s="58" t="str">
        <f>IF('RME Exports'!AD16&gt;0, 'RME Exports'!AD16, "")</f>
        <v/>
      </c>
      <c r="AD14" s="58" t="str">
        <f>IF('RME Exports'!AE16&gt;0, 'RME Exports'!AE16, "")</f>
        <v/>
      </c>
      <c r="AE14" s="58" t="str">
        <f>IF('RME Exports'!AF16&gt;0, 'RME Exports'!AF16, "")</f>
        <v/>
      </c>
      <c r="AF14" s="58" t="str">
        <f>IF('RME Exports'!AG16&gt;0, 'RME Exports'!AG16, "")</f>
        <v/>
      </c>
      <c r="AG14" s="58" t="str">
        <f>IF('RME Exports'!AH16&gt;0, 'RME Exports'!AH16, "")</f>
        <v/>
      </c>
      <c r="AH14" s="58" t="str">
        <f>IF('RME Exports'!AI16&gt;0, 'RME Exports'!AI16, "")</f>
        <v/>
      </c>
      <c r="AI14" s="58" t="str">
        <f>IF('RME Exports'!AJ16&gt;0, 'RME Exports'!AJ16, "")</f>
        <v/>
      </c>
      <c r="AJ14" s="58" t="str">
        <f>IF('RME Exports'!AK16&gt;0, 'RME Exports'!AK16, "")</f>
        <v/>
      </c>
      <c r="AK14" s="58" t="str">
        <f>IF('RME Exports'!AL16&gt;0, 'RME Exports'!AL16, "")</f>
        <v/>
      </c>
      <c r="AL14" s="58" t="str">
        <f>IF('RME Exports'!AM16&gt;0, 'RME Exports'!AM16, "")</f>
        <v/>
      </c>
      <c r="AM14" s="58" t="str">
        <f>IF('RME Exports'!AN16&gt;0, 'RME Exports'!AN16, "")</f>
        <v/>
      </c>
      <c r="AN14" s="58" t="str">
        <f>IF('RME Exports'!AO16&gt;0, 'RME Exports'!AO16, "")</f>
        <v/>
      </c>
      <c r="AO14" s="58" t="str">
        <f>IF('RME Exports'!AP16&gt;0, 'RME Exports'!AP16, "")</f>
        <v/>
      </c>
      <c r="AP14" s="58" t="str">
        <f>IF('RME Exports'!AQ16&gt;0, 'RME Exports'!AQ16, "")</f>
        <v/>
      </c>
      <c r="AQ14" s="58" t="str">
        <f>IF('RME Exports'!AR16&gt;0, 'RME Exports'!AR16, "")</f>
        <v/>
      </c>
      <c r="AR14" s="58" t="str">
        <f>IF('RME Exports'!AS16&gt;0, 'RME Exports'!AS16, "")</f>
        <v/>
      </c>
      <c r="AS14" s="58" t="str">
        <f>IF('RME Exports'!AT16&gt;0, 'RME Exports'!AT16, "")</f>
        <v/>
      </c>
      <c r="AT14" s="58" t="str">
        <f>IF('RME Exports'!AU16&gt;0, 'RME Exports'!AU16, "")</f>
        <v/>
      </c>
      <c r="AU14" s="58" t="str">
        <f>IF('RME Exports'!AV16&gt;0, 'RME Exports'!AV16, "")</f>
        <v/>
      </c>
      <c r="AV14" s="58" t="str">
        <f>IF('RME Exports'!AW16&gt;0, 'RME Exports'!AW16, "")</f>
        <v/>
      </c>
      <c r="AW14" s="58" t="str">
        <f>IF('RME Exports'!AX16&gt;0, 'RME Exports'!AX16, "")</f>
        <v/>
      </c>
      <c r="AX14" s="58" t="str">
        <f>IF('RME Exports'!AY16&gt;0, 'RME Exports'!AY16, "")</f>
        <v/>
      </c>
      <c r="AY14" s="58" t="str">
        <f>IF('RME Exports'!AZ16&gt;0, 'RME Exports'!AZ16, "")</f>
        <v/>
      </c>
      <c r="AZ14" s="58" t="str">
        <f>IF('RME Exports'!BA16&gt;0, 'RME Exports'!BA16, "")</f>
        <v/>
      </c>
      <c r="BA14" s="58" t="str">
        <f>IF('RME Exports'!BB16&gt;0, 'RME Exports'!BB16, "")</f>
        <v/>
      </c>
      <c r="BB14" s="58" t="str">
        <f>IF('RME Exports'!BC16&gt;0, 'RME Exports'!BC16, "")</f>
        <v/>
      </c>
      <c r="BC14" s="58" t="str">
        <f>IF('RME Exports'!BD16&gt;0, 'RME Exports'!BD16, "")</f>
        <v/>
      </c>
      <c r="BD14" s="58" t="str">
        <f>IF('RME Exports'!BE16&gt;0, 'RME Exports'!BE16, "")</f>
        <v/>
      </c>
      <c r="BE14" s="58" t="str">
        <f>IF('RME Exports'!BF16&gt;0, 'RME Exports'!BF16, "")</f>
        <v/>
      </c>
      <c r="BF14" s="58" t="str">
        <f>IF('RME Exports'!BG16&gt;0, 'RME Exports'!BG16, "")</f>
        <v/>
      </c>
      <c r="BG14" s="58" t="str">
        <f>IF('RME Exports'!BH16&gt;0, 'RME Exports'!BH16, "")</f>
        <v/>
      </c>
      <c r="BH14" s="58" t="str">
        <f>IF('RME Exports'!BI16&gt;0, 'RME Exports'!BI16, "")</f>
        <v/>
      </c>
      <c r="BI14" s="58" t="str">
        <f>IF('RME Exports'!BJ16&gt;0, 'RME Exports'!BJ16, "")</f>
        <v/>
      </c>
      <c r="BJ14" s="58" t="str">
        <f>IF('RME Exports'!BK16&gt;0, 'RME Exports'!BK16, "")</f>
        <v/>
      </c>
      <c r="BK14" s="58" t="str">
        <f>IF('RME Exports'!BL16&gt;0, 'RME Exports'!BL16, "")</f>
        <v/>
      </c>
      <c r="BL14" s="58" t="str">
        <f>IF('RME Exports'!BM16&gt;0, 'RME Exports'!BM16, "")</f>
        <v/>
      </c>
      <c r="BM14" s="58" t="str">
        <f>IF('RME Exports'!BN16&gt;0, 'RME Exports'!BN16, "")</f>
        <v/>
      </c>
      <c r="BN14" s="58" t="str">
        <f>IF('RME Exports'!BO16&gt;0, 'RME Exports'!BO16, "")</f>
        <v/>
      </c>
      <c r="BO14" s="58" t="str">
        <f>IF('RME Exports'!BP16&gt;0, 'RME Exports'!BP16, "")</f>
        <v/>
      </c>
      <c r="BP14" s="58" t="str">
        <f>IF('RME Exports'!BQ16&gt;0, 'RME Exports'!BQ16, "")</f>
        <v/>
      </c>
      <c r="BQ14" s="58" t="str">
        <f>IF('RME Exports'!BR16&gt;0, 'RME Exports'!BR16, "")</f>
        <v/>
      </c>
      <c r="BR14" s="58" t="str">
        <f>IF('RME Exports'!BS16&gt;0, 'RME Exports'!BS16, "")</f>
        <v/>
      </c>
      <c r="BS14" s="58" t="str">
        <f>IF('RME Exports'!BT16&gt;0, 'RME Exports'!BT16, "")</f>
        <v/>
      </c>
      <c r="BT14" s="58" t="str">
        <f>IF('RME Exports'!BU16&gt;0, 'RME Exports'!BU16, "")</f>
        <v/>
      </c>
      <c r="BU14" s="58" t="str">
        <f>IF('RME Exports'!BV16&gt;0, 'RME Exports'!BV16, "")</f>
        <v/>
      </c>
      <c r="BV14" s="58" t="str">
        <f>IF('RME Exports'!BW16&gt;0, 'RME Exports'!BW16, "")</f>
        <v/>
      </c>
      <c r="BW14" s="58" t="str">
        <f>IF('RME Exports'!BX16&gt;0, 'RME Exports'!BX16, "")</f>
        <v/>
      </c>
      <c r="BX14" s="58" t="str">
        <f>IF('RME Exports'!BY16&gt;0, 'RME Exports'!BY16, "")</f>
        <v/>
      </c>
      <c r="BY14" s="58" t="str">
        <f>IF('RME Exports'!BZ16&gt;0, 'RME Exports'!BZ16, "")</f>
        <v/>
      </c>
      <c r="BZ14" s="58" t="str">
        <f>IF('RME Exports'!CA16&gt;0, 'RME Exports'!CA16, "")</f>
        <v/>
      </c>
      <c r="CA14" s="58" t="str">
        <f>IF('RME Exports'!CB16&gt;0, 'RME Exports'!CB16, "")</f>
        <v/>
      </c>
      <c r="CB14" s="58" t="str">
        <f>IF('RME Exports'!CC16&gt;0, 'RME Exports'!CC16, "")</f>
        <v/>
      </c>
      <c r="CC14" s="58" t="str">
        <f>IF('RME Exports'!CD16&gt;0, 'RME Exports'!CD16, "")</f>
        <v/>
      </c>
      <c r="CD14" s="58" t="str">
        <f>IF('RME Exports'!CE16&gt;0, 'RME Exports'!CE16, "")</f>
        <v/>
      </c>
      <c r="CE14" s="58" t="str">
        <f>IF('RME Exports'!CF16&gt;0, 'RME Exports'!CF16, "")</f>
        <v/>
      </c>
      <c r="CF14" s="58" t="str">
        <f>IF('RME Exports'!CG16&gt;0, 'RME Exports'!CG16, "")</f>
        <v/>
      </c>
      <c r="CG14" s="58" t="str">
        <f>IF('RME Exports'!CH16&gt;0, 'RME Exports'!CH16, "")</f>
        <v/>
      </c>
      <c r="CH14" s="58" t="str">
        <f>IF('RME Exports'!CI16&gt;0, 'RME Exports'!CI16, "")</f>
        <v/>
      </c>
      <c r="CI14" s="58" t="str">
        <f>IF('RME Exports'!CJ16&gt;0, 'RME Exports'!CJ16, "")</f>
        <v/>
      </c>
      <c r="CJ14" s="58" t="str">
        <f>IF('RME Exports'!CK16&gt;0, 'RME Exports'!CK16, "")</f>
        <v/>
      </c>
      <c r="CK14" s="58" t="str">
        <f>IF('RME Exports'!CL16&gt;0, 'RME Exports'!CL16, "")</f>
        <v/>
      </c>
      <c r="CL14" s="58" t="str">
        <f>IF('RME Exports'!CM16&gt;0, 'RME Exports'!CM16, "")</f>
        <v/>
      </c>
      <c r="CM14" s="58" t="str">
        <f>IF('RME Exports'!CN16&gt;0, 'RME Exports'!CN16, "")</f>
        <v/>
      </c>
      <c r="CN14" s="58" t="str">
        <f>IF('RME Exports'!CO16&gt;0, 'RME Exports'!CO16, "")</f>
        <v/>
      </c>
      <c r="CO14" s="58" t="str">
        <f>IF('RME Exports'!CP16&gt;0, 'RME Exports'!CP16, "")</f>
        <v/>
      </c>
      <c r="CP14" s="58" t="str">
        <f>IF('RME Exports'!CQ16&gt;0, 'RME Exports'!CQ16, "")</f>
        <v/>
      </c>
      <c r="CQ14" s="58" t="str">
        <f>IF('RME Exports'!CR16&gt;0, 'RME Exports'!CR16, "")</f>
        <v/>
      </c>
      <c r="CR14" s="58" t="str">
        <f>IF('RME Exports'!CS16&gt;0, 'RME Exports'!CS16, "")</f>
        <v/>
      </c>
      <c r="CS14" s="58" t="str">
        <f>IF('RME Exports'!CT16&gt;0, 'RME Exports'!CT16, "")</f>
        <v/>
      </c>
      <c r="CT14" s="58" t="str">
        <f>IF('RME Exports'!CU16&gt;0, 'RME Exports'!CU16, "")</f>
        <v/>
      </c>
      <c r="CU14" s="58" t="str">
        <f>IF('RME Exports'!CV16&gt;0, 'RME Exports'!CV16, "")</f>
        <v/>
      </c>
      <c r="CV14" s="58" t="str">
        <f>IF('RME Exports'!CW16&gt;0, 'RME Exports'!CW16, "")</f>
        <v/>
      </c>
      <c r="CW14" s="58" t="str">
        <f>IF('RME Exports'!CX16&gt;0, 'RME Exports'!CX16, "")</f>
        <v/>
      </c>
      <c r="CX14" s="58" t="str">
        <f>IF('RME Exports'!CY16&gt;0, 'RME Exports'!CY16, "")</f>
        <v/>
      </c>
      <c r="CY14" s="58" t="str">
        <f>IF('RME Exports'!CZ16&gt;0, 'RME Exports'!CZ16, "")</f>
        <v/>
      </c>
      <c r="CZ14" s="58" t="str">
        <f>IF('RME Exports'!DA16&gt;0, 'RME Exports'!DA16, "")</f>
        <v/>
      </c>
      <c r="DA14" s="58" t="str">
        <f>IF('RME Exports'!DB16&gt;0, 'RME Exports'!DB16, "")</f>
        <v/>
      </c>
      <c r="DB14" s="58" t="str">
        <f>IF('RME Exports'!DC16&gt;0, 'RME Exports'!DC16, "")</f>
        <v/>
      </c>
      <c r="DC14" s="58" t="str">
        <f>IF('RME Exports'!DD16&gt;0, 'RME Exports'!DD16, "")</f>
        <v/>
      </c>
      <c r="DD14" s="58" t="str">
        <f>IF('RME Exports'!DE16&gt;0, 'RME Exports'!DE16, "")</f>
        <v/>
      </c>
      <c r="DE14" s="58" t="str">
        <f>IF('RME Exports'!DF16&gt;0, 'RME Exports'!DF16, "")</f>
        <v/>
      </c>
      <c r="DF14" s="58" t="str">
        <f>IF('RME Exports'!DG16&gt;0, 'RME Exports'!DG16, "")</f>
        <v/>
      </c>
      <c r="DG14" s="58" t="str">
        <f>IF('RME Exports'!DH16&gt;0, 'RME Exports'!DH16, "")</f>
        <v/>
      </c>
      <c r="DH14" s="58" t="str">
        <f>IF('RME Exports'!DI16&gt;0, 'RME Exports'!DI16, "")</f>
        <v/>
      </c>
      <c r="DI14" s="58" t="str">
        <f>IF('RME Exports'!DJ16&gt;0, 'RME Exports'!DJ16, "")</f>
        <v/>
      </c>
      <c r="DJ14" s="58" t="str">
        <f>IF('RME Exports'!DK16&gt;0, 'RME Exports'!DK16, "")</f>
        <v/>
      </c>
      <c r="DK14" s="58" t="str">
        <f>IF('RME Exports'!DL16&gt;0, 'RME Exports'!DL16, "")</f>
        <v/>
      </c>
      <c r="DL14" s="58" t="str">
        <f>IF('RME Exports'!DM16&gt;0, 'RME Exports'!DM16, "")</f>
        <v/>
      </c>
      <c r="DM14" s="58" t="str">
        <f>IF('RME Exports'!DN16&gt;0, 'RME Exports'!DN16, "")</f>
        <v/>
      </c>
      <c r="DN14" s="58" t="str">
        <f>IF('RME Exports'!DO16&gt;0, 'RME Exports'!DO16, "")</f>
        <v/>
      </c>
      <c r="DO14" s="58" t="str">
        <f>IF('RME Exports'!DP16&gt;0, 'RME Exports'!DP16, "")</f>
        <v/>
      </c>
      <c r="DP14" s="58" t="str">
        <f>IF('RME Exports'!DQ16&gt;0, 'RME Exports'!DQ16, "")</f>
        <v/>
      </c>
      <c r="DQ14" s="58" t="str">
        <f>IF('RME Exports'!DR16&gt;0, 'RME Exports'!DR16, "")</f>
        <v/>
      </c>
      <c r="DR14" s="58" t="str">
        <f>IF('RME Exports'!DS16&gt;0, 'RME Exports'!DS16, "")</f>
        <v/>
      </c>
      <c r="DS14" s="58" t="str">
        <f>IF('RME Exports'!DT16&gt;0, 'RME Exports'!DT16, "")</f>
        <v/>
      </c>
    </row>
    <row r="15" spans="1:123" x14ac:dyDescent="0.3">
      <c r="B15" s="35"/>
      <c r="C15" s="35"/>
      <c r="D15" s="35"/>
      <c r="E15" s="35"/>
      <c r="F15" s="35"/>
      <c r="G15" s="35"/>
      <c r="H15" s="35"/>
      <c r="I15" s="35"/>
      <c r="J15" s="35"/>
      <c r="K15" s="35"/>
      <c r="L15" s="35"/>
      <c r="M15" s="35"/>
      <c r="N15" s="35"/>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c r="DO15" s="35"/>
      <c r="DP15" s="35"/>
      <c r="DQ15" s="35"/>
      <c r="DR15" s="35"/>
      <c r="DS15" s="35"/>
    </row>
    <row r="16" spans="1:123" x14ac:dyDescent="0.3">
      <c r="B16" s="33" t="s">
        <v>130</v>
      </c>
      <c r="C16" s="33" t="s">
        <v>131</v>
      </c>
      <c r="D16" s="36">
        <f>IF(SUM(D17:D19) &gt; 0, SUM(D17:D19), "")</f>
        <v>7115.742086043294</v>
      </c>
      <c r="E16" s="36">
        <f t="shared" ref="E16:AA16" si="4">IF(SUM(E17:E19) &gt; 0, SUM(E17:E19), "")</f>
        <v>9003.9863898063886</v>
      </c>
      <c r="F16" s="36">
        <f t="shared" si="4"/>
        <v>16119.72847584969</v>
      </c>
      <c r="G16" s="36">
        <f t="shared" si="4"/>
        <v>4965.0361545428814</v>
      </c>
      <c r="H16" s="36">
        <f t="shared" si="4"/>
        <v>6248.2648317456915</v>
      </c>
      <c r="I16" s="36">
        <f t="shared" si="4"/>
        <v>11213.30098628857</v>
      </c>
      <c r="J16" s="36">
        <f t="shared" si="4"/>
        <v>16732.702226926023</v>
      </c>
      <c r="K16" s="36">
        <f t="shared" si="4"/>
        <v>19184.700822966312</v>
      </c>
      <c r="L16" s="36">
        <f t="shared" si="4"/>
        <v>35917.403049892309</v>
      </c>
      <c r="M16" s="36">
        <f t="shared" si="4"/>
        <v>10843.686458925842</v>
      </c>
      <c r="N16" s="36">
        <f t="shared" si="4"/>
        <v>11143.651505096079</v>
      </c>
      <c r="O16" s="36">
        <f t="shared" si="4"/>
        <v>21987.337964021932</v>
      </c>
      <c r="P16" s="36">
        <f t="shared" si="4"/>
        <v>15242.803591320329</v>
      </c>
      <c r="Q16" s="36">
        <f t="shared" si="4"/>
        <v>13702.118347950374</v>
      </c>
      <c r="R16" s="36">
        <f t="shared" si="4"/>
        <v>28944.921939270702</v>
      </c>
      <c r="S16" s="36">
        <f t="shared" si="4"/>
        <v>8427.496433080003</v>
      </c>
      <c r="T16" s="36">
        <f t="shared" si="4"/>
        <v>7690.8495694079002</v>
      </c>
      <c r="U16" s="36">
        <f t="shared" si="4"/>
        <v>16118.346002487899</v>
      </c>
      <c r="V16" s="36">
        <f t="shared" si="4"/>
        <v>8981.625664001107</v>
      </c>
      <c r="W16" s="36">
        <f t="shared" si="4"/>
        <v>8356.2526253080032</v>
      </c>
      <c r="X16" s="36">
        <f t="shared" si="4"/>
        <v>17337.878289309108</v>
      </c>
      <c r="Y16" s="36">
        <f t="shared" si="4"/>
        <v>9240.2811545325876</v>
      </c>
      <c r="Z16" s="36">
        <f t="shared" si="4"/>
        <v>9549.0537676657714</v>
      </c>
      <c r="AA16" s="36">
        <f t="shared" si="4"/>
        <v>18789.334922198363</v>
      </c>
      <c r="AB16" s="36" t="str">
        <f t="shared" ref="AB16:BG16" si="5">IF(SUM(AB17:AB19) &gt; 0, SUM(AB17:AB19), "")</f>
        <v/>
      </c>
      <c r="AC16" s="36" t="str">
        <f t="shared" si="5"/>
        <v/>
      </c>
      <c r="AD16" s="36" t="str">
        <f t="shared" si="5"/>
        <v/>
      </c>
      <c r="AE16" s="36" t="str">
        <f t="shared" si="5"/>
        <v/>
      </c>
      <c r="AF16" s="36" t="str">
        <f t="shared" si="5"/>
        <v/>
      </c>
      <c r="AG16" s="36" t="str">
        <f t="shared" si="5"/>
        <v/>
      </c>
      <c r="AH16" s="36" t="str">
        <f t="shared" si="5"/>
        <v/>
      </c>
      <c r="AI16" s="36" t="str">
        <f t="shared" si="5"/>
        <v/>
      </c>
      <c r="AJ16" s="36" t="str">
        <f t="shared" si="5"/>
        <v/>
      </c>
      <c r="AK16" s="36" t="str">
        <f t="shared" si="5"/>
        <v/>
      </c>
      <c r="AL16" s="36" t="str">
        <f t="shared" si="5"/>
        <v/>
      </c>
      <c r="AM16" s="36" t="str">
        <f t="shared" si="5"/>
        <v/>
      </c>
      <c r="AN16" s="36" t="str">
        <f t="shared" si="5"/>
        <v/>
      </c>
      <c r="AO16" s="36" t="str">
        <f t="shared" si="5"/>
        <v/>
      </c>
      <c r="AP16" s="36" t="str">
        <f t="shared" si="5"/>
        <v/>
      </c>
      <c r="AQ16" s="36" t="str">
        <f t="shared" si="5"/>
        <v/>
      </c>
      <c r="AR16" s="36" t="str">
        <f t="shared" si="5"/>
        <v/>
      </c>
      <c r="AS16" s="36" t="str">
        <f t="shared" si="5"/>
        <v/>
      </c>
      <c r="AT16" s="36" t="str">
        <f t="shared" si="5"/>
        <v/>
      </c>
      <c r="AU16" s="36" t="str">
        <f t="shared" si="5"/>
        <v/>
      </c>
      <c r="AV16" s="36" t="str">
        <f t="shared" si="5"/>
        <v/>
      </c>
      <c r="AW16" s="36" t="str">
        <f t="shared" si="5"/>
        <v/>
      </c>
      <c r="AX16" s="36" t="str">
        <f t="shared" si="5"/>
        <v/>
      </c>
      <c r="AY16" s="36" t="str">
        <f t="shared" si="5"/>
        <v/>
      </c>
      <c r="AZ16" s="36" t="str">
        <f t="shared" si="5"/>
        <v/>
      </c>
      <c r="BA16" s="36" t="str">
        <f t="shared" si="5"/>
        <v/>
      </c>
      <c r="BB16" s="36" t="str">
        <f t="shared" si="5"/>
        <v/>
      </c>
      <c r="BC16" s="36" t="str">
        <f t="shared" si="5"/>
        <v/>
      </c>
      <c r="BD16" s="36" t="str">
        <f t="shared" si="5"/>
        <v/>
      </c>
      <c r="BE16" s="36" t="str">
        <f t="shared" si="5"/>
        <v/>
      </c>
      <c r="BF16" s="36" t="str">
        <f t="shared" si="5"/>
        <v/>
      </c>
      <c r="BG16" s="36" t="str">
        <f t="shared" si="5"/>
        <v/>
      </c>
      <c r="BH16" s="36" t="str">
        <f t="shared" ref="BH16:CM16" si="6">IF(SUM(BH17:BH19) &gt; 0, SUM(BH17:BH19), "")</f>
        <v/>
      </c>
      <c r="BI16" s="36" t="str">
        <f t="shared" si="6"/>
        <v/>
      </c>
      <c r="BJ16" s="36" t="str">
        <f t="shared" si="6"/>
        <v/>
      </c>
      <c r="BK16" s="36" t="str">
        <f t="shared" si="6"/>
        <v/>
      </c>
      <c r="BL16" s="36" t="str">
        <f t="shared" si="6"/>
        <v/>
      </c>
      <c r="BM16" s="36" t="str">
        <f t="shared" si="6"/>
        <v/>
      </c>
      <c r="BN16" s="36" t="str">
        <f t="shared" si="6"/>
        <v/>
      </c>
      <c r="BO16" s="36" t="str">
        <f t="shared" si="6"/>
        <v/>
      </c>
      <c r="BP16" s="36" t="str">
        <f t="shared" si="6"/>
        <v/>
      </c>
      <c r="BQ16" s="36" t="str">
        <f t="shared" si="6"/>
        <v/>
      </c>
      <c r="BR16" s="36" t="str">
        <f t="shared" si="6"/>
        <v/>
      </c>
      <c r="BS16" s="36" t="str">
        <f t="shared" si="6"/>
        <v/>
      </c>
      <c r="BT16" s="36" t="str">
        <f t="shared" si="6"/>
        <v/>
      </c>
      <c r="BU16" s="36" t="str">
        <f t="shared" si="6"/>
        <v/>
      </c>
      <c r="BV16" s="36" t="str">
        <f t="shared" si="6"/>
        <v/>
      </c>
      <c r="BW16" s="36" t="str">
        <f t="shared" si="6"/>
        <v/>
      </c>
      <c r="BX16" s="36" t="str">
        <f t="shared" si="6"/>
        <v/>
      </c>
      <c r="BY16" s="36" t="str">
        <f t="shared" si="6"/>
        <v/>
      </c>
      <c r="BZ16" s="36" t="str">
        <f t="shared" si="6"/>
        <v/>
      </c>
      <c r="CA16" s="36" t="str">
        <f t="shared" si="6"/>
        <v/>
      </c>
      <c r="CB16" s="36" t="str">
        <f t="shared" si="6"/>
        <v/>
      </c>
      <c r="CC16" s="36" t="str">
        <f t="shared" si="6"/>
        <v/>
      </c>
      <c r="CD16" s="36" t="str">
        <f t="shared" si="6"/>
        <v/>
      </c>
      <c r="CE16" s="36" t="str">
        <f t="shared" si="6"/>
        <v/>
      </c>
      <c r="CF16" s="36" t="str">
        <f t="shared" si="6"/>
        <v/>
      </c>
      <c r="CG16" s="36" t="str">
        <f t="shared" si="6"/>
        <v/>
      </c>
      <c r="CH16" s="36" t="str">
        <f t="shared" si="6"/>
        <v/>
      </c>
      <c r="CI16" s="36" t="str">
        <f t="shared" si="6"/>
        <v/>
      </c>
      <c r="CJ16" s="36" t="str">
        <f t="shared" si="6"/>
        <v/>
      </c>
      <c r="CK16" s="36" t="str">
        <f t="shared" si="6"/>
        <v/>
      </c>
      <c r="CL16" s="36" t="str">
        <f t="shared" si="6"/>
        <v/>
      </c>
      <c r="CM16" s="36" t="str">
        <f t="shared" si="6"/>
        <v/>
      </c>
      <c r="CN16" s="36" t="str">
        <f t="shared" ref="CN16:DS16" si="7">IF(SUM(CN17:CN19) &gt; 0, SUM(CN17:CN19), "")</f>
        <v/>
      </c>
      <c r="CO16" s="36" t="str">
        <f t="shared" si="7"/>
        <v/>
      </c>
      <c r="CP16" s="36" t="str">
        <f t="shared" si="7"/>
        <v/>
      </c>
      <c r="CQ16" s="36" t="str">
        <f t="shared" si="7"/>
        <v/>
      </c>
      <c r="CR16" s="36" t="str">
        <f t="shared" si="7"/>
        <v/>
      </c>
      <c r="CS16" s="36" t="str">
        <f t="shared" si="7"/>
        <v/>
      </c>
      <c r="CT16" s="36" t="str">
        <f t="shared" si="7"/>
        <v/>
      </c>
      <c r="CU16" s="36" t="str">
        <f t="shared" si="7"/>
        <v/>
      </c>
      <c r="CV16" s="36" t="str">
        <f t="shared" si="7"/>
        <v/>
      </c>
      <c r="CW16" s="36" t="str">
        <f t="shared" si="7"/>
        <v/>
      </c>
      <c r="CX16" s="36" t="str">
        <f t="shared" si="7"/>
        <v/>
      </c>
      <c r="CY16" s="36" t="str">
        <f t="shared" si="7"/>
        <v/>
      </c>
      <c r="CZ16" s="36" t="str">
        <f t="shared" si="7"/>
        <v/>
      </c>
      <c r="DA16" s="36" t="str">
        <f t="shared" si="7"/>
        <v/>
      </c>
      <c r="DB16" s="36" t="str">
        <f t="shared" si="7"/>
        <v/>
      </c>
      <c r="DC16" s="36" t="str">
        <f t="shared" si="7"/>
        <v/>
      </c>
      <c r="DD16" s="36" t="str">
        <f t="shared" si="7"/>
        <v/>
      </c>
      <c r="DE16" s="36" t="str">
        <f t="shared" si="7"/>
        <v/>
      </c>
      <c r="DF16" s="36" t="str">
        <f t="shared" si="7"/>
        <v/>
      </c>
      <c r="DG16" s="36" t="str">
        <f t="shared" si="7"/>
        <v/>
      </c>
      <c r="DH16" s="36" t="str">
        <f t="shared" si="7"/>
        <v/>
      </c>
      <c r="DI16" s="36" t="str">
        <f t="shared" si="7"/>
        <v/>
      </c>
      <c r="DJ16" s="36" t="str">
        <f t="shared" si="7"/>
        <v/>
      </c>
      <c r="DK16" s="36" t="str">
        <f t="shared" si="7"/>
        <v/>
      </c>
      <c r="DL16" s="36" t="str">
        <f t="shared" si="7"/>
        <v/>
      </c>
      <c r="DM16" s="36" t="str">
        <f t="shared" si="7"/>
        <v/>
      </c>
      <c r="DN16" s="36" t="str">
        <f t="shared" si="7"/>
        <v/>
      </c>
      <c r="DO16" s="36" t="str">
        <f t="shared" si="7"/>
        <v/>
      </c>
      <c r="DP16" s="36" t="str">
        <f t="shared" si="7"/>
        <v/>
      </c>
      <c r="DQ16" s="36" t="str">
        <f t="shared" si="7"/>
        <v/>
      </c>
      <c r="DR16" s="36" t="str">
        <f t="shared" si="7"/>
        <v/>
      </c>
      <c r="DS16" s="36" t="str">
        <f t="shared" si="7"/>
        <v/>
      </c>
    </row>
    <row r="17" spans="2:123" x14ac:dyDescent="0.3">
      <c r="B17" s="39" t="s">
        <v>132</v>
      </c>
      <c r="C17" s="37" t="s">
        <v>133</v>
      </c>
      <c r="D17" s="58">
        <f>IF('RME Exports'!E18&gt;0, 'RME Exports'!E18, "")</f>
        <v>807.87619896562273</v>
      </c>
      <c r="E17" s="58">
        <f>IF('RME Exports'!F18&gt;0, 'RME Exports'!F18, "")</f>
        <v>1088.0921322622551</v>
      </c>
      <c r="F17" s="58">
        <f>IF('RME Exports'!G18&gt;0, 'RME Exports'!G18, "")</f>
        <v>1895.9683312278787</v>
      </c>
      <c r="G17" s="58">
        <f>IF('RME Exports'!H18&gt;0, 'RME Exports'!H18, "")</f>
        <v>843.54819107169874</v>
      </c>
      <c r="H17" s="58">
        <f>IF('RME Exports'!I18&gt;0, 'RME Exports'!I18, "")</f>
        <v>1120.9346770571365</v>
      </c>
      <c r="I17" s="58">
        <f>IF('RME Exports'!J18&gt;0, 'RME Exports'!J18, "")</f>
        <v>1964.4828681288363</v>
      </c>
      <c r="J17" s="58">
        <f>IF('RME Exports'!K18&gt;0, 'RME Exports'!K18, "")</f>
        <v>948.52847948711724</v>
      </c>
      <c r="K17" s="58">
        <f>IF('RME Exports'!L18&gt;0, 'RME Exports'!L18, "")</f>
        <v>1206.2007363555249</v>
      </c>
      <c r="L17" s="58">
        <f>IF('RME Exports'!M18&gt;0, 'RME Exports'!M18, "")</f>
        <v>2154.729215842643</v>
      </c>
      <c r="M17" s="58">
        <f>IF('RME Exports'!N18&gt;0, 'RME Exports'!N18, "")</f>
        <v>1027.0833843340877</v>
      </c>
      <c r="N17" s="58">
        <f>IF('RME Exports'!O18&gt;0, 'RME Exports'!O18, "")</f>
        <v>1270.2332929819272</v>
      </c>
      <c r="O17" s="58">
        <f>IF('RME Exports'!P18&gt;0, 'RME Exports'!P18, "")</f>
        <v>2297.3166773160156</v>
      </c>
      <c r="P17" s="58">
        <f>IF('RME Exports'!Q18&gt;0, 'RME Exports'!Q18, "")</f>
        <v>1152.252307291732</v>
      </c>
      <c r="Q17" s="58">
        <f>IF('RME Exports'!R18&gt;0, 'RME Exports'!R18, "")</f>
        <v>1486.3565545046613</v>
      </c>
      <c r="R17" s="58">
        <f>IF('RME Exports'!S18&gt;0, 'RME Exports'!S18, "")</f>
        <v>2638.6088617963933</v>
      </c>
      <c r="S17" s="58">
        <f>IF('RME Exports'!T18&gt;0, 'RME Exports'!T18, "")</f>
        <v>1100.7269984388849</v>
      </c>
      <c r="T17" s="58">
        <f>IF('RME Exports'!U18&gt;0, 'RME Exports'!U18, "")</f>
        <v>1330.8957774797489</v>
      </c>
      <c r="U17" s="58">
        <f>IF('RME Exports'!V18&gt;0, 'RME Exports'!V18, "")</f>
        <v>2431.6227759186327</v>
      </c>
      <c r="V17" s="58">
        <f>IF('RME Exports'!W18&gt;0, 'RME Exports'!W18, "")</f>
        <v>1044.1025624219044</v>
      </c>
      <c r="W17" s="58">
        <f>IF('RME Exports'!X18&gt;0, 'RME Exports'!X18, "")</f>
        <v>1290.3043709017954</v>
      </c>
      <c r="X17" s="58">
        <f>IF('RME Exports'!Y18&gt;0, 'RME Exports'!Y18, "")</f>
        <v>2334.4069333236989</v>
      </c>
      <c r="Y17" s="58">
        <f>IF('RME Exports'!Z18&gt;0, 'RME Exports'!Z18, "")</f>
        <v>968.80629718397211</v>
      </c>
      <c r="Z17" s="58">
        <f>IF('RME Exports'!AA18&gt;0, 'RME Exports'!AA18, "")</f>
        <v>1410.2901361701261</v>
      </c>
      <c r="AA17" s="58">
        <f>IF('RME Exports'!AB18&gt;0, 'RME Exports'!AB18, "")</f>
        <v>2379.0964333540992</v>
      </c>
      <c r="AB17" s="58" t="str">
        <f>IF('RME Exports'!AC18&gt;0, 'RME Exports'!AC18, "")</f>
        <v/>
      </c>
      <c r="AC17" s="58" t="str">
        <f>IF('RME Exports'!AD18&gt;0, 'RME Exports'!AD18, "")</f>
        <v/>
      </c>
      <c r="AD17" s="58" t="str">
        <f>IF('RME Exports'!AE18&gt;0, 'RME Exports'!AE18, "")</f>
        <v/>
      </c>
      <c r="AE17" s="58" t="str">
        <f>IF('RME Exports'!AF18&gt;0, 'RME Exports'!AF18, "")</f>
        <v/>
      </c>
      <c r="AF17" s="58" t="str">
        <f>IF('RME Exports'!AG18&gt;0, 'RME Exports'!AG18, "")</f>
        <v/>
      </c>
      <c r="AG17" s="58" t="str">
        <f>IF('RME Exports'!AH18&gt;0, 'RME Exports'!AH18, "")</f>
        <v/>
      </c>
      <c r="AH17" s="58" t="str">
        <f>IF('RME Exports'!AI18&gt;0, 'RME Exports'!AI18, "")</f>
        <v/>
      </c>
      <c r="AI17" s="58" t="str">
        <f>IF('RME Exports'!AJ18&gt;0, 'RME Exports'!AJ18, "")</f>
        <v/>
      </c>
      <c r="AJ17" s="58" t="str">
        <f>IF('RME Exports'!AK18&gt;0, 'RME Exports'!AK18, "")</f>
        <v/>
      </c>
      <c r="AK17" s="58" t="str">
        <f>IF('RME Exports'!AL18&gt;0, 'RME Exports'!AL18, "")</f>
        <v/>
      </c>
      <c r="AL17" s="58" t="str">
        <f>IF('RME Exports'!AM18&gt;0, 'RME Exports'!AM18, "")</f>
        <v/>
      </c>
      <c r="AM17" s="58" t="str">
        <f>IF('RME Exports'!AN18&gt;0, 'RME Exports'!AN18, "")</f>
        <v/>
      </c>
      <c r="AN17" s="58" t="str">
        <f>IF('RME Exports'!AO18&gt;0, 'RME Exports'!AO18, "")</f>
        <v/>
      </c>
      <c r="AO17" s="58" t="str">
        <f>IF('RME Exports'!AP18&gt;0, 'RME Exports'!AP18, "")</f>
        <v/>
      </c>
      <c r="AP17" s="58" t="str">
        <f>IF('RME Exports'!AQ18&gt;0, 'RME Exports'!AQ18, "")</f>
        <v/>
      </c>
      <c r="AQ17" s="58" t="str">
        <f>IF('RME Exports'!AR18&gt;0, 'RME Exports'!AR18, "")</f>
        <v/>
      </c>
      <c r="AR17" s="58" t="str">
        <f>IF('RME Exports'!AS18&gt;0, 'RME Exports'!AS18, "")</f>
        <v/>
      </c>
      <c r="AS17" s="58" t="str">
        <f>IF('RME Exports'!AT18&gt;0, 'RME Exports'!AT18, "")</f>
        <v/>
      </c>
      <c r="AT17" s="58" t="str">
        <f>IF('RME Exports'!AU18&gt;0, 'RME Exports'!AU18, "")</f>
        <v/>
      </c>
      <c r="AU17" s="58" t="str">
        <f>IF('RME Exports'!AV18&gt;0, 'RME Exports'!AV18, "")</f>
        <v/>
      </c>
      <c r="AV17" s="58" t="str">
        <f>IF('RME Exports'!AW18&gt;0, 'RME Exports'!AW18, "")</f>
        <v/>
      </c>
      <c r="AW17" s="58" t="str">
        <f>IF('RME Exports'!AX18&gt;0, 'RME Exports'!AX18, "")</f>
        <v/>
      </c>
      <c r="AX17" s="58" t="str">
        <f>IF('RME Exports'!AY18&gt;0, 'RME Exports'!AY18, "")</f>
        <v/>
      </c>
      <c r="AY17" s="58" t="str">
        <f>IF('RME Exports'!AZ18&gt;0, 'RME Exports'!AZ18, "")</f>
        <v/>
      </c>
      <c r="AZ17" s="58" t="str">
        <f>IF('RME Exports'!BA18&gt;0, 'RME Exports'!BA18, "")</f>
        <v/>
      </c>
      <c r="BA17" s="58" t="str">
        <f>IF('RME Exports'!BB18&gt;0, 'RME Exports'!BB18, "")</f>
        <v/>
      </c>
      <c r="BB17" s="58" t="str">
        <f>IF('RME Exports'!BC18&gt;0, 'RME Exports'!BC18, "")</f>
        <v/>
      </c>
      <c r="BC17" s="58" t="str">
        <f>IF('RME Exports'!BD18&gt;0, 'RME Exports'!BD18, "")</f>
        <v/>
      </c>
      <c r="BD17" s="58" t="str">
        <f>IF('RME Exports'!BE18&gt;0, 'RME Exports'!BE18, "")</f>
        <v/>
      </c>
      <c r="BE17" s="58" t="str">
        <f>IF('RME Exports'!BF18&gt;0, 'RME Exports'!BF18, "")</f>
        <v/>
      </c>
      <c r="BF17" s="58" t="str">
        <f>IF('RME Exports'!BG18&gt;0, 'RME Exports'!BG18, "")</f>
        <v/>
      </c>
      <c r="BG17" s="58" t="str">
        <f>IF('RME Exports'!BH18&gt;0, 'RME Exports'!BH18, "")</f>
        <v/>
      </c>
      <c r="BH17" s="58" t="str">
        <f>IF('RME Exports'!BI18&gt;0, 'RME Exports'!BI18, "")</f>
        <v/>
      </c>
      <c r="BI17" s="58" t="str">
        <f>IF('RME Exports'!BJ18&gt;0, 'RME Exports'!BJ18, "")</f>
        <v/>
      </c>
      <c r="BJ17" s="58" t="str">
        <f>IF('RME Exports'!BK18&gt;0, 'RME Exports'!BK18, "")</f>
        <v/>
      </c>
      <c r="BK17" s="58" t="str">
        <f>IF('RME Exports'!BL18&gt;0, 'RME Exports'!BL18, "")</f>
        <v/>
      </c>
      <c r="BL17" s="58" t="str">
        <f>IF('RME Exports'!BM18&gt;0, 'RME Exports'!BM18, "")</f>
        <v/>
      </c>
      <c r="BM17" s="58" t="str">
        <f>IF('RME Exports'!BN18&gt;0, 'RME Exports'!BN18, "")</f>
        <v/>
      </c>
      <c r="BN17" s="58" t="str">
        <f>IF('RME Exports'!BO18&gt;0, 'RME Exports'!BO18, "")</f>
        <v/>
      </c>
      <c r="BO17" s="58" t="str">
        <f>IF('RME Exports'!BP18&gt;0, 'RME Exports'!BP18, "")</f>
        <v/>
      </c>
      <c r="BP17" s="58" t="str">
        <f>IF('RME Exports'!BQ18&gt;0, 'RME Exports'!BQ18, "")</f>
        <v/>
      </c>
      <c r="BQ17" s="58" t="str">
        <f>IF('RME Exports'!BR18&gt;0, 'RME Exports'!BR18, "")</f>
        <v/>
      </c>
      <c r="BR17" s="58" t="str">
        <f>IF('RME Exports'!BS18&gt;0, 'RME Exports'!BS18, "")</f>
        <v/>
      </c>
      <c r="BS17" s="58" t="str">
        <f>IF('RME Exports'!BT18&gt;0, 'RME Exports'!BT18, "")</f>
        <v/>
      </c>
      <c r="BT17" s="58" t="str">
        <f>IF('RME Exports'!BU18&gt;0, 'RME Exports'!BU18, "")</f>
        <v/>
      </c>
      <c r="BU17" s="58" t="str">
        <f>IF('RME Exports'!BV18&gt;0, 'RME Exports'!BV18, "")</f>
        <v/>
      </c>
      <c r="BV17" s="58" t="str">
        <f>IF('RME Exports'!BW18&gt;0, 'RME Exports'!BW18, "")</f>
        <v/>
      </c>
      <c r="BW17" s="58" t="str">
        <f>IF('RME Exports'!BX18&gt;0, 'RME Exports'!BX18, "")</f>
        <v/>
      </c>
      <c r="BX17" s="58" t="str">
        <f>IF('RME Exports'!BY18&gt;0, 'RME Exports'!BY18, "")</f>
        <v/>
      </c>
      <c r="BY17" s="58" t="str">
        <f>IF('RME Exports'!BZ18&gt;0, 'RME Exports'!BZ18, "")</f>
        <v/>
      </c>
      <c r="BZ17" s="58" t="str">
        <f>IF('RME Exports'!CA18&gt;0, 'RME Exports'!CA18, "")</f>
        <v/>
      </c>
      <c r="CA17" s="58" t="str">
        <f>IF('RME Exports'!CB18&gt;0, 'RME Exports'!CB18, "")</f>
        <v/>
      </c>
      <c r="CB17" s="58" t="str">
        <f>IF('RME Exports'!CC18&gt;0, 'RME Exports'!CC18, "")</f>
        <v/>
      </c>
      <c r="CC17" s="58" t="str">
        <f>IF('RME Exports'!CD18&gt;0, 'RME Exports'!CD18, "")</f>
        <v/>
      </c>
      <c r="CD17" s="58" t="str">
        <f>IF('RME Exports'!CE18&gt;0, 'RME Exports'!CE18, "")</f>
        <v/>
      </c>
      <c r="CE17" s="58" t="str">
        <f>IF('RME Exports'!CF18&gt;0, 'RME Exports'!CF18, "")</f>
        <v/>
      </c>
      <c r="CF17" s="58" t="str">
        <f>IF('RME Exports'!CG18&gt;0, 'RME Exports'!CG18, "")</f>
        <v/>
      </c>
      <c r="CG17" s="58" t="str">
        <f>IF('RME Exports'!CH18&gt;0, 'RME Exports'!CH18, "")</f>
        <v/>
      </c>
      <c r="CH17" s="58" t="str">
        <f>IF('RME Exports'!CI18&gt;0, 'RME Exports'!CI18, "")</f>
        <v/>
      </c>
      <c r="CI17" s="58" t="str">
        <f>IF('RME Exports'!CJ18&gt;0, 'RME Exports'!CJ18, "")</f>
        <v/>
      </c>
      <c r="CJ17" s="58" t="str">
        <f>IF('RME Exports'!CK18&gt;0, 'RME Exports'!CK18, "")</f>
        <v/>
      </c>
      <c r="CK17" s="58" t="str">
        <f>IF('RME Exports'!CL18&gt;0, 'RME Exports'!CL18, "")</f>
        <v/>
      </c>
      <c r="CL17" s="58" t="str">
        <f>IF('RME Exports'!CM18&gt;0, 'RME Exports'!CM18, "")</f>
        <v/>
      </c>
      <c r="CM17" s="58" t="str">
        <f>IF('RME Exports'!CN18&gt;0, 'RME Exports'!CN18, "")</f>
        <v/>
      </c>
      <c r="CN17" s="58" t="str">
        <f>IF('RME Exports'!CO18&gt;0, 'RME Exports'!CO18, "")</f>
        <v/>
      </c>
      <c r="CO17" s="58" t="str">
        <f>IF('RME Exports'!CP18&gt;0, 'RME Exports'!CP18, "")</f>
        <v/>
      </c>
      <c r="CP17" s="58" t="str">
        <f>IF('RME Exports'!CQ18&gt;0, 'RME Exports'!CQ18, "")</f>
        <v/>
      </c>
      <c r="CQ17" s="58" t="str">
        <f>IF('RME Exports'!CR18&gt;0, 'RME Exports'!CR18, "")</f>
        <v/>
      </c>
      <c r="CR17" s="58" t="str">
        <f>IF('RME Exports'!CS18&gt;0, 'RME Exports'!CS18, "")</f>
        <v/>
      </c>
      <c r="CS17" s="58" t="str">
        <f>IF('RME Exports'!CT18&gt;0, 'RME Exports'!CT18, "")</f>
        <v/>
      </c>
      <c r="CT17" s="58" t="str">
        <f>IF('RME Exports'!CU18&gt;0, 'RME Exports'!CU18, "")</f>
        <v/>
      </c>
      <c r="CU17" s="58" t="str">
        <f>IF('RME Exports'!CV18&gt;0, 'RME Exports'!CV18, "")</f>
        <v/>
      </c>
      <c r="CV17" s="58" t="str">
        <f>IF('RME Exports'!CW18&gt;0, 'RME Exports'!CW18, "")</f>
        <v/>
      </c>
      <c r="CW17" s="58" t="str">
        <f>IF('RME Exports'!CX18&gt;0, 'RME Exports'!CX18, "")</f>
        <v/>
      </c>
      <c r="CX17" s="58" t="str">
        <f>IF('RME Exports'!CY18&gt;0, 'RME Exports'!CY18, "")</f>
        <v/>
      </c>
      <c r="CY17" s="58" t="str">
        <f>IF('RME Exports'!CZ18&gt;0, 'RME Exports'!CZ18, "")</f>
        <v/>
      </c>
      <c r="CZ17" s="58" t="str">
        <f>IF('RME Exports'!DA18&gt;0, 'RME Exports'!DA18, "")</f>
        <v/>
      </c>
      <c r="DA17" s="58" t="str">
        <f>IF('RME Exports'!DB18&gt;0, 'RME Exports'!DB18, "")</f>
        <v/>
      </c>
      <c r="DB17" s="58" t="str">
        <f>IF('RME Exports'!DC18&gt;0, 'RME Exports'!DC18, "")</f>
        <v/>
      </c>
      <c r="DC17" s="58" t="str">
        <f>IF('RME Exports'!DD18&gt;0, 'RME Exports'!DD18, "")</f>
        <v/>
      </c>
      <c r="DD17" s="58" t="str">
        <f>IF('RME Exports'!DE18&gt;0, 'RME Exports'!DE18, "")</f>
        <v/>
      </c>
      <c r="DE17" s="58" t="str">
        <f>IF('RME Exports'!DF18&gt;0, 'RME Exports'!DF18, "")</f>
        <v/>
      </c>
      <c r="DF17" s="58" t="str">
        <f>IF('RME Exports'!DG18&gt;0, 'RME Exports'!DG18, "")</f>
        <v/>
      </c>
      <c r="DG17" s="58" t="str">
        <f>IF('RME Exports'!DH18&gt;0, 'RME Exports'!DH18, "")</f>
        <v/>
      </c>
      <c r="DH17" s="58" t="str">
        <f>IF('RME Exports'!DI18&gt;0, 'RME Exports'!DI18, "")</f>
        <v/>
      </c>
      <c r="DI17" s="58" t="str">
        <f>IF('RME Exports'!DJ18&gt;0, 'RME Exports'!DJ18, "")</f>
        <v/>
      </c>
      <c r="DJ17" s="58" t="str">
        <f>IF('RME Exports'!DK18&gt;0, 'RME Exports'!DK18, "")</f>
        <v/>
      </c>
      <c r="DK17" s="58" t="str">
        <f>IF('RME Exports'!DL18&gt;0, 'RME Exports'!DL18, "")</f>
        <v/>
      </c>
      <c r="DL17" s="58" t="str">
        <f>IF('RME Exports'!DM18&gt;0, 'RME Exports'!DM18, "")</f>
        <v/>
      </c>
      <c r="DM17" s="58" t="str">
        <f>IF('RME Exports'!DN18&gt;0, 'RME Exports'!DN18, "")</f>
        <v/>
      </c>
      <c r="DN17" s="58" t="str">
        <f>IF('RME Exports'!DO18&gt;0, 'RME Exports'!DO18, "")</f>
        <v/>
      </c>
      <c r="DO17" s="58" t="str">
        <f>IF('RME Exports'!DP18&gt;0, 'RME Exports'!DP18, "")</f>
        <v/>
      </c>
      <c r="DP17" s="58" t="str">
        <f>IF('RME Exports'!DQ18&gt;0, 'RME Exports'!DQ18, "")</f>
        <v/>
      </c>
      <c r="DQ17" s="58" t="str">
        <f>IF('RME Exports'!DR18&gt;0, 'RME Exports'!DR18, "")</f>
        <v/>
      </c>
      <c r="DR17" s="58" t="str">
        <f>IF('RME Exports'!DS18&gt;0, 'RME Exports'!DS18, "")</f>
        <v/>
      </c>
      <c r="DS17" s="58" t="str">
        <f>IF('RME Exports'!DT18&gt;0, 'RME Exports'!DT18, "")</f>
        <v/>
      </c>
    </row>
    <row r="18" spans="2:123" x14ac:dyDescent="0.3">
      <c r="B18" s="39" t="s">
        <v>134</v>
      </c>
      <c r="C18" s="37" t="s">
        <v>135</v>
      </c>
      <c r="D18" s="58">
        <f>IF('RME Exports'!E19&gt;0, 'RME Exports'!E19, "")</f>
        <v>6307.8658870776717</v>
      </c>
      <c r="E18" s="58">
        <f>IF('RME Exports'!F19&gt;0, 'RME Exports'!F19, "")</f>
        <v>7915.8942575441342</v>
      </c>
      <c r="F18" s="58">
        <f>IF('RME Exports'!G19&gt;0, 'RME Exports'!G19, "")</f>
        <v>14223.76014462181</v>
      </c>
      <c r="G18" s="58">
        <f>IF('RME Exports'!H19&gt;0, 'RME Exports'!H19, "")</f>
        <v>4121.4879634711824</v>
      </c>
      <c r="H18" s="58">
        <f>IF('RME Exports'!I19&gt;0, 'RME Exports'!I19, "")</f>
        <v>5127.330154688555</v>
      </c>
      <c r="I18" s="58">
        <f>IF('RME Exports'!J19&gt;0, 'RME Exports'!J19, "")</f>
        <v>9248.8181181597338</v>
      </c>
      <c r="J18" s="58">
        <f>IF('RME Exports'!K19&gt;0, 'RME Exports'!K19, "")</f>
        <v>15784.173747438907</v>
      </c>
      <c r="K18" s="58">
        <f>IF('RME Exports'!L19&gt;0, 'RME Exports'!L19, "")</f>
        <v>17978.500086610788</v>
      </c>
      <c r="L18" s="58">
        <f>IF('RME Exports'!M19&gt;0, 'RME Exports'!M19, "")</f>
        <v>33762.673834049667</v>
      </c>
      <c r="M18" s="58">
        <f>IF('RME Exports'!N19&gt;0, 'RME Exports'!N19, "")</f>
        <v>9816.6030745917542</v>
      </c>
      <c r="N18" s="58">
        <f>IF('RME Exports'!O19&gt;0, 'RME Exports'!O19, "")</f>
        <v>9873.4182121141512</v>
      </c>
      <c r="O18" s="58">
        <f>IF('RME Exports'!P19&gt;0, 'RME Exports'!P19, "")</f>
        <v>19690.021286705916</v>
      </c>
      <c r="P18" s="58">
        <f>IF('RME Exports'!Q19&gt;0, 'RME Exports'!Q19, "")</f>
        <v>14090.551284028597</v>
      </c>
      <c r="Q18" s="58">
        <f>IF('RME Exports'!R19&gt;0, 'RME Exports'!R19, "")</f>
        <v>12215.761793445712</v>
      </c>
      <c r="R18" s="58">
        <f>IF('RME Exports'!S19&gt;0, 'RME Exports'!S19, "")</f>
        <v>26306.313077474308</v>
      </c>
      <c r="S18" s="58">
        <f>IF('RME Exports'!T19&gt;0, 'RME Exports'!T19, "")</f>
        <v>7326.769434641119</v>
      </c>
      <c r="T18" s="58">
        <f>IF('RME Exports'!U19&gt;0, 'RME Exports'!U19, "")</f>
        <v>6359.9537919281511</v>
      </c>
      <c r="U18" s="58">
        <f>IF('RME Exports'!V19&gt;0, 'RME Exports'!V19, "")</f>
        <v>13686.723226569266</v>
      </c>
      <c r="V18" s="58">
        <f>IF('RME Exports'!W19&gt;0, 'RME Exports'!W19, "")</f>
        <v>7937.5231015792033</v>
      </c>
      <c r="W18" s="58">
        <f>IF('RME Exports'!X19&gt;0, 'RME Exports'!X19, "")</f>
        <v>7065.9482544062075</v>
      </c>
      <c r="X18" s="58">
        <f>IF('RME Exports'!Y19&gt;0, 'RME Exports'!Y19, "")</f>
        <v>15003.471355985408</v>
      </c>
      <c r="Y18" s="58">
        <f>IF('RME Exports'!Z19&gt;0, 'RME Exports'!Z19, "")</f>
        <v>8271.4748573486158</v>
      </c>
      <c r="Z18" s="58">
        <f>IF('RME Exports'!AA19&gt;0, 'RME Exports'!AA19, "")</f>
        <v>8138.7636314956453</v>
      </c>
      <c r="AA18" s="58">
        <f>IF('RME Exports'!AB19&gt;0, 'RME Exports'!AB19, "")</f>
        <v>16410.238488844265</v>
      </c>
      <c r="AB18" s="58" t="str">
        <f>IF('RME Exports'!AC19&gt;0, 'RME Exports'!AC19, "")</f>
        <v/>
      </c>
      <c r="AC18" s="58" t="str">
        <f>IF('RME Exports'!AD19&gt;0, 'RME Exports'!AD19, "")</f>
        <v/>
      </c>
      <c r="AD18" s="58" t="str">
        <f>IF('RME Exports'!AE19&gt;0, 'RME Exports'!AE19, "")</f>
        <v/>
      </c>
      <c r="AE18" s="58" t="str">
        <f>IF('RME Exports'!AF19&gt;0, 'RME Exports'!AF19, "")</f>
        <v/>
      </c>
      <c r="AF18" s="58" t="str">
        <f>IF('RME Exports'!AG19&gt;0, 'RME Exports'!AG19, "")</f>
        <v/>
      </c>
      <c r="AG18" s="58" t="str">
        <f>IF('RME Exports'!AH19&gt;0, 'RME Exports'!AH19, "")</f>
        <v/>
      </c>
      <c r="AH18" s="58" t="str">
        <f>IF('RME Exports'!AI19&gt;0, 'RME Exports'!AI19, "")</f>
        <v/>
      </c>
      <c r="AI18" s="58" t="str">
        <f>IF('RME Exports'!AJ19&gt;0, 'RME Exports'!AJ19, "")</f>
        <v/>
      </c>
      <c r="AJ18" s="58" t="str">
        <f>IF('RME Exports'!AK19&gt;0, 'RME Exports'!AK19, "")</f>
        <v/>
      </c>
      <c r="AK18" s="58" t="str">
        <f>IF('RME Exports'!AL19&gt;0, 'RME Exports'!AL19, "")</f>
        <v/>
      </c>
      <c r="AL18" s="58" t="str">
        <f>IF('RME Exports'!AM19&gt;0, 'RME Exports'!AM19, "")</f>
        <v/>
      </c>
      <c r="AM18" s="58" t="str">
        <f>IF('RME Exports'!AN19&gt;0, 'RME Exports'!AN19, "")</f>
        <v/>
      </c>
      <c r="AN18" s="58" t="str">
        <f>IF('RME Exports'!AO19&gt;0, 'RME Exports'!AO19, "")</f>
        <v/>
      </c>
      <c r="AO18" s="58" t="str">
        <f>IF('RME Exports'!AP19&gt;0, 'RME Exports'!AP19, "")</f>
        <v/>
      </c>
      <c r="AP18" s="58" t="str">
        <f>IF('RME Exports'!AQ19&gt;0, 'RME Exports'!AQ19, "")</f>
        <v/>
      </c>
      <c r="AQ18" s="58" t="str">
        <f>IF('RME Exports'!AR19&gt;0, 'RME Exports'!AR19, "")</f>
        <v/>
      </c>
      <c r="AR18" s="58" t="str">
        <f>IF('RME Exports'!AS19&gt;0, 'RME Exports'!AS19, "")</f>
        <v/>
      </c>
      <c r="AS18" s="58" t="str">
        <f>IF('RME Exports'!AT19&gt;0, 'RME Exports'!AT19, "")</f>
        <v/>
      </c>
      <c r="AT18" s="58" t="str">
        <f>IF('RME Exports'!AU19&gt;0, 'RME Exports'!AU19, "")</f>
        <v/>
      </c>
      <c r="AU18" s="58" t="str">
        <f>IF('RME Exports'!AV19&gt;0, 'RME Exports'!AV19, "")</f>
        <v/>
      </c>
      <c r="AV18" s="58" t="str">
        <f>IF('RME Exports'!AW19&gt;0, 'RME Exports'!AW19, "")</f>
        <v/>
      </c>
      <c r="AW18" s="58" t="str">
        <f>IF('RME Exports'!AX19&gt;0, 'RME Exports'!AX19, "")</f>
        <v/>
      </c>
      <c r="AX18" s="58" t="str">
        <f>IF('RME Exports'!AY19&gt;0, 'RME Exports'!AY19, "")</f>
        <v/>
      </c>
      <c r="AY18" s="58" t="str">
        <f>IF('RME Exports'!AZ19&gt;0, 'RME Exports'!AZ19, "")</f>
        <v/>
      </c>
      <c r="AZ18" s="58" t="str">
        <f>IF('RME Exports'!BA19&gt;0, 'RME Exports'!BA19, "")</f>
        <v/>
      </c>
      <c r="BA18" s="58" t="str">
        <f>IF('RME Exports'!BB19&gt;0, 'RME Exports'!BB19, "")</f>
        <v/>
      </c>
      <c r="BB18" s="58" t="str">
        <f>IF('RME Exports'!BC19&gt;0, 'RME Exports'!BC19, "")</f>
        <v/>
      </c>
      <c r="BC18" s="58" t="str">
        <f>IF('RME Exports'!BD19&gt;0, 'RME Exports'!BD19, "")</f>
        <v/>
      </c>
      <c r="BD18" s="58" t="str">
        <f>IF('RME Exports'!BE19&gt;0, 'RME Exports'!BE19, "")</f>
        <v/>
      </c>
      <c r="BE18" s="58" t="str">
        <f>IF('RME Exports'!BF19&gt;0, 'RME Exports'!BF19, "")</f>
        <v/>
      </c>
      <c r="BF18" s="58" t="str">
        <f>IF('RME Exports'!BG19&gt;0, 'RME Exports'!BG19, "")</f>
        <v/>
      </c>
      <c r="BG18" s="58" t="str">
        <f>IF('RME Exports'!BH19&gt;0, 'RME Exports'!BH19, "")</f>
        <v/>
      </c>
      <c r="BH18" s="58" t="str">
        <f>IF('RME Exports'!BI19&gt;0, 'RME Exports'!BI19, "")</f>
        <v/>
      </c>
      <c r="BI18" s="58" t="str">
        <f>IF('RME Exports'!BJ19&gt;0, 'RME Exports'!BJ19, "")</f>
        <v/>
      </c>
      <c r="BJ18" s="58" t="str">
        <f>IF('RME Exports'!BK19&gt;0, 'RME Exports'!BK19, "")</f>
        <v/>
      </c>
      <c r="BK18" s="58" t="str">
        <f>IF('RME Exports'!BL19&gt;0, 'RME Exports'!BL19, "")</f>
        <v/>
      </c>
      <c r="BL18" s="58" t="str">
        <f>IF('RME Exports'!BM19&gt;0, 'RME Exports'!BM19, "")</f>
        <v/>
      </c>
      <c r="BM18" s="58" t="str">
        <f>IF('RME Exports'!BN19&gt;0, 'RME Exports'!BN19, "")</f>
        <v/>
      </c>
      <c r="BN18" s="58" t="str">
        <f>IF('RME Exports'!BO19&gt;0, 'RME Exports'!BO19, "")</f>
        <v/>
      </c>
      <c r="BO18" s="58" t="str">
        <f>IF('RME Exports'!BP19&gt;0, 'RME Exports'!BP19, "")</f>
        <v/>
      </c>
      <c r="BP18" s="58" t="str">
        <f>IF('RME Exports'!BQ19&gt;0, 'RME Exports'!BQ19, "")</f>
        <v/>
      </c>
      <c r="BQ18" s="58" t="str">
        <f>IF('RME Exports'!BR19&gt;0, 'RME Exports'!BR19, "")</f>
        <v/>
      </c>
      <c r="BR18" s="58" t="str">
        <f>IF('RME Exports'!BS19&gt;0, 'RME Exports'!BS19, "")</f>
        <v/>
      </c>
      <c r="BS18" s="58" t="str">
        <f>IF('RME Exports'!BT19&gt;0, 'RME Exports'!BT19, "")</f>
        <v/>
      </c>
      <c r="BT18" s="58" t="str">
        <f>IF('RME Exports'!BU19&gt;0, 'RME Exports'!BU19, "")</f>
        <v/>
      </c>
      <c r="BU18" s="58" t="str">
        <f>IF('RME Exports'!BV19&gt;0, 'RME Exports'!BV19, "")</f>
        <v/>
      </c>
      <c r="BV18" s="58" t="str">
        <f>IF('RME Exports'!BW19&gt;0, 'RME Exports'!BW19, "")</f>
        <v/>
      </c>
      <c r="BW18" s="58" t="str">
        <f>IF('RME Exports'!BX19&gt;0, 'RME Exports'!BX19, "")</f>
        <v/>
      </c>
      <c r="BX18" s="58" t="str">
        <f>IF('RME Exports'!BY19&gt;0, 'RME Exports'!BY19, "")</f>
        <v/>
      </c>
      <c r="BY18" s="58" t="str">
        <f>IF('RME Exports'!BZ19&gt;0, 'RME Exports'!BZ19, "")</f>
        <v/>
      </c>
      <c r="BZ18" s="58" t="str">
        <f>IF('RME Exports'!CA19&gt;0, 'RME Exports'!CA19, "")</f>
        <v/>
      </c>
      <c r="CA18" s="58" t="str">
        <f>IF('RME Exports'!CB19&gt;0, 'RME Exports'!CB19, "")</f>
        <v/>
      </c>
      <c r="CB18" s="58" t="str">
        <f>IF('RME Exports'!CC19&gt;0, 'RME Exports'!CC19, "")</f>
        <v/>
      </c>
      <c r="CC18" s="58" t="str">
        <f>IF('RME Exports'!CD19&gt;0, 'RME Exports'!CD19, "")</f>
        <v/>
      </c>
      <c r="CD18" s="58" t="str">
        <f>IF('RME Exports'!CE19&gt;0, 'RME Exports'!CE19, "")</f>
        <v/>
      </c>
      <c r="CE18" s="58" t="str">
        <f>IF('RME Exports'!CF19&gt;0, 'RME Exports'!CF19, "")</f>
        <v/>
      </c>
      <c r="CF18" s="58" t="str">
        <f>IF('RME Exports'!CG19&gt;0, 'RME Exports'!CG19, "")</f>
        <v/>
      </c>
      <c r="CG18" s="58" t="str">
        <f>IF('RME Exports'!CH19&gt;0, 'RME Exports'!CH19, "")</f>
        <v/>
      </c>
      <c r="CH18" s="58" t="str">
        <f>IF('RME Exports'!CI19&gt;0, 'RME Exports'!CI19, "")</f>
        <v/>
      </c>
      <c r="CI18" s="58" t="str">
        <f>IF('RME Exports'!CJ19&gt;0, 'RME Exports'!CJ19, "")</f>
        <v/>
      </c>
      <c r="CJ18" s="58" t="str">
        <f>IF('RME Exports'!CK19&gt;0, 'RME Exports'!CK19, "")</f>
        <v/>
      </c>
      <c r="CK18" s="58" t="str">
        <f>IF('RME Exports'!CL19&gt;0, 'RME Exports'!CL19, "")</f>
        <v/>
      </c>
      <c r="CL18" s="58" t="str">
        <f>IF('RME Exports'!CM19&gt;0, 'RME Exports'!CM19, "")</f>
        <v/>
      </c>
      <c r="CM18" s="58" t="str">
        <f>IF('RME Exports'!CN19&gt;0, 'RME Exports'!CN19, "")</f>
        <v/>
      </c>
      <c r="CN18" s="58" t="str">
        <f>IF('RME Exports'!CO19&gt;0, 'RME Exports'!CO19, "")</f>
        <v/>
      </c>
      <c r="CO18" s="58" t="str">
        <f>IF('RME Exports'!CP19&gt;0, 'RME Exports'!CP19, "")</f>
        <v/>
      </c>
      <c r="CP18" s="58" t="str">
        <f>IF('RME Exports'!CQ19&gt;0, 'RME Exports'!CQ19, "")</f>
        <v/>
      </c>
      <c r="CQ18" s="58" t="str">
        <f>IF('RME Exports'!CR19&gt;0, 'RME Exports'!CR19, "")</f>
        <v/>
      </c>
      <c r="CR18" s="58" t="str">
        <f>IF('RME Exports'!CS19&gt;0, 'RME Exports'!CS19, "")</f>
        <v/>
      </c>
      <c r="CS18" s="58" t="str">
        <f>IF('RME Exports'!CT19&gt;0, 'RME Exports'!CT19, "")</f>
        <v/>
      </c>
      <c r="CT18" s="58" t="str">
        <f>IF('RME Exports'!CU19&gt;0, 'RME Exports'!CU19, "")</f>
        <v/>
      </c>
      <c r="CU18" s="58" t="str">
        <f>IF('RME Exports'!CV19&gt;0, 'RME Exports'!CV19, "")</f>
        <v/>
      </c>
      <c r="CV18" s="58" t="str">
        <f>IF('RME Exports'!CW19&gt;0, 'RME Exports'!CW19, "")</f>
        <v/>
      </c>
      <c r="CW18" s="58" t="str">
        <f>IF('RME Exports'!CX19&gt;0, 'RME Exports'!CX19, "")</f>
        <v/>
      </c>
      <c r="CX18" s="58" t="str">
        <f>IF('RME Exports'!CY19&gt;0, 'RME Exports'!CY19, "")</f>
        <v/>
      </c>
      <c r="CY18" s="58" t="str">
        <f>IF('RME Exports'!CZ19&gt;0, 'RME Exports'!CZ19, "")</f>
        <v/>
      </c>
      <c r="CZ18" s="58" t="str">
        <f>IF('RME Exports'!DA19&gt;0, 'RME Exports'!DA19, "")</f>
        <v/>
      </c>
      <c r="DA18" s="58" t="str">
        <f>IF('RME Exports'!DB19&gt;0, 'RME Exports'!DB19, "")</f>
        <v/>
      </c>
      <c r="DB18" s="58" t="str">
        <f>IF('RME Exports'!DC19&gt;0, 'RME Exports'!DC19, "")</f>
        <v/>
      </c>
      <c r="DC18" s="58" t="str">
        <f>IF('RME Exports'!DD19&gt;0, 'RME Exports'!DD19, "")</f>
        <v/>
      </c>
      <c r="DD18" s="58" t="str">
        <f>IF('RME Exports'!DE19&gt;0, 'RME Exports'!DE19, "")</f>
        <v/>
      </c>
      <c r="DE18" s="58" t="str">
        <f>IF('RME Exports'!DF19&gt;0, 'RME Exports'!DF19, "")</f>
        <v/>
      </c>
      <c r="DF18" s="58" t="str">
        <f>IF('RME Exports'!DG19&gt;0, 'RME Exports'!DG19, "")</f>
        <v/>
      </c>
      <c r="DG18" s="58" t="str">
        <f>IF('RME Exports'!DH19&gt;0, 'RME Exports'!DH19, "")</f>
        <v/>
      </c>
      <c r="DH18" s="58" t="str">
        <f>IF('RME Exports'!DI19&gt;0, 'RME Exports'!DI19, "")</f>
        <v/>
      </c>
      <c r="DI18" s="58" t="str">
        <f>IF('RME Exports'!DJ19&gt;0, 'RME Exports'!DJ19, "")</f>
        <v/>
      </c>
      <c r="DJ18" s="58" t="str">
        <f>IF('RME Exports'!DK19&gt;0, 'RME Exports'!DK19, "")</f>
        <v/>
      </c>
      <c r="DK18" s="58" t="str">
        <f>IF('RME Exports'!DL19&gt;0, 'RME Exports'!DL19, "")</f>
        <v/>
      </c>
      <c r="DL18" s="58" t="str">
        <f>IF('RME Exports'!DM19&gt;0, 'RME Exports'!DM19, "")</f>
        <v/>
      </c>
      <c r="DM18" s="58" t="str">
        <f>IF('RME Exports'!DN19&gt;0, 'RME Exports'!DN19, "")</f>
        <v/>
      </c>
      <c r="DN18" s="58" t="str">
        <f>IF('RME Exports'!DO19&gt;0, 'RME Exports'!DO19, "")</f>
        <v/>
      </c>
      <c r="DO18" s="58" t="str">
        <f>IF('RME Exports'!DP19&gt;0, 'RME Exports'!DP19, "")</f>
        <v/>
      </c>
      <c r="DP18" s="58" t="str">
        <f>IF('RME Exports'!DQ19&gt;0, 'RME Exports'!DQ19, "")</f>
        <v/>
      </c>
      <c r="DQ18" s="58" t="str">
        <f>IF('RME Exports'!DR19&gt;0, 'RME Exports'!DR19, "")</f>
        <v/>
      </c>
      <c r="DR18" s="58" t="str">
        <f>IF('RME Exports'!DS19&gt;0, 'RME Exports'!DS19, "")</f>
        <v/>
      </c>
      <c r="DS18" s="58" t="str">
        <f>IF('RME Exports'!DT19&gt;0, 'RME Exports'!DT19, "")</f>
        <v/>
      </c>
    </row>
    <row r="19" spans="2:123" x14ac:dyDescent="0.3">
      <c r="B19" s="39" t="s">
        <v>136</v>
      </c>
      <c r="C19" s="37" t="s">
        <v>137</v>
      </c>
      <c r="D19" s="58" t="str">
        <f>IF('RME Exports'!E20&gt;0, 'RME Exports'!E20, "")</f>
        <v/>
      </c>
      <c r="E19" s="58" t="str">
        <f>IF('RME Exports'!F20&gt;0, 'RME Exports'!F20, "")</f>
        <v/>
      </c>
      <c r="F19" s="58" t="str">
        <f>IF('RME Exports'!G20&gt;0, 'RME Exports'!G20, "")</f>
        <v/>
      </c>
      <c r="G19" s="58" t="str">
        <f>IF('RME Exports'!H20&gt;0, 'RME Exports'!H20, "")</f>
        <v/>
      </c>
      <c r="H19" s="58" t="str">
        <f>IF('RME Exports'!I20&gt;0, 'RME Exports'!I20, "")</f>
        <v/>
      </c>
      <c r="I19" s="58" t="str">
        <f>IF('RME Exports'!J20&gt;0, 'RME Exports'!J20, "")</f>
        <v/>
      </c>
      <c r="J19" s="58" t="str">
        <f>IF('RME Exports'!K20&gt;0, 'RME Exports'!K20, "")</f>
        <v/>
      </c>
      <c r="K19" s="58" t="str">
        <f>IF('RME Exports'!L20&gt;0, 'RME Exports'!L20, "")</f>
        <v/>
      </c>
      <c r="L19" s="58" t="str">
        <f>IF('RME Exports'!M20&gt;0, 'RME Exports'!M20, "")</f>
        <v/>
      </c>
      <c r="M19" s="58" t="str">
        <f>IF('RME Exports'!N20&gt;0, 'RME Exports'!N20, "")</f>
        <v/>
      </c>
      <c r="N19" s="58" t="str">
        <f>IF('RME Exports'!O20&gt;0, 'RME Exports'!O20, "")</f>
        <v/>
      </c>
      <c r="O19" s="58" t="str">
        <f>IF('RME Exports'!P20&gt;0, 'RME Exports'!P20, "")</f>
        <v/>
      </c>
      <c r="P19" s="58" t="str">
        <f>IF('RME Exports'!Q20&gt;0, 'RME Exports'!Q20, "")</f>
        <v/>
      </c>
      <c r="Q19" s="58" t="str">
        <f>IF('RME Exports'!R20&gt;0, 'RME Exports'!R20, "")</f>
        <v/>
      </c>
      <c r="R19" s="58" t="str">
        <f>IF('RME Exports'!S20&gt;0, 'RME Exports'!S20, "")</f>
        <v/>
      </c>
      <c r="S19" s="58" t="str">
        <f>IF('RME Exports'!T20&gt;0, 'RME Exports'!T20, "")</f>
        <v/>
      </c>
      <c r="T19" s="58" t="str">
        <f>IF('RME Exports'!U20&gt;0, 'RME Exports'!U20, "")</f>
        <v/>
      </c>
      <c r="U19" s="58" t="str">
        <f>IF('RME Exports'!V20&gt;0, 'RME Exports'!V20, "")</f>
        <v/>
      </c>
      <c r="V19" s="58" t="str">
        <f>IF('RME Exports'!W20&gt;0, 'RME Exports'!W20, "")</f>
        <v/>
      </c>
      <c r="W19" s="58" t="str">
        <f>IF('RME Exports'!X20&gt;0, 'RME Exports'!X20, "")</f>
        <v/>
      </c>
      <c r="X19" s="58" t="str">
        <f>IF('RME Exports'!Y20&gt;0, 'RME Exports'!Y20, "")</f>
        <v/>
      </c>
      <c r="Y19" s="58" t="str">
        <f>IF('RME Exports'!Z20&gt;0, 'RME Exports'!Z20, "")</f>
        <v/>
      </c>
      <c r="Z19" s="58" t="str">
        <f>IF('RME Exports'!AA20&gt;0, 'RME Exports'!AA20, "")</f>
        <v/>
      </c>
      <c r="AA19" s="58" t="str">
        <f>IF('RME Exports'!AB20&gt;0, 'RME Exports'!AB20, "")</f>
        <v/>
      </c>
      <c r="AB19" s="58" t="str">
        <f>IF('RME Exports'!AC20&gt;0, 'RME Exports'!AC20, "")</f>
        <v/>
      </c>
      <c r="AC19" s="58" t="str">
        <f>IF('RME Exports'!AD20&gt;0, 'RME Exports'!AD20, "")</f>
        <v/>
      </c>
      <c r="AD19" s="58" t="str">
        <f>IF('RME Exports'!AE20&gt;0, 'RME Exports'!AE20, "")</f>
        <v/>
      </c>
      <c r="AE19" s="58" t="str">
        <f>IF('RME Exports'!AF20&gt;0, 'RME Exports'!AF20, "")</f>
        <v/>
      </c>
      <c r="AF19" s="58" t="str">
        <f>IF('RME Exports'!AG20&gt;0, 'RME Exports'!AG20, "")</f>
        <v/>
      </c>
      <c r="AG19" s="58" t="str">
        <f>IF('RME Exports'!AH20&gt;0, 'RME Exports'!AH20, "")</f>
        <v/>
      </c>
      <c r="AH19" s="58" t="str">
        <f>IF('RME Exports'!AI20&gt;0, 'RME Exports'!AI20, "")</f>
        <v/>
      </c>
      <c r="AI19" s="58" t="str">
        <f>IF('RME Exports'!AJ20&gt;0, 'RME Exports'!AJ20, "")</f>
        <v/>
      </c>
      <c r="AJ19" s="58" t="str">
        <f>IF('RME Exports'!AK20&gt;0, 'RME Exports'!AK20, "")</f>
        <v/>
      </c>
      <c r="AK19" s="58" t="str">
        <f>IF('RME Exports'!AL20&gt;0, 'RME Exports'!AL20, "")</f>
        <v/>
      </c>
      <c r="AL19" s="58" t="str">
        <f>IF('RME Exports'!AM20&gt;0, 'RME Exports'!AM20, "")</f>
        <v/>
      </c>
      <c r="AM19" s="58" t="str">
        <f>IF('RME Exports'!AN20&gt;0, 'RME Exports'!AN20, "")</f>
        <v/>
      </c>
      <c r="AN19" s="58" t="str">
        <f>IF('RME Exports'!AO20&gt;0, 'RME Exports'!AO20, "")</f>
        <v/>
      </c>
      <c r="AO19" s="58" t="str">
        <f>IF('RME Exports'!AP20&gt;0, 'RME Exports'!AP20, "")</f>
        <v/>
      </c>
      <c r="AP19" s="58" t="str">
        <f>IF('RME Exports'!AQ20&gt;0, 'RME Exports'!AQ20, "")</f>
        <v/>
      </c>
      <c r="AQ19" s="58" t="str">
        <f>IF('RME Exports'!AR20&gt;0, 'RME Exports'!AR20, "")</f>
        <v/>
      </c>
      <c r="AR19" s="58" t="str">
        <f>IF('RME Exports'!AS20&gt;0, 'RME Exports'!AS20, "")</f>
        <v/>
      </c>
      <c r="AS19" s="58" t="str">
        <f>IF('RME Exports'!AT20&gt;0, 'RME Exports'!AT20, "")</f>
        <v/>
      </c>
      <c r="AT19" s="58" t="str">
        <f>IF('RME Exports'!AU20&gt;0, 'RME Exports'!AU20, "")</f>
        <v/>
      </c>
      <c r="AU19" s="58" t="str">
        <f>IF('RME Exports'!AV20&gt;0, 'RME Exports'!AV20, "")</f>
        <v/>
      </c>
      <c r="AV19" s="58" t="str">
        <f>IF('RME Exports'!AW20&gt;0, 'RME Exports'!AW20, "")</f>
        <v/>
      </c>
      <c r="AW19" s="58" t="str">
        <f>IF('RME Exports'!AX20&gt;0, 'RME Exports'!AX20, "")</f>
        <v/>
      </c>
      <c r="AX19" s="58" t="str">
        <f>IF('RME Exports'!AY20&gt;0, 'RME Exports'!AY20, "")</f>
        <v/>
      </c>
      <c r="AY19" s="58" t="str">
        <f>IF('RME Exports'!AZ20&gt;0, 'RME Exports'!AZ20, "")</f>
        <v/>
      </c>
      <c r="AZ19" s="58" t="str">
        <f>IF('RME Exports'!BA20&gt;0, 'RME Exports'!BA20, "")</f>
        <v/>
      </c>
      <c r="BA19" s="58" t="str">
        <f>IF('RME Exports'!BB20&gt;0, 'RME Exports'!BB20, "")</f>
        <v/>
      </c>
      <c r="BB19" s="58" t="str">
        <f>IF('RME Exports'!BC20&gt;0, 'RME Exports'!BC20, "")</f>
        <v/>
      </c>
      <c r="BC19" s="58" t="str">
        <f>IF('RME Exports'!BD20&gt;0, 'RME Exports'!BD20, "")</f>
        <v/>
      </c>
      <c r="BD19" s="58" t="str">
        <f>IF('RME Exports'!BE20&gt;0, 'RME Exports'!BE20, "")</f>
        <v/>
      </c>
      <c r="BE19" s="58" t="str">
        <f>IF('RME Exports'!BF20&gt;0, 'RME Exports'!BF20, "")</f>
        <v/>
      </c>
      <c r="BF19" s="58" t="str">
        <f>IF('RME Exports'!BG20&gt;0, 'RME Exports'!BG20, "")</f>
        <v/>
      </c>
      <c r="BG19" s="58" t="str">
        <f>IF('RME Exports'!BH20&gt;0, 'RME Exports'!BH20, "")</f>
        <v/>
      </c>
      <c r="BH19" s="58" t="str">
        <f>IF('RME Exports'!BI20&gt;0, 'RME Exports'!BI20, "")</f>
        <v/>
      </c>
      <c r="BI19" s="58" t="str">
        <f>IF('RME Exports'!BJ20&gt;0, 'RME Exports'!BJ20, "")</f>
        <v/>
      </c>
      <c r="BJ19" s="58" t="str">
        <f>IF('RME Exports'!BK20&gt;0, 'RME Exports'!BK20, "")</f>
        <v/>
      </c>
      <c r="BK19" s="58" t="str">
        <f>IF('RME Exports'!BL20&gt;0, 'RME Exports'!BL20, "")</f>
        <v/>
      </c>
      <c r="BL19" s="58" t="str">
        <f>IF('RME Exports'!BM20&gt;0, 'RME Exports'!BM20, "")</f>
        <v/>
      </c>
      <c r="BM19" s="58" t="str">
        <f>IF('RME Exports'!BN20&gt;0, 'RME Exports'!BN20, "")</f>
        <v/>
      </c>
      <c r="BN19" s="58" t="str">
        <f>IF('RME Exports'!BO20&gt;0, 'RME Exports'!BO20, "")</f>
        <v/>
      </c>
      <c r="BO19" s="58" t="str">
        <f>IF('RME Exports'!BP20&gt;0, 'RME Exports'!BP20, "")</f>
        <v/>
      </c>
      <c r="BP19" s="58" t="str">
        <f>IF('RME Exports'!BQ20&gt;0, 'RME Exports'!BQ20, "")</f>
        <v/>
      </c>
      <c r="BQ19" s="58" t="str">
        <f>IF('RME Exports'!BR20&gt;0, 'RME Exports'!BR20, "")</f>
        <v/>
      </c>
      <c r="BR19" s="58" t="str">
        <f>IF('RME Exports'!BS20&gt;0, 'RME Exports'!BS20, "")</f>
        <v/>
      </c>
      <c r="BS19" s="58" t="str">
        <f>IF('RME Exports'!BT20&gt;0, 'RME Exports'!BT20, "")</f>
        <v/>
      </c>
      <c r="BT19" s="58" t="str">
        <f>IF('RME Exports'!BU20&gt;0, 'RME Exports'!BU20, "")</f>
        <v/>
      </c>
      <c r="BU19" s="58" t="str">
        <f>IF('RME Exports'!BV20&gt;0, 'RME Exports'!BV20, "")</f>
        <v/>
      </c>
      <c r="BV19" s="58" t="str">
        <f>IF('RME Exports'!BW20&gt;0, 'RME Exports'!BW20, "")</f>
        <v/>
      </c>
      <c r="BW19" s="58" t="str">
        <f>IF('RME Exports'!BX20&gt;0, 'RME Exports'!BX20, "")</f>
        <v/>
      </c>
      <c r="BX19" s="58" t="str">
        <f>IF('RME Exports'!BY20&gt;0, 'RME Exports'!BY20, "")</f>
        <v/>
      </c>
      <c r="BY19" s="58" t="str">
        <f>IF('RME Exports'!BZ20&gt;0, 'RME Exports'!BZ20, "")</f>
        <v/>
      </c>
      <c r="BZ19" s="58" t="str">
        <f>IF('RME Exports'!CA20&gt;0, 'RME Exports'!CA20, "")</f>
        <v/>
      </c>
      <c r="CA19" s="58" t="str">
        <f>IF('RME Exports'!CB20&gt;0, 'RME Exports'!CB20, "")</f>
        <v/>
      </c>
      <c r="CB19" s="58" t="str">
        <f>IF('RME Exports'!CC20&gt;0, 'RME Exports'!CC20, "")</f>
        <v/>
      </c>
      <c r="CC19" s="58" t="str">
        <f>IF('RME Exports'!CD20&gt;0, 'RME Exports'!CD20, "")</f>
        <v/>
      </c>
      <c r="CD19" s="58" t="str">
        <f>IF('RME Exports'!CE20&gt;0, 'RME Exports'!CE20, "")</f>
        <v/>
      </c>
      <c r="CE19" s="58" t="str">
        <f>IF('RME Exports'!CF20&gt;0, 'RME Exports'!CF20, "")</f>
        <v/>
      </c>
      <c r="CF19" s="58" t="str">
        <f>IF('RME Exports'!CG20&gt;0, 'RME Exports'!CG20, "")</f>
        <v/>
      </c>
      <c r="CG19" s="58" t="str">
        <f>IF('RME Exports'!CH20&gt;0, 'RME Exports'!CH20, "")</f>
        <v/>
      </c>
      <c r="CH19" s="58" t="str">
        <f>IF('RME Exports'!CI20&gt;0, 'RME Exports'!CI20, "")</f>
        <v/>
      </c>
      <c r="CI19" s="58" t="str">
        <f>IF('RME Exports'!CJ20&gt;0, 'RME Exports'!CJ20, "")</f>
        <v/>
      </c>
      <c r="CJ19" s="58" t="str">
        <f>IF('RME Exports'!CK20&gt;0, 'RME Exports'!CK20, "")</f>
        <v/>
      </c>
      <c r="CK19" s="58" t="str">
        <f>IF('RME Exports'!CL20&gt;0, 'RME Exports'!CL20, "")</f>
        <v/>
      </c>
      <c r="CL19" s="58" t="str">
        <f>IF('RME Exports'!CM20&gt;0, 'RME Exports'!CM20, "")</f>
        <v/>
      </c>
      <c r="CM19" s="58" t="str">
        <f>IF('RME Exports'!CN20&gt;0, 'RME Exports'!CN20, "")</f>
        <v/>
      </c>
      <c r="CN19" s="58" t="str">
        <f>IF('RME Exports'!CO20&gt;0, 'RME Exports'!CO20, "")</f>
        <v/>
      </c>
      <c r="CO19" s="58" t="str">
        <f>IF('RME Exports'!CP20&gt;0, 'RME Exports'!CP20, "")</f>
        <v/>
      </c>
      <c r="CP19" s="58" t="str">
        <f>IF('RME Exports'!CQ20&gt;0, 'RME Exports'!CQ20, "")</f>
        <v/>
      </c>
      <c r="CQ19" s="58" t="str">
        <f>IF('RME Exports'!CR20&gt;0, 'RME Exports'!CR20, "")</f>
        <v/>
      </c>
      <c r="CR19" s="58" t="str">
        <f>IF('RME Exports'!CS20&gt;0, 'RME Exports'!CS20, "")</f>
        <v/>
      </c>
      <c r="CS19" s="58" t="str">
        <f>IF('RME Exports'!CT20&gt;0, 'RME Exports'!CT20, "")</f>
        <v/>
      </c>
      <c r="CT19" s="58" t="str">
        <f>IF('RME Exports'!CU20&gt;0, 'RME Exports'!CU20, "")</f>
        <v/>
      </c>
      <c r="CU19" s="58" t="str">
        <f>IF('RME Exports'!CV20&gt;0, 'RME Exports'!CV20, "")</f>
        <v/>
      </c>
      <c r="CV19" s="58" t="str">
        <f>IF('RME Exports'!CW20&gt;0, 'RME Exports'!CW20, "")</f>
        <v/>
      </c>
      <c r="CW19" s="58" t="str">
        <f>IF('RME Exports'!CX20&gt;0, 'RME Exports'!CX20, "")</f>
        <v/>
      </c>
      <c r="CX19" s="58" t="str">
        <f>IF('RME Exports'!CY20&gt;0, 'RME Exports'!CY20, "")</f>
        <v/>
      </c>
      <c r="CY19" s="58" t="str">
        <f>IF('RME Exports'!CZ20&gt;0, 'RME Exports'!CZ20, "")</f>
        <v/>
      </c>
      <c r="CZ19" s="58" t="str">
        <f>IF('RME Exports'!DA20&gt;0, 'RME Exports'!DA20, "")</f>
        <v/>
      </c>
      <c r="DA19" s="58" t="str">
        <f>IF('RME Exports'!DB20&gt;0, 'RME Exports'!DB20, "")</f>
        <v/>
      </c>
      <c r="DB19" s="58" t="str">
        <f>IF('RME Exports'!DC20&gt;0, 'RME Exports'!DC20, "")</f>
        <v/>
      </c>
      <c r="DC19" s="58" t="str">
        <f>IF('RME Exports'!DD20&gt;0, 'RME Exports'!DD20, "")</f>
        <v/>
      </c>
      <c r="DD19" s="58" t="str">
        <f>IF('RME Exports'!DE20&gt;0, 'RME Exports'!DE20, "")</f>
        <v/>
      </c>
      <c r="DE19" s="58" t="str">
        <f>IF('RME Exports'!DF20&gt;0, 'RME Exports'!DF20, "")</f>
        <v/>
      </c>
      <c r="DF19" s="58" t="str">
        <f>IF('RME Exports'!DG20&gt;0, 'RME Exports'!DG20, "")</f>
        <v/>
      </c>
      <c r="DG19" s="58" t="str">
        <f>IF('RME Exports'!DH20&gt;0, 'RME Exports'!DH20, "")</f>
        <v/>
      </c>
      <c r="DH19" s="58" t="str">
        <f>IF('RME Exports'!DI20&gt;0, 'RME Exports'!DI20, "")</f>
        <v/>
      </c>
      <c r="DI19" s="58" t="str">
        <f>IF('RME Exports'!DJ20&gt;0, 'RME Exports'!DJ20, "")</f>
        <v/>
      </c>
      <c r="DJ19" s="58" t="str">
        <f>IF('RME Exports'!DK20&gt;0, 'RME Exports'!DK20, "")</f>
        <v/>
      </c>
      <c r="DK19" s="58" t="str">
        <f>IF('RME Exports'!DL20&gt;0, 'RME Exports'!DL20, "")</f>
        <v/>
      </c>
      <c r="DL19" s="58" t="str">
        <f>IF('RME Exports'!DM20&gt;0, 'RME Exports'!DM20, "")</f>
        <v/>
      </c>
      <c r="DM19" s="58" t="str">
        <f>IF('RME Exports'!DN20&gt;0, 'RME Exports'!DN20, "")</f>
        <v/>
      </c>
      <c r="DN19" s="58" t="str">
        <f>IF('RME Exports'!DO20&gt;0, 'RME Exports'!DO20, "")</f>
        <v/>
      </c>
      <c r="DO19" s="58" t="str">
        <f>IF('RME Exports'!DP20&gt;0, 'RME Exports'!DP20, "")</f>
        <v/>
      </c>
      <c r="DP19" s="58" t="str">
        <f>IF('RME Exports'!DQ20&gt;0, 'RME Exports'!DQ20, "")</f>
        <v/>
      </c>
      <c r="DQ19" s="58" t="str">
        <f>IF('RME Exports'!DR20&gt;0, 'RME Exports'!DR20, "")</f>
        <v/>
      </c>
      <c r="DR19" s="58" t="str">
        <f>IF('RME Exports'!DS20&gt;0, 'RME Exports'!DS20, "")</f>
        <v/>
      </c>
      <c r="DS19" s="58" t="str">
        <f>IF('RME Exports'!DT20&gt;0, 'RME Exports'!DT20, "")</f>
        <v/>
      </c>
    </row>
    <row r="20" spans="2:123" x14ac:dyDescent="0.3">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row>
    <row r="21" spans="2:123" x14ac:dyDescent="0.3">
      <c r="B21" s="33" t="s">
        <v>138</v>
      </c>
      <c r="C21" s="33" t="s">
        <v>139</v>
      </c>
      <c r="D21" s="36">
        <f>IF(SUM(D22:D31) &gt; 0, SUM(D22:D31), "")</f>
        <v>10040.652674361951</v>
      </c>
      <c r="E21" s="36">
        <f t="shared" ref="E21:AA21" si="8">IF(SUM(E22:E31) &gt; 0, SUM(E22:E31), "")</f>
        <v>11252.798127611273</v>
      </c>
      <c r="F21" s="36">
        <f t="shared" si="8"/>
        <v>21293.450801973224</v>
      </c>
      <c r="G21" s="36">
        <f t="shared" si="8"/>
        <v>9196.3029189227818</v>
      </c>
      <c r="H21" s="36">
        <f t="shared" si="8"/>
        <v>10671.24297712109</v>
      </c>
      <c r="I21" s="36">
        <f t="shared" si="8"/>
        <v>19867.54589604387</v>
      </c>
      <c r="J21" s="36">
        <f t="shared" si="8"/>
        <v>9252.4393057077668</v>
      </c>
      <c r="K21" s="36">
        <f t="shared" si="8"/>
        <v>11038.702672165264</v>
      </c>
      <c r="L21" s="36">
        <f t="shared" si="8"/>
        <v>20291.141977873031</v>
      </c>
      <c r="M21" s="36">
        <f t="shared" si="8"/>
        <v>9420.9554265592724</v>
      </c>
      <c r="N21" s="36">
        <f t="shared" si="8"/>
        <v>11178.023411442515</v>
      </c>
      <c r="O21" s="36">
        <f t="shared" si="8"/>
        <v>20598.978838001785</v>
      </c>
      <c r="P21" s="36">
        <f t="shared" si="8"/>
        <v>9265.1838448000617</v>
      </c>
      <c r="Q21" s="36">
        <f t="shared" si="8"/>
        <v>12400.662717464331</v>
      </c>
      <c r="R21" s="36">
        <f t="shared" si="8"/>
        <v>21665.846562264385</v>
      </c>
      <c r="S21" s="36">
        <f t="shared" si="8"/>
        <v>9127.6483772371157</v>
      </c>
      <c r="T21" s="36">
        <f t="shared" si="8"/>
        <v>12005.940996506966</v>
      </c>
      <c r="U21" s="36">
        <f t="shared" si="8"/>
        <v>21133.589373744093</v>
      </c>
      <c r="V21" s="36">
        <f t="shared" si="8"/>
        <v>8975.5362459081425</v>
      </c>
      <c r="W21" s="36">
        <f t="shared" si="8"/>
        <v>12067.289217544425</v>
      </c>
      <c r="X21" s="36">
        <f t="shared" si="8"/>
        <v>21042.825463452562</v>
      </c>
      <c r="Y21" s="36">
        <f t="shared" si="8"/>
        <v>6900.0500491309294</v>
      </c>
      <c r="Z21" s="36">
        <f t="shared" si="8"/>
        <v>12536.509708480418</v>
      </c>
      <c r="AA21" s="36">
        <f t="shared" si="8"/>
        <v>19436.559757611351</v>
      </c>
      <c r="AB21" s="36" t="str">
        <f t="shared" ref="AB21:BG21" si="9">IF(SUM(AB22:AB31) &gt; 0, SUM(AB22:AB31), "")</f>
        <v/>
      </c>
      <c r="AC21" s="36" t="str">
        <f t="shared" si="9"/>
        <v/>
      </c>
      <c r="AD21" s="36" t="str">
        <f t="shared" si="9"/>
        <v/>
      </c>
      <c r="AE21" s="36" t="str">
        <f t="shared" si="9"/>
        <v/>
      </c>
      <c r="AF21" s="36" t="str">
        <f t="shared" si="9"/>
        <v/>
      </c>
      <c r="AG21" s="36" t="str">
        <f t="shared" si="9"/>
        <v/>
      </c>
      <c r="AH21" s="36" t="str">
        <f t="shared" si="9"/>
        <v/>
      </c>
      <c r="AI21" s="36" t="str">
        <f t="shared" si="9"/>
        <v/>
      </c>
      <c r="AJ21" s="36" t="str">
        <f t="shared" si="9"/>
        <v/>
      </c>
      <c r="AK21" s="36" t="str">
        <f t="shared" si="9"/>
        <v/>
      </c>
      <c r="AL21" s="36" t="str">
        <f t="shared" si="9"/>
        <v/>
      </c>
      <c r="AM21" s="36" t="str">
        <f t="shared" si="9"/>
        <v/>
      </c>
      <c r="AN21" s="36" t="str">
        <f t="shared" si="9"/>
        <v/>
      </c>
      <c r="AO21" s="36" t="str">
        <f t="shared" si="9"/>
        <v/>
      </c>
      <c r="AP21" s="36" t="str">
        <f t="shared" si="9"/>
        <v/>
      </c>
      <c r="AQ21" s="36" t="str">
        <f t="shared" si="9"/>
        <v/>
      </c>
      <c r="AR21" s="36" t="str">
        <f t="shared" si="9"/>
        <v/>
      </c>
      <c r="AS21" s="36" t="str">
        <f t="shared" si="9"/>
        <v/>
      </c>
      <c r="AT21" s="36" t="str">
        <f t="shared" si="9"/>
        <v/>
      </c>
      <c r="AU21" s="36" t="str">
        <f t="shared" si="9"/>
        <v/>
      </c>
      <c r="AV21" s="36" t="str">
        <f t="shared" si="9"/>
        <v/>
      </c>
      <c r="AW21" s="36" t="str">
        <f t="shared" si="9"/>
        <v/>
      </c>
      <c r="AX21" s="36" t="str">
        <f t="shared" si="9"/>
        <v/>
      </c>
      <c r="AY21" s="36" t="str">
        <f t="shared" si="9"/>
        <v/>
      </c>
      <c r="AZ21" s="36" t="str">
        <f t="shared" si="9"/>
        <v/>
      </c>
      <c r="BA21" s="36" t="str">
        <f t="shared" si="9"/>
        <v/>
      </c>
      <c r="BB21" s="36" t="str">
        <f t="shared" si="9"/>
        <v/>
      </c>
      <c r="BC21" s="36" t="str">
        <f t="shared" si="9"/>
        <v/>
      </c>
      <c r="BD21" s="36" t="str">
        <f t="shared" si="9"/>
        <v/>
      </c>
      <c r="BE21" s="36" t="str">
        <f t="shared" si="9"/>
        <v/>
      </c>
      <c r="BF21" s="36" t="str">
        <f t="shared" si="9"/>
        <v/>
      </c>
      <c r="BG21" s="36" t="str">
        <f t="shared" si="9"/>
        <v/>
      </c>
      <c r="BH21" s="36" t="str">
        <f t="shared" ref="BH21:CM21" si="10">IF(SUM(BH22:BH31) &gt; 0, SUM(BH22:BH31), "")</f>
        <v/>
      </c>
      <c r="BI21" s="36" t="str">
        <f t="shared" si="10"/>
        <v/>
      </c>
      <c r="BJ21" s="36" t="str">
        <f t="shared" si="10"/>
        <v/>
      </c>
      <c r="BK21" s="36" t="str">
        <f t="shared" si="10"/>
        <v/>
      </c>
      <c r="BL21" s="36" t="str">
        <f t="shared" si="10"/>
        <v/>
      </c>
      <c r="BM21" s="36" t="str">
        <f t="shared" si="10"/>
        <v/>
      </c>
      <c r="BN21" s="36" t="str">
        <f t="shared" si="10"/>
        <v/>
      </c>
      <c r="BO21" s="36" t="str">
        <f t="shared" si="10"/>
        <v/>
      </c>
      <c r="BP21" s="36" t="str">
        <f t="shared" si="10"/>
        <v/>
      </c>
      <c r="BQ21" s="36" t="str">
        <f t="shared" si="10"/>
        <v/>
      </c>
      <c r="BR21" s="36" t="str">
        <f t="shared" si="10"/>
        <v/>
      </c>
      <c r="BS21" s="36" t="str">
        <f t="shared" si="10"/>
        <v/>
      </c>
      <c r="BT21" s="36" t="str">
        <f t="shared" si="10"/>
        <v/>
      </c>
      <c r="BU21" s="36" t="str">
        <f t="shared" si="10"/>
        <v/>
      </c>
      <c r="BV21" s="36" t="str">
        <f t="shared" si="10"/>
        <v/>
      </c>
      <c r="BW21" s="36" t="str">
        <f t="shared" si="10"/>
        <v/>
      </c>
      <c r="BX21" s="36" t="str">
        <f t="shared" si="10"/>
        <v/>
      </c>
      <c r="BY21" s="36" t="str">
        <f t="shared" si="10"/>
        <v/>
      </c>
      <c r="BZ21" s="36" t="str">
        <f t="shared" si="10"/>
        <v/>
      </c>
      <c r="CA21" s="36" t="str">
        <f t="shared" si="10"/>
        <v/>
      </c>
      <c r="CB21" s="36" t="str">
        <f t="shared" si="10"/>
        <v/>
      </c>
      <c r="CC21" s="36" t="str">
        <f t="shared" si="10"/>
        <v/>
      </c>
      <c r="CD21" s="36" t="str">
        <f t="shared" si="10"/>
        <v/>
      </c>
      <c r="CE21" s="36" t="str">
        <f t="shared" si="10"/>
        <v/>
      </c>
      <c r="CF21" s="36" t="str">
        <f t="shared" si="10"/>
        <v/>
      </c>
      <c r="CG21" s="36" t="str">
        <f t="shared" si="10"/>
        <v/>
      </c>
      <c r="CH21" s="36" t="str">
        <f t="shared" si="10"/>
        <v/>
      </c>
      <c r="CI21" s="36" t="str">
        <f t="shared" si="10"/>
        <v/>
      </c>
      <c r="CJ21" s="36" t="str">
        <f t="shared" si="10"/>
        <v/>
      </c>
      <c r="CK21" s="36" t="str">
        <f t="shared" si="10"/>
        <v/>
      </c>
      <c r="CL21" s="36" t="str">
        <f t="shared" si="10"/>
        <v/>
      </c>
      <c r="CM21" s="36" t="str">
        <f t="shared" si="10"/>
        <v/>
      </c>
      <c r="CN21" s="36" t="str">
        <f t="shared" ref="CN21:DS21" si="11">IF(SUM(CN22:CN31) &gt; 0, SUM(CN22:CN31), "")</f>
        <v/>
      </c>
      <c r="CO21" s="36" t="str">
        <f t="shared" si="11"/>
        <v/>
      </c>
      <c r="CP21" s="36" t="str">
        <f t="shared" si="11"/>
        <v/>
      </c>
      <c r="CQ21" s="36" t="str">
        <f t="shared" si="11"/>
        <v/>
      </c>
      <c r="CR21" s="36" t="str">
        <f t="shared" si="11"/>
        <v/>
      </c>
      <c r="CS21" s="36" t="str">
        <f t="shared" si="11"/>
        <v/>
      </c>
      <c r="CT21" s="36" t="str">
        <f t="shared" si="11"/>
        <v/>
      </c>
      <c r="CU21" s="36" t="str">
        <f t="shared" si="11"/>
        <v/>
      </c>
      <c r="CV21" s="36" t="str">
        <f t="shared" si="11"/>
        <v/>
      </c>
      <c r="CW21" s="36" t="str">
        <f t="shared" si="11"/>
        <v/>
      </c>
      <c r="CX21" s="36" t="str">
        <f t="shared" si="11"/>
        <v/>
      </c>
      <c r="CY21" s="36" t="str">
        <f t="shared" si="11"/>
        <v/>
      </c>
      <c r="CZ21" s="36" t="str">
        <f t="shared" si="11"/>
        <v/>
      </c>
      <c r="DA21" s="36" t="str">
        <f t="shared" si="11"/>
        <v/>
      </c>
      <c r="DB21" s="36" t="str">
        <f t="shared" si="11"/>
        <v/>
      </c>
      <c r="DC21" s="36" t="str">
        <f t="shared" si="11"/>
        <v/>
      </c>
      <c r="DD21" s="36" t="str">
        <f t="shared" si="11"/>
        <v/>
      </c>
      <c r="DE21" s="36" t="str">
        <f t="shared" si="11"/>
        <v/>
      </c>
      <c r="DF21" s="36" t="str">
        <f t="shared" si="11"/>
        <v/>
      </c>
      <c r="DG21" s="36" t="str">
        <f t="shared" si="11"/>
        <v/>
      </c>
      <c r="DH21" s="36" t="str">
        <f t="shared" si="11"/>
        <v/>
      </c>
      <c r="DI21" s="36" t="str">
        <f t="shared" si="11"/>
        <v/>
      </c>
      <c r="DJ21" s="36" t="str">
        <f t="shared" si="11"/>
        <v/>
      </c>
      <c r="DK21" s="36" t="str">
        <f t="shared" si="11"/>
        <v/>
      </c>
      <c r="DL21" s="36" t="str">
        <f t="shared" si="11"/>
        <v/>
      </c>
      <c r="DM21" s="36" t="str">
        <f t="shared" si="11"/>
        <v/>
      </c>
      <c r="DN21" s="36" t="str">
        <f t="shared" si="11"/>
        <v/>
      </c>
      <c r="DO21" s="36" t="str">
        <f t="shared" si="11"/>
        <v/>
      </c>
      <c r="DP21" s="36" t="str">
        <f t="shared" si="11"/>
        <v/>
      </c>
      <c r="DQ21" s="36" t="str">
        <f t="shared" si="11"/>
        <v/>
      </c>
      <c r="DR21" s="36" t="str">
        <f t="shared" si="11"/>
        <v/>
      </c>
      <c r="DS21" s="36" t="str">
        <f t="shared" si="11"/>
        <v/>
      </c>
    </row>
    <row r="22" spans="2:123" ht="28.8" x14ac:dyDescent="0.3">
      <c r="B22" s="39" t="s">
        <v>140</v>
      </c>
      <c r="C22" s="37" t="s">
        <v>141</v>
      </c>
      <c r="D22" s="58">
        <f>IF('RME Exports'!E22&gt;0, 'RME Exports'!E22, "")</f>
        <v>4891.3003691361118</v>
      </c>
      <c r="E22" s="58">
        <f>IF('RME Exports'!F22&gt;0, 'RME Exports'!F22, "")</f>
        <v>1168.6386308638801</v>
      </c>
      <c r="F22" s="58">
        <f>IF('RME Exports'!G22&gt;0, 'RME Exports'!G22, "")</f>
        <v>6059.9389999999921</v>
      </c>
      <c r="G22" s="58">
        <f>IF('RME Exports'!H22&gt;0, 'RME Exports'!H22, "")</f>
        <v>4353.5648594344202</v>
      </c>
      <c r="H22" s="58">
        <f>IF('RME Exports'!I22&gt;0, 'RME Exports'!I22, "")</f>
        <v>1187.59014056558</v>
      </c>
      <c r="I22" s="58">
        <f>IF('RME Exports'!J22&gt;0, 'RME Exports'!J22, "")</f>
        <v>5541.1550000000007</v>
      </c>
      <c r="J22" s="58">
        <f>IF('RME Exports'!K22&gt;0, 'RME Exports'!K22, "")</f>
        <v>4299.3693414399795</v>
      </c>
      <c r="K22" s="58">
        <f>IF('RME Exports'!L22&gt;0, 'RME Exports'!L22, "")</f>
        <v>1446.62065856002</v>
      </c>
      <c r="L22" s="58">
        <f>IF('RME Exports'!M22&gt;0, 'RME Exports'!M22, "")</f>
        <v>5745.99</v>
      </c>
      <c r="M22" s="58">
        <f>IF('RME Exports'!N22&gt;0, 'RME Exports'!N22, "")</f>
        <v>4370.8423244305877</v>
      </c>
      <c r="N22" s="58">
        <f>IF('RME Exports'!O22&gt;0, 'RME Exports'!O22, "")</f>
        <v>1976.5476755694101</v>
      </c>
      <c r="O22" s="58">
        <f>IF('RME Exports'!P22&gt;0, 'RME Exports'!P22, "")</f>
        <v>6347.3899999999976</v>
      </c>
      <c r="P22" s="58">
        <f>IF('RME Exports'!Q22&gt;0, 'RME Exports'!Q22, "")</f>
        <v>3545.1911771794807</v>
      </c>
      <c r="Q22" s="58">
        <f>IF('RME Exports'!R22&gt;0, 'RME Exports'!R22, "")</f>
        <v>2052.1698228205137</v>
      </c>
      <c r="R22" s="58">
        <f>IF('RME Exports'!S22&gt;0, 'RME Exports'!S22, "")</f>
        <v>5597.3609999999944</v>
      </c>
      <c r="S22" s="58">
        <f>IF('RME Exports'!T22&gt;0, 'RME Exports'!T22, "")</f>
        <v>3415.692212731441</v>
      </c>
      <c r="T22" s="58">
        <f>IF('RME Exports'!U22&gt;0, 'RME Exports'!U22, "")</f>
        <v>2071.0687872685589</v>
      </c>
      <c r="U22" s="58">
        <f>IF('RME Exports'!V22&gt;0, 'RME Exports'!V22, "")</f>
        <v>5486.7610000000004</v>
      </c>
      <c r="V22" s="58">
        <f>IF('RME Exports'!W22&gt;0, 'RME Exports'!W22, "")</f>
        <v>3849.2530000000002</v>
      </c>
      <c r="W22" s="58">
        <f>IF('RME Exports'!X22&gt;0, 'RME Exports'!X22, "")</f>
        <v>2288.8200000000002</v>
      </c>
      <c r="X22" s="58">
        <f>IF('RME Exports'!Y22&gt;0, 'RME Exports'!Y22, "")</f>
        <v>6138.0730000000003</v>
      </c>
      <c r="Y22" s="58">
        <f>IF('RME Exports'!Z22&gt;0, 'RME Exports'!Z22, "")</f>
        <v>636.68326230838602</v>
      </c>
      <c r="Z22" s="58">
        <f>IF('RME Exports'!AA22&gt;0, 'RME Exports'!AA22, "")</f>
        <v>1231.1663048029332</v>
      </c>
      <c r="AA22" s="58">
        <f>IF('RME Exports'!AB22&gt;0, 'RME Exports'!AB22, "")</f>
        <v>1867.8495671113201</v>
      </c>
      <c r="AB22" s="58" t="str">
        <f>IF('RME Exports'!AC22&gt;0, 'RME Exports'!AC22, "")</f>
        <v/>
      </c>
      <c r="AC22" s="58" t="str">
        <f>IF('RME Exports'!AD22&gt;0, 'RME Exports'!AD22, "")</f>
        <v/>
      </c>
      <c r="AD22" s="58" t="str">
        <f>IF('RME Exports'!AE22&gt;0, 'RME Exports'!AE22, "")</f>
        <v/>
      </c>
      <c r="AE22" s="58" t="str">
        <f>IF('RME Exports'!AF22&gt;0, 'RME Exports'!AF22, "")</f>
        <v/>
      </c>
      <c r="AF22" s="58" t="str">
        <f>IF('RME Exports'!AG22&gt;0, 'RME Exports'!AG22, "")</f>
        <v/>
      </c>
      <c r="AG22" s="58" t="str">
        <f>IF('RME Exports'!AH22&gt;0, 'RME Exports'!AH22, "")</f>
        <v/>
      </c>
      <c r="AH22" s="58" t="str">
        <f>IF('RME Exports'!AI22&gt;0, 'RME Exports'!AI22, "")</f>
        <v/>
      </c>
      <c r="AI22" s="58" t="str">
        <f>IF('RME Exports'!AJ22&gt;0, 'RME Exports'!AJ22, "")</f>
        <v/>
      </c>
      <c r="AJ22" s="58" t="str">
        <f>IF('RME Exports'!AK22&gt;0, 'RME Exports'!AK22, "")</f>
        <v/>
      </c>
      <c r="AK22" s="58" t="str">
        <f>IF('RME Exports'!AL22&gt;0, 'RME Exports'!AL22, "")</f>
        <v/>
      </c>
      <c r="AL22" s="58" t="str">
        <f>IF('RME Exports'!AM22&gt;0, 'RME Exports'!AM22, "")</f>
        <v/>
      </c>
      <c r="AM22" s="58" t="str">
        <f>IF('RME Exports'!AN22&gt;0, 'RME Exports'!AN22, "")</f>
        <v/>
      </c>
      <c r="AN22" s="58" t="str">
        <f>IF('RME Exports'!AO22&gt;0, 'RME Exports'!AO22, "")</f>
        <v/>
      </c>
      <c r="AO22" s="58" t="str">
        <f>IF('RME Exports'!AP22&gt;0, 'RME Exports'!AP22, "")</f>
        <v/>
      </c>
      <c r="AP22" s="58" t="str">
        <f>IF('RME Exports'!AQ22&gt;0, 'RME Exports'!AQ22, "")</f>
        <v/>
      </c>
      <c r="AQ22" s="58" t="str">
        <f>IF('RME Exports'!AR22&gt;0, 'RME Exports'!AR22, "")</f>
        <v/>
      </c>
      <c r="AR22" s="58" t="str">
        <f>IF('RME Exports'!AS22&gt;0, 'RME Exports'!AS22, "")</f>
        <v/>
      </c>
      <c r="AS22" s="58" t="str">
        <f>IF('RME Exports'!AT22&gt;0, 'RME Exports'!AT22, "")</f>
        <v/>
      </c>
      <c r="AT22" s="58" t="str">
        <f>IF('RME Exports'!AU22&gt;0, 'RME Exports'!AU22, "")</f>
        <v/>
      </c>
      <c r="AU22" s="58" t="str">
        <f>IF('RME Exports'!AV22&gt;0, 'RME Exports'!AV22, "")</f>
        <v/>
      </c>
      <c r="AV22" s="58" t="str">
        <f>IF('RME Exports'!AW22&gt;0, 'RME Exports'!AW22, "")</f>
        <v/>
      </c>
      <c r="AW22" s="58" t="str">
        <f>IF('RME Exports'!AX22&gt;0, 'RME Exports'!AX22, "")</f>
        <v/>
      </c>
      <c r="AX22" s="58" t="str">
        <f>IF('RME Exports'!AY22&gt;0, 'RME Exports'!AY22, "")</f>
        <v/>
      </c>
      <c r="AY22" s="58" t="str">
        <f>IF('RME Exports'!AZ22&gt;0, 'RME Exports'!AZ22, "")</f>
        <v/>
      </c>
      <c r="AZ22" s="58" t="str">
        <f>IF('RME Exports'!BA22&gt;0, 'RME Exports'!BA22, "")</f>
        <v/>
      </c>
      <c r="BA22" s="58" t="str">
        <f>IF('RME Exports'!BB22&gt;0, 'RME Exports'!BB22, "")</f>
        <v/>
      </c>
      <c r="BB22" s="58" t="str">
        <f>IF('RME Exports'!BC22&gt;0, 'RME Exports'!BC22, "")</f>
        <v/>
      </c>
      <c r="BC22" s="58" t="str">
        <f>IF('RME Exports'!BD22&gt;0, 'RME Exports'!BD22, "")</f>
        <v/>
      </c>
      <c r="BD22" s="58" t="str">
        <f>IF('RME Exports'!BE22&gt;0, 'RME Exports'!BE22, "")</f>
        <v/>
      </c>
      <c r="BE22" s="58" t="str">
        <f>IF('RME Exports'!BF22&gt;0, 'RME Exports'!BF22, "")</f>
        <v/>
      </c>
      <c r="BF22" s="58" t="str">
        <f>IF('RME Exports'!BG22&gt;0, 'RME Exports'!BG22, "")</f>
        <v/>
      </c>
      <c r="BG22" s="58" t="str">
        <f>IF('RME Exports'!BH22&gt;0, 'RME Exports'!BH22, "")</f>
        <v/>
      </c>
      <c r="BH22" s="58" t="str">
        <f>IF('RME Exports'!BI22&gt;0, 'RME Exports'!BI22, "")</f>
        <v/>
      </c>
      <c r="BI22" s="58" t="str">
        <f>IF('RME Exports'!BJ22&gt;0, 'RME Exports'!BJ22, "")</f>
        <v/>
      </c>
      <c r="BJ22" s="58" t="str">
        <f>IF('RME Exports'!BK22&gt;0, 'RME Exports'!BK22, "")</f>
        <v/>
      </c>
      <c r="BK22" s="58" t="str">
        <f>IF('RME Exports'!BL22&gt;0, 'RME Exports'!BL22, "")</f>
        <v/>
      </c>
      <c r="BL22" s="58" t="str">
        <f>IF('RME Exports'!BM22&gt;0, 'RME Exports'!BM22, "")</f>
        <v/>
      </c>
      <c r="BM22" s="58" t="str">
        <f>IF('RME Exports'!BN22&gt;0, 'RME Exports'!BN22, "")</f>
        <v/>
      </c>
      <c r="BN22" s="58" t="str">
        <f>IF('RME Exports'!BO22&gt;0, 'RME Exports'!BO22, "")</f>
        <v/>
      </c>
      <c r="BO22" s="58" t="str">
        <f>IF('RME Exports'!BP22&gt;0, 'RME Exports'!BP22, "")</f>
        <v/>
      </c>
      <c r="BP22" s="58" t="str">
        <f>IF('RME Exports'!BQ22&gt;0, 'RME Exports'!BQ22, "")</f>
        <v/>
      </c>
      <c r="BQ22" s="58" t="str">
        <f>IF('RME Exports'!BR22&gt;0, 'RME Exports'!BR22, "")</f>
        <v/>
      </c>
      <c r="BR22" s="58" t="str">
        <f>IF('RME Exports'!BS22&gt;0, 'RME Exports'!BS22, "")</f>
        <v/>
      </c>
      <c r="BS22" s="58" t="str">
        <f>IF('RME Exports'!BT22&gt;0, 'RME Exports'!BT22, "")</f>
        <v/>
      </c>
      <c r="BT22" s="58" t="str">
        <f>IF('RME Exports'!BU22&gt;0, 'RME Exports'!BU22, "")</f>
        <v/>
      </c>
      <c r="BU22" s="58" t="str">
        <f>IF('RME Exports'!BV22&gt;0, 'RME Exports'!BV22, "")</f>
        <v/>
      </c>
      <c r="BV22" s="58" t="str">
        <f>IF('RME Exports'!BW22&gt;0, 'RME Exports'!BW22, "")</f>
        <v/>
      </c>
      <c r="BW22" s="58" t="str">
        <f>IF('RME Exports'!BX22&gt;0, 'RME Exports'!BX22, "")</f>
        <v/>
      </c>
      <c r="BX22" s="58" t="str">
        <f>IF('RME Exports'!BY22&gt;0, 'RME Exports'!BY22, "")</f>
        <v/>
      </c>
      <c r="BY22" s="58" t="str">
        <f>IF('RME Exports'!BZ22&gt;0, 'RME Exports'!BZ22, "")</f>
        <v/>
      </c>
      <c r="BZ22" s="58" t="str">
        <f>IF('RME Exports'!CA22&gt;0, 'RME Exports'!CA22, "")</f>
        <v/>
      </c>
      <c r="CA22" s="58" t="str">
        <f>IF('RME Exports'!CB22&gt;0, 'RME Exports'!CB22, "")</f>
        <v/>
      </c>
      <c r="CB22" s="58" t="str">
        <f>IF('RME Exports'!CC22&gt;0, 'RME Exports'!CC22, "")</f>
        <v/>
      </c>
      <c r="CC22" s="58" t="str">
        <f>IF('RME Exports'!CD22&gt;0, 'RME Exports'!CD22, "")</f>
        <v/>
      </c>
      <c r="CD22" s="58" t="str">
        <f>IF('RME Exports'!CE22&gt;0, 'RME Exports'!CE22, "")</f>
        <v/>
      </c>
      <c r="CE22" s="58" t="str">
        <f>IF('RME Exports'!CF22&gt;0, 'RME Exports'!CF22, "")</f>
        <v/>
      </c>
      <c r="CF22" s="58" t="str">
        <f>IF('RME Exports'!CG22&gt;0, 'RME Exports'!CG22, "")</f>
        <v/>
      </c>
      <c r="CG22" s="58" t="str">
        <f>IF('RME Exports'!CH22&gt;0, 'RME Exports'!CH22, "")</f>
        <v/>
      </c>
      <c r="CH22" s="58" t="str">
        <f>IF('RME Exports'!CI22&gt;0, 'RME Exports'!CI22, "")</f>
        <v/>
      </c>
      <c r="CI22" s="58" t="str">
        <f>IF('RME Exports'!CJ22&gt;0, 'RME Exports'!CJ22, "")</f>
        <v/>
      </c>
      <c r="CJ22" s="58" t="str">
        <f>IF('RME Exports'!CK22&gt;0, 'RME Exports'!CK22, "")</f>
        <v/>
      </c>
      <c r="CK22" s="58" t="str">
        <f>IF('RME Exports'!CL22&gt;0, 'RME Exports'!CL22, "")</f>
        <v/>
      </c>
      <c r="CL22" s="58" t="str">
        <f>IF('RME Exports'!CM22&gt;0, 'RME Exports'!CM22, "")</f>
        <v/>
      </c>
      <c r="CM22" s="58" t="str">
        <f>IF('RME Exports'!CN22&gt;0, 'RME Exports'!CN22, "")</f>
        <v/>
      </c>
      <c r="CN22" s="58" t="str">
        <f>IF('RME Exports'!CO22&gt;0, 'RME Exports'!CO22, "")</f>
        <v/>
      </c>
      <c r="CO22" s="58" t="str">
        <f>IF('RME Exports'!CP22&gt;0, 'RME Exports'!CP22, "")</f>
        <v/>
      </c>
      <c r="CP22" s="58" t="str">
        <f>IF('RME Exports'!CQ22&gt;0, 'RME Exports'!CQ22, "")</f>
        <v/>
      </c>
      <c r="CQ22" s="58" t="str">
        <f>IF('RME Exports'!CR22&gt;0, 'RME Exports'!CR22, "")</f>
        <v/>
      </c>
      <c r="CR22" s="58" t="str">
        <f>IF('RME Exports'!CS22&gt;0, 'RME Exports'!CS22, "")</f>
        <v/>
      </c>
      <c r="CS22" s="58" t="str">
        <f>IF('RME Exports'!CT22&gt;0, 'RME Exports'!CT22, "")</f>
        <v/>
      </c>
      <c r="CT22" s="58" t="str">
        <f>IF('RME Exports'!CU22&gt;0, 'RME Exports'!CU22, "")</f>
        <v/>
      </c>
      <c r="CU22" s="58" t="str">
        <f>IF('RME Exports'!CV22&gt;0, 'RME Exports'!CV22, "")</f>
        <v/>
      </c>
      <c r="CV22" s="58" t="str">
        <f>IF('RME Exports'!CW22&gt;0, 'RME Exports'!CW22, "")</f>
        <v/>
      </c>
      <c r="CW22" s="58" t="str">
        <f>IF('RME Exports'!CX22&gt;0, 'RME Exports'!CX22, "")</f>
        <v/>
      </c>
      <c r="CX22" s="58" t="str">
        <f>IF('RME Exports'!CY22&gt;0, 'RME Exports'!CY22, "")</f>
        <v/>
      </c>
      <c r="CY22" s="58" t="str">
        <f>IF('RME Exports'!CZ22&gt;0, 'RME Exports'!CZ22, "")</f>
        <v/>
      </c>
      <c r="CZ22" s="58" t="str">
        <f>IF('RME Exports'!DA22&gt;0, 'RME Exports'!DA22, "")</f>
        <v/>
      </c>
      <c r="DA22" s="58" t="str">
        <f>IF('RME Exports'!DB22&gt;0, 'RME Exports'!DB22, "")</f>
        <v/>
      </c>
      <c r="DB22" s="58" t="str">
        <f>IF('RME Exports'!DC22&gt;0, 'RME Exports'!DC22, "")</f>
        <v/>
      </c>
      <c r="DC22" s="58" t="str">
        <f>IF('RME Exports'!DD22&gt;0, 'RME Exports'!DD22, "")</f>
        <v/>
      </c>
      <c r="DD22" s="58" t="str">
        <f>IF('RME Exports'!DE22&gt;0, 'RME Exports'!DE22, "")</f>
        <v/>
      </c>
      <c r="DE22" s="58" t="str">
        <f>IF('RME Exports'!DF22&gt;0, 'RME Exports'!DF22, "")</f>
        <v/>
      </c>
      <c r="DF22" s="58" t="str">
        <f>IF('RME Exports'!DG22&gt;0, 'RME Exports'!DG22, "")</f>
        <v/>
      </c>
      <c r="DG22" s="58" t="str">
        <f>IF('RME Exports'!DH22&gt;0, 'RME Exports'!DH22, "")</f>
        <v/>
      </c>
      <c r="DH22" s="58" t="str">
        <f>IF('RME Exports'!DI22&gt;0, 'RME Exports'!DI22, "")</f>
        <v/>
      </c>
      <c r="DI22" s="58" t="str">
        <f>IF('RME Exports'!DJ22&gt;0, 'RME Exports'!DJ22, "")</f>
        <v/>
      </c>
      <c r="DJ22" s="58" t="str">
        <f>IF('RME Exports'!DK22&gt;0, 'RME Exports'!DK22, "")</f>
        <v/>
      </c>
      <c r="DK22" s="58" t="str">
        <f>IF('RME Exports'!DL22&gt;0, 'RME Exports'!DL22, "")</f>
        <v/>
      </c>
      <c r="DL22" s="58" t="str">
        <f>IF('RME Exports'!DM22&gt;0, 'RME Exports'!DM22, "")</f>
        <v/>
      </c>
      <c r="DM22" s="58" t="str">
        <f>IF('RME Exports'!DN22&gt;0, 'RME Exports'!DN22, "")</f>
        <v/>
      </c>
      <c r="DN22" s="58" t="str">
        <f>IF('RME Exports'!DO22&gt;0, 'RME Exports'!DO22, "")</f>
        <v/>
      </c>
      <c r="DO22" s="58" t="str">
        <f>IF('RME Exports'!DP22&gt;0, 'RME Exports'!DP22, "")</f>
        <v/>
      </c>
      <c r="DP22" s="58" t="str">
        <f>IF('RME Exports'!DQ22&gt;0, 'RME Exports'!DQ22, "")</f>
        <v/>
      </c>
      <c r="DQ22" s="58" t="str">
        <f>IF('RME Exports'!DR22&gt;0, 'RME Exports'!DR22, "")</f>
        <v/>
      </c>
      <c r="DR22" s="58" t="str">
        <f>IF('RME Exports'!DS22&gt;0, 'RME Exports'!DS22, "")</f>
        <v/>
      </c>
      <c r="DS22" s="58" t="str">
        <f>IF('RME Exports'!DT22&gt;0, 'RME Exports'!DT22, "")</f>
        <v/>
      </c>
    </row>
    <row r="23" spans="2:123" x14ac:dyDescent="0.3">
      <c r="B23" s="39" t="s">
        <v>142</v>
      </c>
      <c r="C23" s="37" t="s">
        <v>143</v>
      </c>
      <c r="D23" s="58">
        <f>IF('RME Exports'!E23&gt;0, 'RME Exports'!E23, "")</f>
        <v>158.16709234063634</v>
      </c>
      <c r="E23" s="58">
        <f>IF('RME Exports'!F23&gt;0, 'RME Exports'!F23, "")</f>
        <v>260.81838630285006</v>
      </c>
      <c r="F23" s="58">
        <f>IF('RME Exports'!G23&gt;0, 'RME Exports'!G23, "")</f>
        <v>418.98547864348654</v>
      </c>
      <c r="G23" s="58">
        <f>IF('RME Exports'!H23&gt;0, 'RME Exports'!H23, "")</f>
        <v>143.69854337879622</v>
      </c>
      <c r="H23" s="58">
        <f>IF('RME Exports'!I23&gt;0, 'RME Exports'!I23, "")</f>
        <v>237.00054654992104</v>
      </c>
      <c r="I23" s="58">
        <f>IF('RME Exports'!J23&gt;0, 'RME Exports'!J23, "")</f>
        <v>380.69908992871746</v>
      </c>
      <c r="J23" s="58">
        <f>IF('RME Exports'!K23&gt;0, 'RME Exports'!K23, "")</f>
        <v>175.88093332806883</v>
      </c>
      <c r="K23" s="58">
        <f>IF('RME Exports'!L23&gt;0, 'RME Exports'!L23, "")</f>
        <v>273.17782000969004</v>
      </c>
      <c r="L23" s="58">
        <f>IF('RME Exports'!M23&gt;0, 'RME Exports'!M23, "")</f>
        <v>449.05875333775867</v>
      </c>
      <c r="M23" s="58">
        <f>IF('RME Exports'!N23&gt;0, 'RME Exports'!N23, "")</f>
        <v>179.95255806462188</v>
      </c>
      <c r="N23" s="58">
        <f>IF('RME Exports'!O23&gt;0, 'RME Exports'!O23, "")</f>
        <v>264.45244049869507</v>
      </c>
      <c r="O23" s="58">
        <f>IF('RME Exports'!P23&gt;0, 'RME Exports'!P23, "")</f>
        <v>444.40499856331701</v>
      </c>
      <c r="P23" s="58">
        <f>IF('RME Exports'!Q23&gt;0, 'RME Exports'!Q23, "")</f>
        <v>218.11741048546833</v>
      </c>
      <c r="Q23" s="58">
        <f>IF('RME Exports'!R23&gt;0, 'RME Exports'!R23, "")</f>
        <v>306.97912650972336</v>
      </c>
      <c r="R23" s="58">
        <f>IF('RME Exports'!S23&gt;0, 'RME Exports'!S23, "")</f>
        <v>525.0965369951914</v>
      </c>
      <c r="S23" s="58">
        <f>IF('RME Exports'!T23&gt;0, 'RME Exports'!T23, "")</f>
        <v>207.87195429359369</v>
      </c>
      <c r="T23" s="58">
        <f>IF('RME Exports'!U23&gt;0, 'RME Exports'!U23, "")</f>
        <v>278.4057897180993</v>
      </c>
      <c r="U23" s="58">
        <f>IF('RME Exports'!V23&gt;0, 'RME Exports'!V23, "")</f>
        <v>486.27774401169279</v>
      </c>
      <c r="V23" s="58">
        <f>IF('RME Exports'!W23&gt;0, 'RME Exports'!W23, "")</f>
        <v>199.94148632506651</v>
      </c>
      <c r="W23" s="58">
        <f>IF('RME Exports'!X23&gt;0, 'RME Exports'!X23, "")</f>
        <v>295.49686223057739</v>
      </c>
      <c r="X23" s="58">
        <f>IF('RME Exports'!Y23&gt;0, 'RME Exports'!Y23, "")</f>
        <v>495.43834855564376</v>
      </c>
      <c r="Y23" s="58">
        <f>IF('RME Exports'!Z23&gt;0, 'RME Exports'!Z23, "")</f>
        <v>221.99610194046267</v>
      </c>
      <c r="Z23" s="58">
        <f>IF('RME Exports'!AA23&gt;0, 'RME Exports'!AA23, "")</f>
        <v>334.32335233059359</v>
      </c>
      <c r="AA23" s="58">
        <f>IF('RME Exports'!AB23&gt;0, 'RME Exports'!AB23, "")</f>
        <v>556.31945427105586</v>
      </c>
      <c r="AB23" s="58" t="str">
        <f>IF('RME Exports'!AC23&gt;0, 'RME Exports'!AC23, "")</f>
        <v/>
      </c>
      <c r="AC23" s="58" t="str">
        <f>IF('RME Exports'!AD23&gt;0, 'RME Exports'!AD23, "")</f>
        <v/>
      </c>
      <c r="AD23" s="58" t="str">
        <f>IF('RME Exports'!AE23&gt;0, 'RME Exports'!AE23, "")</f>
        <v/>
      </c>
      <c r="AE23" s="58" t="str">
        <f>IF('RME Exports'!AF23&gt;0, 'RME Exports'!AF23, "")</f>
        <v/>
      </c>
      <c r="AF23" s="58" t="str">
        <f>IF('RME Exports'!AG23&gt;0, 'RME Exports'!AG23, "")</f>
        <v/>
      </c>
      <c r="AG23" s="58" t="str">
        <f>IF('RME Exports'!AH23&gt;0, 'RME Exports'!AH23, "")</f>
        <v/>
      </c>
      <c r="AH23" s="58" t="str">
        <f>IF('RME Exports'!AI23&gt;0, 'RME Exports'!AI23, "")</f>
        <v/>
      </c>
      <c r="AI23" s="58" t="str">
        <f>IF('RME Exports'!AJ23&gt;0, 'RME Exports'!AJ23, "")</f>
        <v/>
      </c>
      <c r="AJ23" s="58" t="str">
        <f>IF('RME Exports'!AK23&gt;0, 'RME Exports'!AK23, "")</f>
        <v/>
      </c>
      <c r="AK23" s="58" t="str">
        <f>IF('RME Exports'!AL23&gt;0, 'RME Exports'!AL23, "")</f>
        <v/>
      </c>
      <c r="AL23" s="58" t="str">
        <f>IF('RME Exports'!AM23&gt;0, 'RME Exports'!AM23, "")</f>
        <v/>
      </c>
      <c r="AM23" s="58" t="str">
        <f>IF('RME Exports'!AN23&gt;0, 'RME Exports'!AN23, "")</f>
        <v/>
      </c>
      <c r="AN23" s="58" t="str">
        <f>IF('RME Exports'!AO23&gt;0, 'RME Exports'!AO23, "")</f>
        <v/>
      </c>
      <c r="AO23" s="58" t="str">
        <f>IF('RME Exports'!AP23&gt;0, 'RME Exports'!AP23, "")</f>
        <v/>
      </c>
      <c r="AP23" s="58" t="str">
        <f>IF('RME Exports'!AQ23&gt;0, 'RME Exports'!AQ23, "")</f>
        <v/>
      </c>
      <c r="AQ23" s="58" t="str">
        <f>IF('RME Exports'!AR23&gt;0, 'RME Exports'!AR23, "")</f>
        <v/>
      </c>
      <c r="AR23" s="58" t="str">
        <f>IF('RME Exports'!AS23&gt;0, 'RME Exports'!AS23, "")</f>
        <v/>
      </c>
      <c r="AS23" s="58" t="str">
        <f>IF('RME Exports'!AT23&gt;0, 'RME Exports'!AT23, "")</f>
        <v/>
      </c>
      <c r="AT23" s="58" t="str">
        <f>IF('RME Exports'!AU23&gt;0, 'RME Exports'!AU23, "")</f>
        <v/>
      </c>
      <c r="AU23" s="58" t="str">
        <f>IF('RME Exports'!AV23&gt;0, 'RME Exports'!AV23, "")</f>
        <v/>
      </c>
      <c r="AV23" s="58" t="str">
        <f>IF('RME Exports'!AW23&gt;0, 'RME Exports'!AW23, "")</f>
        <v/>
      </c>
      <c r="AW23" s="58" t="str">
        <f>IF('RME Exports'!AX23&gt;0, 'RME Exports'!AX23, "")</f>
        <v/>
      </c>
      <c r="AX23" s="58" t="str">
        <f>IF('RME Exports'!AY23&gt;0, 'RME Exports'!AY23, "")</f>
        <v/>
      </c>
      <c r="AY23" s="58" t="str">
        <f>IF('RME Exports'!AZ23&gt;0, 'RME Exports'!AZ23, "")</f>
        <v/>
      </c>
      <c r="AZ23" s="58" t="str">
        <f>IF('RME Exports'!BA23&gt;0, 'RME Exports'!BA23, "")</f>
        <v/>
      </c>
      <c r="BA23" s="58" t="str">
        <f>IF('RME Exports'!BB23&gt;0, 'RME Exports'!BB23, "")</f>
        <v/>
      </c>
      <c r="BB23" s="58" t="str">
        <f>IF('RME Exports'!BC23&gt;0, 'RME Exports'!BC23, "")</f>
        <v/>
      </c>
      <c r="BC23" s="58" t="str">
        <f>IF('RME Exports'!BD23&gt;0, 'RME Exports'!BD23, "")</f>
        <v/>
      </c>
      <c r="BD23" s="58" t="str">
        <f>IF('RME Exports'!BE23&gt;0, 'RME Exports'!BE23, "")</f>
        <v/>
      </c>
      <c r="BE23" s="58" t="str">
        <f>IF('RME Exports'!BF23&gt;0, 'RME Exports'!BF23, "")</f>
        <v/>
      </c>
      <c r="BF23" s="58" t="str">
        <f>IF('RME Exports'!BG23&gt;0, 'RME Exports'!BG23, "")</f>
        <v/>
      </c>
      <c r="BG23" s="58" t="str">
        <f>IF('RME Exports'!BH23&gt;0, 'RME Exports'!BH23, "")</f>
        <v/>
      </c>
      <c r="BH23" s="58" t="str">
        <f>IF('RME Exports'!BI23&gt;0, 'RME Exports'!BI23, "")</f>
        <v/>
      </c>
      <c r="BI23" s="58" t="str">
        <f>IF('RME Exports'!BJ23&gt;0, 'RME Exports'!BJ23, "")</f>
        <v/>
      </c>
      <c r="BJ23" s="58" t="str">
        <f>IF('RME Exports'!BK23&gt;0, 'RME Exports'!BK23, "")</f>
        <v/>
      </c>
      <c r="BK23" s="58" t="str">
        <f>IF('RME Exports'!BL23&gt;0, 'RME Exports'!BL23, "")</f>
        <v/>
      </c>
      <c r="BL23" s="58" t="str">
        <f>IF('RME Exports'!BM23&gt;0, 'RME Exports'!BM23, "")</f>
        <v/>
      </c>
      <c r="BM23" s="58" t="str">
        <f>IF('RME Exports'!BN23&gt;0, 'RME Exports'!BN23, "")</f>
        <v/>
      </c>
      <c r="BN23" s="58" t="str">
        <f>IF('RME Exports'!BO23&gt;0, 'RME Exports'!BO23, "")</f>
        <v/>
      </c>
      <c r="BO23" s="58" t="str">
        <f>IF('RME Exports'!BP23&gt;0, 'RME Exports'!BP23, "")</f>
        <v/>
      </c>
      <c r="BP23" s="58" t="str">
        <f>IF('RME Exports'!BQ23&gt;0, 'RME Exports'!BQ23, "")</f>
        <v/>
      </c>
      <c r="BQ23" s="58" t="str">
        <f>IF('RME Exports'!BR23&gt;0, 'RME Exports'!BR23, "")</f>
        <v/>
      </c>
      <c r="BR23" s="58" t="str">
        <f>IF('RME Exports'!BS23&gt;0, 'RME Exports'!BS23, "")</f>
        <v/>
      </c>
      <c r="BS23" s="58" t="str">
        <f>IF('RME Exports'!BT23&gt;0, 'RME Exports'!BT23, "")</f>
        <v/>
      </c>
      <c r="BT23" s="58" t="str">
        <f>IF('RME Exports'!BU23&gt;0, 'RME Exports'!BU23, "")</f>
        <v/>
      </c>
      <c r="BU23" s="58" t="str">
        <f>IF('RME Exports'!BV23&gt;0, 'RME Exports'!BV23, "")</f>
        <v/>
      </c>
      <c r="BV23" s="58" t="str">
        <f>IF('RME Exports'!BW23&gt;0, 'RME Exports'!BW23, "")</f>
        <v/>
      </c>
      <c r="BW23" s="58" t="str">
        <f>IF('RME Exports'!BX23&gt;0, 'RME Exports'!BX23, "")</f>
        <v/>
      </c>
      <c r="BX23" s="58" t="str">
        <f>IF('RME Exports'!BY23&gt;0, 'RME Exports'!BY23, "")</f>
        <v/>
      </c>
      <c r="BY23" s="58" t="str">
        <f>IF('RME Exports'!BZ23&gt;0, 'RME Exports'!BZ23, "")</f>
        <v/>
      </c>
      <c r="BZ23" s="58" t="str">
        <f>IF('RME Exports'!CA23&gt;0, 'RME Exports'!CA23, "")</f>
        <v/>
      </c>
      <c r="CA23" s="58" t="str">
        <f>IF('RME Exports'!CB23&gt;0, 'RME Exports'!CB23, "")</f>
        <v/>
      </c>
      <c r="CB23" s="58" t="str">
        <f>IF('RME Exports'!CC23&gt;0, 'RME Exports'!CC23, "")</f>
        <v/>
      </c>
      <c r="CC23" s="58" t="str">
        <f>IF('RME Exports'!CD23&gt;0, 'RME Exports'!CD23, "")</f>
        <v/>
      </c>
      <c r="CD23" s="58" t="str">
        <f>IF('RME Exports'!CE23&gt;0, 'RME Exports'!CE23, "")</f>
        <v/>
      </c>
      <c r="CE23" s="58" t="str">
        <f>IF('RME Exports'!CF23&gt;0, 'RME Exports'!CF23, "")</f>
        <v/>
      </c>
      <c r="CF23" s="58" t="str">
        <f>IF('RME Exports'!CG23&gt;0, 'RME Exports'!CG23, "")</f>
        <v/>
      </c>
      <c r="CG23" s="58" t="str">
        <f>IF('RME Exports'!CH23&gt;0, 'RME Exports'!CH23, "")</f>
        <v/>
      </c>
      <c r="CH23" s="58" t="str">
        <f>IF('RME Exports'!CI23&gt;0, 'RME Exports'!CI23, "")</f>
        <v/>
      </c>
      <c r="CI23" s="58" t="str">
        <f>IF('RME Exports'!CJ23&gt;0, 'RME Exports'!CJ23, "")</f>
        <v/>
      </c>
      <c r="CJ23" s="58" t="str">
        <f>IF('RME Exports'!CK23&gt;0, 'RME Exports'!CK23, "")</f>
        <v/>
      </c>
      <c r="CK23" s="58" t="str">
        <f>IF('RME Exports'!CL23&gt;0, 'RME Exports'!CL23, "")</f>
        <v/>
      </c>
      <c r="CL23" s="58" t="str">
        <f>IF('RME Exports'!CM23&gt;0, 'RME Exports'!CM23, "")</f>
        <v/>
      </c>
      <c r="CM23" s="58" t="str">
        <f>IF('RME Exports'!CN23&gt;0, 'RME Exports'!CN23, "")</f>
        <v/>
      </c>
      <c r="CN23" s="58" t="str">
        <f>IF('RME Exports'!CO23&gt;0, 'RME Exports'!CO23, "")</f>
        <v/>
      </c>
      <c r="CO23" s="58" t="str">
        <f>IF('RME Exports'!CP23&gt;0, 'RME Exports'!CP23, "")</f>
        <v/>
      </c>
      <c r="CP23" s="58" t="str">
        <f>IF('RME Exports'!CQ23&gt;0, 'RME Exports'!CQ23, "")</f>
        <v/>
      </c>
      <c r="CQ23" s="58" t="str">
        <f>IF('RME Exports'!CR23&gt;0, 'RME Exports'!CR23, "")</f>
        <v/>
      </c>
      <c r="CR23" s="58" t="str">
        <f>IF('RME Exports'!CS23&gt;0, 'RME Exports'!CS23, "")</f>
        <v/>
      </c>
      <c r="CS23" s="58" t="str">
        <f>IF('RME Exports'!CT23&gt;0, 'RME Exports'!CT23, "")</f>
        <v/>
      </c>
      <c r="CT23" s="58" t="str">
        <f>IF('RME Exports'!CU23&gt;0, 'RME Exports'!CU23, "")</f>
        <v/>
      </c>
      <c r="CU23" s="58" t="str">
        <f>IF('RME Exports'!CV23&gt;0, 'RME Exports'!CV23, "")</f>
        <v/>
      </c>
      <c r="CV23" s="58" t="str">
        <f>IF('RME Exports'!CW23&gt;0, 'RME Exports'!CW23, "")</f>
        <v/>
      </c>
      <c r="CW23" s="58" t="str">
        <f>IF('RME Exports'!CX23&gt;0, 'RME Exports'!CX23, "")</f>
        <v/>
      </c>
      <c r="CX23" s="58" t="str">
        <f>IF('RME Exports'!CY23&gt;0, 'RME Exports'!CY23, "")</f>
        <v/>
      </c>
      <c r="CY23" s="58" t="str">
        <f>IF('RME Exports'!CZ23&gt;0, 'RME Exports'!CZ23, "")</f>
        <v/>
      </c>
      <c r="CZ23" s="58" t="str">
        <f>IF('RME Exports'!DA23&gt;0, 'RME Exports'!DA23, "")</f>
        <v/>
      </c>
      <c r="DA23" s="58" t="str">
        <f>IF('RME Exports'!DB23&gt;0, 'RME Exports'!DB23, "")</f>
        <v/>
      </c>
      <c r="DB23" s="58" t="str">
        <f>IF('RME Exports'!DC23&gt;0, 'RME Exports'!DC23, "")</f>
        <v/>
      </c>
      <c r="DC23" s="58" t="str">
        <f>IF('RME Exports'!DD23&gt;0, 'RME Exports'!DD23, "")</f>
        <v/>
      </c>
      <c r="DD23" s="58" t="str">
        <f>IF('RME Exports'!DE23&gt;0, 'RME Exports'!DE23, "")</f>
        <v/>
      </c>
      <c r="DE23" s="58" t="str">
        <f>IF('RME Exports'!DF23&gt;0, 'RME Exports'!DF23, "")</f>
        <v/>
      </c>
      <c r="DF23" s="58" t="str">
        <f>IF('RME Exports'!DG23&gt;0, 'RME Exports'!DG23, "")</f>
        <v/>
      </c>
      <c r="DG23" s="58" t="str">
        <f>IF('RME Exports'!DH23&gt;0, 'RME Exports'!DH23, "")</f>
        <v/>
      </c>
      <c r="DH23" s="58" t="str">
        <f>IF('RME Exports'!DI23&gt;0, 'RME Exports'!DI23, "")</f>
        <v/>
      </c>
      <c r="DI23" s="58" t="str">
        <f>IF('RME Exports'!DJ23&gt;0, 'RME Exports'!DJ23, "")</f>
        <v/>
      </c>
      <c r="DJ23" s="58" t="str">
        <f>IF('RME Exports'!DK23&gt;0, 'RME Exports'!DK23, "")</f>
        <v/>
      </c>
      <c r="DK23" s="58" t="str">
        <f>IF('RME Exports'!DL23&gt;0, 'RME Exports'!DL23, "")</f>
        <v/>
      </c>
      <c r="DL23" s="58" t="str">
        <f>IF('RME Exports'!DM23&gt;0, 'RME Exports'!DM23, "")</f>
        <v/>
      </c>
      <c r="DM23" s="58" t="str">
        <f>IF('RME Exports'!DN23&gt;0, 'RME Exports'!DN23, "")</f>
        <v/>
      </c>
      <c r="DN23" s="58" t="str">
        <f>IF('RME Exports'!DO23&gt;0, 'RME Exports'!DO23, "")</f>
        <v/>
      </c>
      <c r="DO23" s="58" t="str">
        <f>IF('RME Exports'!DP23&gt;0, 'RME Exports'!DP23, "")</f>
        <v/>
      </c>
      <c r="DP23" s="58" t="str">
        <f>IF('RME Exports'!DQ23&gt;0, 'RME Exports'!DQ23, "")</f>
        <v/>
      </c>
      <c r="DQ23" s="58" t="str">
        <f>IF('RME Exports'!DR23&gt;0, 'RME Exports'!DR23, "")</f>
        <v/>
      </c>
      <c r="DR23" s="58" t="str">
        <f>IF('RME Exports'!DS23&gt;0, 'RME Exports'!DS23, "")</f>
        <v/>
      </c>
      <c r="DS23" s="58" t="str">
        <f>IF('RME Exports'!DT23&gt;0, 'RME Exports'!DT23, "")</f>
        <v/>
      </c>
    </row>
    <row r="24" spans="2:123" x14ac:dyDescent="0.3">
      <c r="B24" s="39" t="s">
        <v>144</v>
      </c>
      <c r="C24" s="37" t="s">
        <v>145</v>
      </c>
      <c r="D24" s="58">
        <f>IF('RME Exports'!E24&gt;0, 'RME Exports'!E24, "")</f>
        <v>2.8251595526975009</v>
      </c>
      <c r="E24" s="58">
        <f>IF('RME Exports'!F24&gt;0, 'RME Exports'!F24, "")</f>
        <v>6.2641102495554701</v>
      </c>
      <c r="F24" s="58">
        <f>IF('RME Exports'!G24&gt;0, 'RME Exports'!G24, "")</f>
        <v>9.089269802252975</v>
      </c>
      <c r="G24" s="58">
        <f>IF('RME Exports'!H24&gt;0, 'RME Exports'!H24, "")</f>
        <v>3.2365793977113264</v>
      </c>
      <c r="H24" s="58">
        <f>IF('RME Exports'!I24&gt;0, 'RME Exports'!I24, "")</f>
        <v>6.6914572986881273</v>
      </c>
      <c r="I24" s="58">
        <f>IF('RME Exports'!J24&gt;0, 'RME Exports'!J24, "")</f>
        <v>9.9280366963994542</v>
      </c>
      <c r="J24" s="58">
        <f>IF('RME Exports'!K24&gt;0, 'RME Exports'!K24, "")</f>
        <v>3.6078505865914878</v>
      </c>
      <c r="K24" s="58">
        <f>IF('RME Exports'!L24&gt;0, 'RME Exports'!L24, "")</f>
        <v>8.1084683851111681</v>
      </c>
      <c r="L24" s="58">
        <f>IF('RME Exports'!M24&gt;0, 'RME Exports'!M24, "")</f>
        <v>11.716318971702654</v>
      </c>
      <c r="M24" s="58">
        <f>IF('RME Exports'!N24&gt;0, 'RME Exports'!N24, "")</f>
        <v>4.2288790295963601</v>
      </c>
      <c r="N24" s="58">
        <f>IF('RME Exports'!O24&gt;0, 'RME Exports'!O24, "")</f>
        <v>8.6193196364183802</v>
      </c>
      <c r="O24" s="58">
        <f>IF('RME Exports'!P24&gt;0, 'RME Exports'!P24, "")</f>
        <v>12.848198666014737</v>
      </c>
      <c r="P24" s="58">
        <f>IF('RME Exports'!Q24&gt;0, 'RME Exports'!Q24, "")</f>
        <v>4.6084677949694646</v>
      </c>
      <c r="Q24" s="58">
        <f>IF('RME Exports'!R24&gt;0, 'RME Exports'!R24, "")</f>
        <v>9.2630339062051057</v>
      </c>
      <c r="R24" s="58">
        <f>IF('RME Exports'!S24&gt;0, 'RME Exports'!S24, "")</f>
        <v>13.871501701174573</v>
      </c>
      <c r="S24" s="58">
        <f>IF('RME Exports'!T24&gt;0, 'RME Exports'!T24, "")</f>
        <v>4.2138451882132211</v>
      </c>
      <c r="T24" s="58">
        <f>IF('RME Exports'!U24&gt;0, 'RME Exports'!U24, "")</f>
        <v>8.5165107450759372</v>
      </c>
      <c r="U24" s="58">
        <f>IF('RME Exports'!V24&gt;0, 'RME Exports'!V24, "")</f>
        <v>12.730355933289154</v>
      </c>
      <c r="V24" s="58">
        <f>IF('RME Exports'!W24&gt;0, 'RME Exports'!W24, "")</f>
        <v>3.8858770000567362</v>
      </c>
      <c r="W24" s="58">
        <f>IF('RME Exports'!X24&gt;0, 'RME Exports'!X24, "")</f>
        <v>8.4702485161045438</v>
      </c>
      <c r="X24" s="58">
        <f>IF('RME Exports'!Y24&gt;0, 'RME Exports'!Y24, "")</f>
        <v>12.35612551616128</v>
      </c>
      <c r="Y24" s="58">
        <f>IF('RME Exports'!Z24&gt;0, 'RME Exports'!Z24, "")</f>
        <v>3.0881790094185257</v>
      </c>
      <c r="Z24" s="58">
        <f>IF('RME Exports'!AA24&gt;0, 'RME Exports'!AA24, "")</f>
        <v>6.3594878952256231</v>
      </c>
      <c r="AA24" s="58">
        <f>IF('RME Exports'!AB24&gt;0, 'RME Exports'!AB24, "")</f>
        <v>9.4476669046441479</v>
      </c>
      <c r="AB24" s="58" t="str">
        <f>IF('RME Exports'!AC24&gt;0, 'RME Exports'!AC24, "")</f>
        <v/>
      </c>
      <c r="AC24" s="58" t="str">
        <f>IF('RME Exports'!AD24&gt;0, 'RME Exports'!AD24, "")</f>
        <v/>
      </c>
      <c r="AD24" s="58" t="str">
        <f>IF('RME Exports'!AE24&gt;0, 'RME Exports'!AE24, "")</f>
        <v/>
      </c>
      <c r="AE24" s="58" t="str">
        <f>IF('RME Exports'!AF24&gt;0, 'RME Exports'!AF24, "")</f>
        <v/>
      </c>
      <c r="AF24" s="58" t="str">
        <f>IF('RME Exports'!AG24&gt;0, 'RME Exports'!AG24, "")</f>
        <v/>
      </c>
      <c r="AG24" s="58" t="str">
        <f>IF('RME Exports'!AH24&gt;0, 'RME Exports'!AH24, "")</f>
        <v/>
      </c>
      <c r="AH24" s="58" t="str">
        <f>IF('RME Exports'!AI24&gt;0, 'RME Exports'!AI24, "")</f>
        <v/>
      </c>
      <c r="AI24" s="58" t="str">
        <f>IF('RME Exports'!AJ24&gt;0, 'RME Exports'!AJ24, "")</f>
        <v/>
      </c>
      <c r="AJ24" s="58" t="str">
        <f>IF('RME Exports'!AK24&gt;0, 'RME Exports'!AK24, "")</f>
        <v/>
      </c>
      <c r="AK24" s="58" t="str">
        <f>IF('RME Exports'!AL24&gt;0, 'RME Exports'!AL24, "")</f>
        <v/>
      </c>
      <c r="AL24" s="58" t="str">
        <f>IF('RME Exports'!AM24&gt;0, 'RME Exports'!AM24, "")</f>
        <v/>
      </c>
      <c r="AM24" s="58" t="str">
        <f>IF('RME Exports'!AN24&gt;0, 'RME Exports'!AN24, "")</f>
        <v/>
      </c>
      <c r="AN24" s="58" t="str">
        <f>IF('RME Exports'!AO24&gt;0, 'RME Exports'!AO24, "")</f>
        <v/>
      </c>
      <c r="AO24" s="58" t="str">
        <f>IF('RME Exports'!AP24&gt;0, 'RME Exports'!AP24, "")</f>
        <v/>
      </c>
      <c r="AP24" s="58" t="str">
        <f>IF('RME Exports'!AQ24&gt;0, 'RME Exports'!AQ24, "")</f>
        <v/>
      </c>
      <c r="AQ24" s="58" t="str">
        <f>IF('RME Exports'!AR24&gt;0, 'RME Exports'!AR24, "")</f>
        <v/>
      </c>
      <c r="AR24" s="58" t="str">
        <f>IF('RME Exports'!AS24&gt;0, 'RME Exports'!AS24, "")</f>
        <v/>
      </c>
      <c r="AS24" s="58" t="str">
        <f>IF('RME Exports'!AT24&gt;0, 'RME Exports'!AT24, "")</f>
        <v/>
      </c>
      <c r="AT24" s="58" t="str">
        <f>IF('RME Exports'!AU24&gt;0, 'RME Exports'!AU24, "")</f>
        <v/>
      </c>
      <c r="AU24" s="58" t="str">
        <f>IF('RME Exports'!AV24&gt;0, 'RME Exports'!AV24, "")</f>
        <v/>
      </c>
      <c r="AV24" s="58" t="str">
        <f>IF('RME Exports'!AW24&gt;0, 'RME Exports'!AW24, "")</f>
        <v/>
      </c>
      <c r="AW24" s="58" t="str">
        <f>IF('RME Exports'!AX24&gt;0, 'RME Exports'!AX24, "")</f>
        <v/>
      </c>
      <c r="AX24" s="58" t="str">
        <f>IF('RME Exports'!AY24&gt;0, 'RME Exports'!AY24, "")</f>
        <v/>
      </c>
      <c r="AY24" s="58" t="str">
        <f>IF('RME Exports'!AZ24&gt;0, 'RME Exports'!AZ24, "")</f>
        <v/>
      </c>
      <c r="AZ24" s="58" t="str">
        <f>IF('RME Exports'!BA24&gt;0, 'RME Exports'!BA24, "")</f>
        <v/>
      </c>
      <c r="BA24" s="58" t="str">
        <f>IF('RME Exports'!BB24&gt;0, 'RME Exports'!BB24, "")</f>
        <v/>
      </c>
      <c r="BB24" s="58" t="str">
        <f>IF('RME Exports'!BC24&gt;0, 'RME Exports'!BC24, "")</f>
        <v/>
      </c>
      <c r="BC24" s="58" t="str">
        <f>IF('RME Exports'!BD24&gt;0, 'RME Exports'!BD24, "")</f>
        <v/>
      </c>
      <c r="BD24" s="58" t="str">
        <f>IF('RME Exports'!BE24&gt;0, 'RME Exports'!BE24, "")</f>
        <v/>
      </c>
      <c r="BE24" s="58" t="str">
        <f>IF('RME Exports'!BF24&gt;0, 'RME Exports'!BF24, "")</f>
        <v/>
      </c>
      <c r="BF24" s="58" t="str">
        <f>IF('RME Exports'!BG24&gt;0, 'RME Exports'!BG24, "")</f>
        <v/>
      </c>
      <c r="BG24" s="58" t="str">
        <f>IF('RME Exports'!BH24&gt;0, 'RME Exports'!BH24, "")</f>
        <v/>
      </c>
      <c r="BH24" s="58" t="str">
        <f>IF('RME Exports'!BI24&gt;0, 'RME Exports'!BI24, "")</f>
        <v/>
      </c>
      <c r="BI24" s="58" t="str">
        <f>IF('RME Exports'!BJ24&gt;0, 'RME Exports'!BJ24, "")</f>
        <v/>
      </c>
      <c r="BJ24" s="58" t="str">
        <f>IF('RME Exports'!BK24&gt;0, 'RME Exports'!BK24, "")</f>
        <v/>
      </c>
      <c r="BK24" s="58" t="str">
        <f>IF('RME Exports'!BL24&gt;0, 'RME Exports'!BL24, "")</f>
        <v/>
      </c>
      <c r="BL24" s="58" t="str">
        <f>IF('RME Exports'!BM24&gt;0, 'RME Exports'!BM24, "")</f>
        <v/>
      </c>
      <c r="BM24" s="58" t="str">
        <f>IF('RME Exports'!BN24&gt;0, 'RME Exports'!BN24, "")</f>
        <v/>
      </c>
      <c r="BN24" s="58" t="str">
        <f>IF('RME Exports'!BO24&gt;0, 'RME Exports'!BO24, "")</f>
        <v/>
      </c>
      <c r="BO24" s="58" t="str">
        <f>IF('RME Exports'!BP24&gt;0, 'RME Exports'!BP24, "")</f>
        <v/>
      </c>
      <c r="BP24" s="58" t="str">
        <f>IF('RME Exports'!BQ24&gt;0, 'RME Exports'!BQ24, "")</f>
        <v/>
      </c>
      <c r="BQ24" s="58" t="str">
        <f>IF('RME Exports'!BR24&gt;0, 'RME Exports'!BR24, "")</f>
        <v/>
      </c>
      <c r="BR24" s="58" t="str">
        <f>IF('RME Exports'!BS24&gt;0, 'RME Exports'!BS24, "")</f>
        <v/>
      </c>
      <c r="BS24" s="58" t="str">
        <f>IF('RME Exports'!BT24&gt;0, 'RME Exports'!BT24, "")</f>
        <v/>
      </c>
      <c r="BT24" s="58" t="str">
        <f>IF('RME Exports'!BU24&gt;0, 'RME Exports'!BU24, "")</f>
        <v/>
      </c>
      <c r="BU24" s="58" t="str">
        <f>IF('RME Exports'!BV24&gt;0, 'RME Exports'!BV24, "")</f>
        <v/>
      </c>
      <c r="BV24" s="58" t="str">
        <f>IF('RME Exports'!BW24&gt;0, 'RME Exports'!BW24, "")</f>
        <v/>
      </c>
      <c r="BW24" s="58" t="str">
        <f>IF('RME Exports'!BX24&gt;0, 'RME Exports'!BX24, "")</f>
        <v/>
      </c>
      <c r="BX24" s="58" t="str">
        <f>IF('RME Exports'!BY24&gt;0, 'RME Exports'!BY24, "")</f>
        <v/>
      </c>
      <c r="BY24" s="58" t="str">
        <f>IF('RME Exports'!BZ24&gt;0, 'RME Exports'!BZ24, "")</f>
        <v/>
      </c>
      <c r="BZ24" s="58" t="str">
        <f>IF('RME Exports'!CA24&gt;0, 'RME Exports'!CA24, "")</f>
        <v/>
      </c>
      <c r="CA24" s="58" t="str">
        <f>IF('RME Exports'!CB24&gt;0, 'RME Exports'!CB24, "")</f>
        <v/>
      </c>
      <c r="CB24" s="58" t="str">
        <f>IF('RME Exports'!CC24&gt;0, 'RME Exports'!CC24, "")</f>
        <v/>
      </c>
      <c r="CC24" s="58" t="str">
        <f>IF('RME Exports'!CD24&gt;0, 'RME Exports'!CD24, "")</f>
        <v/>
      </c>
      <c r="CD24" s="58" t="str">
        <f>IF('RME Exports'!CE24&gt;0, 'RME Exports'!CE24, "")</f>
        <v/>
      </c>
      <c r="CE24" s="58" t="str">
        <f>IF('RME Exports'!CF24&gt;0, 'RME Exports'!CF24, "")</f>
        <v/>
      </c>
      <c r="CF24" s="58" t="str">
        <f>IF('RME Exports'!CG24&gt;0, 'RME Exports'!CG24, "")</f>
        <v/>
      </c>
      <c r="CG24" s="58" t="str">
        <f>IF('RME Exports'!CH24&gt;0, 'RME Exports'!CH24, "")</f>
        <v/>
      </c>
      <c r="CH24" s="58" t="str">
        <f>IF('RME Exports'!CI24&gt;0, 'RME Exports'!CI24, "")</f>
        <v/>
      </c>
      <c r="CI24" s="58" t="str">
        <f>IF('RME Exports'!CJ24&gt;0, 'RME Exports'!CJ24, "")</f>
        <v/>
      </c>
      <c r="CJ24" s="58" t="str">
        <f>IF('RME Exports'!CK24&gt;0, 'RME Exports'!CK24, "")</f>
        <v/>
      </c>
      <c r="CK24" s="58" t="str">
        <f>IF('RME Exports'!CL24&gt;0, 'RME Exports'!CL24, "")</f>
        <v/>
      </c>
      <c r="CL24" s="58" t="str">
        <f>IF('RME Exports'!CM24&gt;0, 'RME Exports'!CM24, "")</f>
        <v/>
      </c>
      <c r="CM24" s="58" t="str">
        <f>IF('RME Exports'!CN24&gt;0, 'RME Exports'!CN24, "")</f>
        <v/>
      </c>
      <c r="CN24" s="58" t="str">
        <f>IF('RME Exports'!CO24&gt;0, 'RME Exports'!CO24, "")</f>
        <v/>
      </c>
      <c r="CO24" s="58" t="str">
        <f>IF('RME Exports'!CP24&gt;0, 'RME Exports'!CP24, "")</f>
        <v/>
      </c>
      <c r="CP24" s="58" t="str">
        <f>IF('RME Exports'!CQ24&gt;0, 'RME Exports'!CQ24, "")</f>
        <v/>
      </c>
      <c r="CQ24" s="58" t="str">
        <f>IF('RME Exports'!CR24&gt;0, 'RME Exports'!CR24, "")</f>
        <v/>
      </c>
      <c r="CR24" s="58" t="str">
        <f>IF('RME Exports'!CS24&gt;0, 'RME Exports'!CS24, "")</f>
        <v/>
      </c>
      <c r="CS24" s="58" t="str">
        <f>IF('RME Exports'!CT24&gt;0, 'RME Exports'!CT24, "")</f>
        <v/>
      </c>
      <c r="CT24" s="58" t="str">
        <f>IF('RME Exports'!CU24&gt;0, 'RME Exports'!CU24, "")</f>
        <v/>
      </c>
      <c r="CU24" s="58" t="str">
        <f>IF('RME Exports'!CV24&gt;0, 'RME Exports'!CV24, "")</f>
        <v/>
      </c>
      <c r="CV24" s="58" t="str">
        <f>IF('RME Exports'!CW24&gt;0, 'RME Exports'!CW24, "")</f>
        <v/>
      </c>
      <c r="CW24" s="58" t="str">
        <f>IF('RME Exports'!CX24&gt;0, 'RME Exports'!CX24, "")</f>
        <v/>
      </c>
      <c r="CX24" s="58" t="str">
        <f>IF('RME Exports'!CY24&gt;0, 'RME Exports'!CY24, "")</f>
        <v/>
      </c>
      <c r="CY24" s="58" t="str">
        <f>IF('RME Exports'!CZ24&gt;0, 'RME Exports'!CZ24, "")</f>
        <v/>
      </c>
      <c r="CZ24" s="58" t="str">
        <f>IF('RME Exports'!DA24&gt;0, 'RME Exports'!DA24, "")</f>
        <v/>
      </c>
      <c r="DA24" s="58" t="str">
        <f>IF('RME Exports'!DB24&gt;0, 'RME Exports'!DB24, "")</f>
        <v/>
      </c>
      <c r="DB24" s="58" t="str">
        <f>IF('RME Exports'!DC24&gt;0, 'RME Exports'!DC24, "")</f>
        <v/>
      </c>
      <c r="DC24" s="58" t="str">
        <f>IF('RME Exports'!DD24&gt;0, 'RME Exports'!DD24, "")</f>
        <v/>
      </c>
      <c r="DD24" s="58" t="str">
        <f>IF('RME Exports'!DE24&gt;0, 'RME Exports'!DE24, "")</f>
        <v/>
      </c>
      <c r="DE24" s="58" t="str">
        <f>IF('RME Exports'!DF24&gt;0, 'RME Exports'!DF24, "")</f>
        <v/>
      </c>
      <c r="DF24" s="58" t="str">
        <f>IF('RME Exports'!DG24&gt;0, 'RME Exports'!DG24, "")</f>
        <v/>
      </c>
      <c r="DG24" s="58" t="str">
        <f>IF('RME Exports'!DH24&gt;0, 'RME Exports'!DH24, "")</f>
        <v/>
      </c>
      <c r="DH24" s="58" t="str">
        <f>IF('RME Exports'!DI24&gt;0, 'RME Exports'!DI24, "")</f>
        <v/>
      </c>
      <c r="DI24" s="58" t="str">
        <f>IF('RME Exports'!DJ24&gt;0, 'RME Exports'!DJ24, "")</f>
        <v/>
      </c>
      <c r="DJ24" s="58" t="str">
        <f>IF('RME Exports'!DK24&gt;0, 'RME Exports'!DK24, "")</f>
        <v/>
      </c>
      <c r="DK24" s="58" t="str">
        <f>IF('RME Exports'!DL24&gt;0, 'RME Exports'!DL24, "")</f>
        <v/>
      </c>
      <c r="DL24" s="58" t="str">
        <f>IF('RME Exports'!DM24&gt;0, 'RME Exports'!DM24, "")</f>
        <v/>
      </c>
      <c r="DM24" s="58" t="str">
        <f>IF('RME Exports'!DN24&gt;0, 'RME Exports'!DN24, "")</f>
        <v/>
      </c>
      <c r="DN24" s="58" t="str">
        <f>IF('RME Exports'!DO24&gt;0, 'RME Exports'!DO24, "")</f>
        <v/>
      </c>
      <c r="DO24" s="58" t="str">
        <f>IF('RME Exports'!DP24&gt;0, 'RME Exports'!DP24, "")</f>
        <v/>
      </c>
      <c r="DP24" s="58" t="str">
        <f>IF('RME Exports'!DQ24&gt;0, 'RME Exports'!DQ24, "")</f>
        <v/>
      </c>
      <c r="DQ24" s="58" t="str">
        <f>IF('RME Exports'!DR24&gt;0, 'RME Exports'!DR24, "")</f>
        <v/>
      </c>
      <c r="DR24" s="58" t="str">
        <f>IF('RME Exports'!DS24&gt;0, 'RME Exports'!DS24, "")</f>
        <v/>
      </c>
      <c r="DS24" s="58" t="str">
        <f>IF('RME Exports'!DT24&gt;0, 'RME Exports'!DT24, "")</f>
        <v/>
      </c>
    </row>
    <row r="25" spans="2:123" x14ac:dyDescent="0.3">
      <c r="B25" s="39" t="s">
        <v>146</v>
      </c>
      <c r="C25" s="37" t="s">
        <v>147</v>
      </c>
      <c r="D25" s="58">
        <f>IF('RME Exports'!E25&gt;0, 'RME Exports'!E25, "")</f>
        <v>130.97365203045854</v>
      </c>
      <c r="E25" s="58">
        <f>IF('RME Exports'!F25&gt;0, 'RME Exports'!F25, "")</f>
        <v>218.89645806383567</v>
      </c>
      <c r="F25" s="58">
        <f>IF('RME Exports'!G25&gt;0, 'RME Exports'!G25, "")</f>
        <v>349.87011009429449</v>
      </c>
      <c r="G25" s="58">
        <f>IF('RME Exports'!H25&gt;0, 'RME Exports'!H25, "")</f>
        <v>138.438287997142</v>
      </c>
      <c r="H25" s="58">
        <f>IF('RME Exports'!I25&gt;0, 'RME Exports'!I25, "")</f>
        <v>221.56103953997783</v>
      </c>
      <c r="I25" s="58">
        <f>IF('RME Exports'!J25&gt;0, 'RME Exports'!J25, "")</f>
        <v>359.99932753711965</v>
      </c>
      <c r="J25" s="58">
        <f>IF('RME Exports'!K25&gt;0, 'RME Exports'!K25, "")</f>
        <v>144.73168656866565</v>
      </c>
      <c r="K25" s="58">
        <f>IF('RME Exports'!L25&gt;0, 'RME Exports'!L25, "")</f>
        <v>243.34416975163643</v>
      </c>
      <c r="L25" s="58">
        <f>IF('RME Exports'!M25&gt;0, 'RME Exports'!M25, "")</f>
        <v>388.07585632030185</v>
      </c>
      <c r="M25" s="58">
        <f>IF('RME Exports'!N25&gt;0, 'RME Exports'!N25, "")</f>
        <v>167.16978133390307</v>
      </c>
      <c r="N25" s="58">
        <f>IF('RME Exports'!O25&gt;0, 'RME Exports'!O25, "")</f>
        <v>274.45497999303666</v>
      </c>
      <c r="O25" s="58">
        <f>IF('RME Exports'!P25&gt;0, 'RME Exports'!P25, "")</f>
        <v>441.62476132693951</v>
      </c>
      <c r="P25" s="58">
        <f>IF('RME Exports'!Q25&gt;0, 'RME Exports'!Q25, "")</f>
        <v>189.13299741700169</v>
      </c>
      <c r="Q25" s="58">
        <f>IF('RME Exports'!R25&gt;0, 'RME Exports'!R25, "")</f>
        <v>304.55908404618486</v>
      </c>
      <c r="R25" s="58">
        <f>IF('RME Exports'!S25&gt;0, 'RME Exports'!S25, "")</f>
        <v>493.69208146318675</v>
      </c>
      <c r="S25" s="58">
        <f>IF('RME Exports'!T25&gt;0, 'RME Exports'!T25, "")</f>
        <v>179.90517686926597</v>
      </c>
      <c r="T25" s="58">
        <f>IF('RME Exports'!U25&gt;0, 'RME Exports'!U25, "")</f>
        <v>269.44197326253743</v>
      </c>
      <c r="U25" s="58">
        <f>IF('RME Exports'!V25&gt;0, 'RME Exports'!V25, "")</f>
        <v>449.34715013180357</v>
      </c>
      <c r="V25" s="58">
        <f>IF('RME Exports'!W25&gt;0, 'RME Exports'!W25, "")</f>
        <v>176.37354802599916</v>
      </c>
      <c r="W25" s="58">
        <f>IF('RME Exports'!X25&gt;0, 'RME Exports'!X25, "")</f>
        <v>267.54563806648656</v>
      </c>
      <c r="X25" s="58">
        <f>IF('RME Exports'!Y25&gt;0, 'RME Exports'!Y25, "")</f>
        <v>443.91918609248575</v>
      </c>
      <c r="Y25" s="58">
        <f>IF('RME Exports'!Z25&gt;0, 'RME Exports'!Z25, "")</f>
        <v>177.33431519136735</v>
      </c>
      <c r="Z25" s="58">
        <f>IF('RME Exports'!AA25&gt;0, 'RME Exports'!AA25, "")</f>
        <v>239.84362315678956</v>
      </c>
      <c r="AA25" s="58">
        <f>IF('RME Exports'!AB25&gt;0, 'RME Exports'!AB25, "")</f>
        <v>417.17793834815689</v>
      </c>
      <c r="AB25" s="58" t="str">
        <f>IF('RME Exports'!AC25&gt;0, 'RME Exports'!AC25, "")</f>
        <v/>
      </c>
      <c r="AC25" s="58" t="str">
        <f>IF('RME Exports'!AD25&gt;0, 'RME Exports'!AD25, "")</f>
        <v/>
      </c>
      <c r="AD25" s="58" t="str">
        <f>IF('RME Exports'!AE25&gt;0, 'RME Exports'!AE25, "")</f>
        <v/>
      </c>
      <c r="AE25" s="58" t="str">
        <f>IF('RME Exports'!AF25&gt;0, 'RME Exports'!AF25, "")</f>
        <v/>
      </c>
      <c r="AF25" s="58" t="str">
        <f>IF('RME Exports'!AG25&gt;0, 'RME Exports'!AG25, "")</f>
        <v/>
      </c>
      <c r="AG25" s="58" t="str">
        <f>IF('RME Exports'!AH25&gt;0, 'RME Exports'!AH25, "")</f>
        <v/>
      </c>
      <c r="AH25" s="58" t="str">
        <f>IF('RME Exports'!AI25&gt;0, 'RME Exports'!AI25, "")</f>
        <v/>
      </c>
      <c r="AI25" s="58" t="str">
        <f>IF('RME Exports'!AJ25&gt;0, 'RME Exports'!AJ25, "")</f>
        <v/>
      </c>
      <c r="AJ25" s="58" t="str">
        <f>IF('RME Exports'!AK25&gt;0, 'RME Exports'!AK25, "")</f>
        <v/>
      </c>
      <c r="AK25" s="58" t="str">
        <f>IF('RME Exports'!AL25&gt;0, 'RME Exports'!AL25, "")</f>
        <v/>
      </c>
      <c r="AL25" s="58" t="str">
        <f>IF('RME Exports'!AM25&gt;0, 'RME Exports'!AM25, "")</f>
        <v/>
      </c>
      <c r="AM25" s="58" t="str">
        <f>IF('RME Exports'!AN25&gt;0, 'RME Exports'!AN25, "")</f>
        <v/>
      </c>
      <c r="AN25" s="58" t="str">
        <f>IF('RME Exports'!AO25&gt;0, 'RME Exports'!AO25, "")</f>
        <v/>
      </c>
      <c r="AO25" s="58" t="str">
        <f>IF('RME Exports'!AP25&gt;0, 'RME Exports'!AP25, "")</f>
        <v/>
      </c>
      <c r="AP25" s="58" t="str">
        <f>IF('RME Exports'!AQ25&gt;0, 'RME Exports'!AQ25, "")</f>
        <v/>
      </c>
      <c r="AQ25" s="58" t="str">
        <f>IF('RME Exports'!AR25&gt;0, 'RME Exports'!AR25, "")</f>
        <v/>
      </c>
      <c r="AR25" s="58" t="str">
        <f>IF('RME Exports'!AS25&gt;0, 'RME Exports'!AS25, "")</f>
        <v/>
      </c>
      <c r="AS25" s="58" t="str">
        <f>IF('RME Exports'!AT25&gt;0, 'RME Exports'!AT25, "")</f>
        <v/>
      </c>
      <c r="AT25" s="58" t="str">
        <f>IF('RME Exports'!AU25&gt;0, 'RME Exports'!AU25, "")</f>
        <v/>
      </c>
      <c r="AU25" s="58" t="str">
        <f>IF('RME Exports'!AV25&gt;0, 'RME Exports'!AV25, "")</f>
        <v/>
      </c>
      <c r="AV25" s="58" t="str">
        <f>IF('RME Exports'!AW25&gt;0, 'RME Exports'!AW25, "")</f>
        <v/>
      </c>
      <c r="AW25" s="58" t="str">
        <f>IF('RME Exports'!AX25&gt;0, 'RME Exports'!AX25, "")</f>
        <v/>
      </c>
      <c r="AX25" s="58" t="str">
        <f>IF('RME Exports'!AY25&gt;0, 'RME Exports'!AY25, "")</f>
        <v/>
      </c>
      <c r="AY25" s="58" t="str">
        <f>IF('RME Exports'!AZ25&gt;0, 'RME Exports'!AZ25, "")</f>
        <v/>
      </c>
      <c r="AZ25" s="58" t="str">
        <f>IF('RME Exports'!BA25&gt;0, 'RME Exports'!BA25, "")</f>
        <v/>
      </c>
      <c r="BA25" s="58" t="str">
        <f>IF('RME Exports'!BB25&gt;0, 'RME Exports'!BB25, "")</f>
        <v/>
      </c>
      <c r="BB25" s="58" t="str">
        <f>IF('RME Exports'!BC25&gt;0, 'RME Exports'!BC25, "")</f>
        <v/>
      </c>
      <c r="BC25" s="58" t="str">
        <f>IF('RME Exports'!BD25&gt;0, 'RME Exports'!BD25, "")</f>
        <v/>
      </c>
      <c r="BD25" s="58" t="str">
        <f>IF('RME Exports'!BE25&gt;0, 'RME Exports'!BE25, "")</f>
        <v/>
      </c>
      <c r="BE25" s="58" t="str">
        <f>IF('RME Exports'!BF25&gt;0, 'RME Exports'!BF25, "")</f>
        <v/>
      </c>
      <c r="BF25" s="58" t="str">
        <f>IF('RME Exports'!BG25&gt;0, 'RME Exports'!BG25, "")</f>
        <v/>
      </c>
      <c r="BG25" s="58" t="str">
        <f>IF('RME Exports'!BH25&gt;0, 'RME Exports'!BH25, "")</f>
        <v/>
      </c>
      <c r="BH25" s="58" t="str">
        <f>IF('RME Exports'!BI25&gt;0, 'RME Exports'!BI25, "")</f>
        <v/>
      </c>
      <c r="BI25" s="58" t="str">
        <f>IF('RME Exports'!BJ25&gt;0, 'RME Exports'!BJ25, "")</f>
        <v/>
      </c>
      <c r="BJ25" s="58" t="str">
        <f>IF('RME Exports'!BK25&gt;0, 'RME Exports'!BK25, "")</f>
        <v/>
      </c>
      <c r="BK25" s="58" t="str">
        <f>IF('RME Exports'!BL25&gt;0, 'RME Exports'!BL25, "")</f>
        <v/>
      </c>
      <c r="BL25" s="58" t="str">
        <f>IF('RME Exports'!BM25&gt;0, 'RME Exports'!BM25, "")</f>
        <v/>
      </c>
      <c r="BM25" s="58" t="str">
        <f>IF('RME Exports'!BN25&gt;0, 'RME Exports'!BN25, "")</f>
        <v/>
      </c>
      <c r="BN25" s="58" t="str">
        <f>IF('RME Exports'!BO25&gt;0, 'RME Exports'!BO25, "")</f>
        <v/>
      </c>
      <c r="BO25" s="58" t="str">
        <f>IF('RME Exports'!BP25&gt;0, 'RME Exports'!BP25, "")</f>
        <v/>
      </c>
      <c r="BP25" s="58" t="str">
        <f>IF('RME Exports'!BQ25&gt;0, 'RME Exports'!BQ25, "")</f>
        <v/>
      </c>
      <c r="BQ25" s="58" t="str">
        <f>IF('RME Exports'!BR25&gt;0, 'RME Exports'!BR25, "")</f>
        <v/>
      </c>
      <c r="BR25" s="58" t="str">
        <f>IF('RME Exports'!BS25&gt;0, 'RME Exports'!BS25, "")</f>
        <v/>
      </c>
      <c r="BS25" s="58" t="str">
        <f>IF('RME Exports'!BT25&gt;0, 'RME Exports'!BT25, "")</f>
        <v/>
      </c>
      <c r="BT25" s="58" t="str">
        <f>IF('RME Exports'!BU25&gt;0, 'RME Exports'!BU25, "")</f>
        <v/>
      </c>
      <c r="BU25" s="58" t="str">
        <f>IF('RME Exports'!BV25&gt;0, 'RME Exports'!BV25, "")</f>
        <v/>
      </c>
      <c r="BV25" s="58" t="str">
        <f>IF('RME Exports'!BW25&gt;0, 'RME Exports'!BW25, "")</f>
        <v/>
      </c>
      <c r="BW25" s="58" t="str">
        <f>IF('RME Exports'!BX25&gt;0, 'RME Exports'!BX25, "")</f>
        <v/>
      </c>
      <c r="BX25" s="58" t="str">
        <f>IF('RME Exports'!BY25&gt;0, 'RME Exports'!BY25, "")</f>
        <v/>
      </c>
      <c r="BY25" s="58" t="str">
        <f>IF('RME Exports'!BZ25&gt;0, 'RME Exports'!BZ25, "")</f>
        <v/>
      </c>
      <c r="BZ25" s="58" t="str">
        <f>IF('RME Exports'!CA25&gt;0, 'RME Exports'!CA25, "")</f>
        <v/>
      </c>
      <c r="CA25" s="58" t="str">
        <f>IF('RME Exports'!CB25&gt;0, 'RME Exports'!CB25, "")</f>
        <v/>
      </c>
      <c r="CB25" s="58" t="str">
        <f>IF('RME Exports'!CC25&gt;0, 'RME Exports'!CC25, "")</f>
        <v/>
      </c>
      <c r="CC25" s="58" t="str">
        <f>IF('RME Exports'!CD25&gt;0, 'RME Exports'!CD25, "")</f>
        <v/>
      </c>
      <c r="CD25" s="58" t="str">
        <f>IF('RME Exports'!CE25&gt;0, 'RME Exports'!CE25, "")</f>
        <v/>
      </c>
      <c r="CE25" s="58" t="str">
        <f>IF('RME Exports'!CF25&gt;0, 'RME Exports'!CF25, "")</f>
        <v/>
      </c>
      <c r="CF25" s="58" t="str">
        <f>IF('RME Exports'!CG25&gt;0, 'RME Exports'!CG25, "")</f>
        <v/>
      </c>
      <c r="CG25" s="58" t="str">
        <f>IF('RME Exports'!CH25&gt;0, 'RME Exports'!CH25, "")</f>
        <v/>
      </c>
      <c r="CH25" s="58" t="str">
        <f>IF('RME Exports'!CI25&gt;0, 'RME Exports'!CI25, "")</f>
        <v/>
      </c>
      <c r="CI25" s="58" t="str">
        <f>IF('RME Exports'!CJ25&gt;0, 'RME Exports'!CJ25, "")</f>
        <v/>
      </c>
      <c r="CJ25" s="58" t="str">
        <f>IF('RME Exports'!CK25&gt;0, 'RME Exports'!CK25, "")</f>
        <v/>
      </c>
      <c r="CK25" s="58" t="str">
        <f>IF('RME Exports'!CL25&gt;0, 'RME Exports'!CL25, "")</f>
        <v/>
      </c>
      <c r="CL25" s="58" t="str">
        <f>IF('RME Exports'!CM25&gt;0, 'RME Exports'!CM25, "")</f>
        <v/>
      </c>
      <c r="CM25" s="58" t="str">
        <f>IF('RME Exports'!CN25&gt;0, 'RME Exports'!CN25, "")</f>
        <v/>
      </c>
      <c r="CN25" s="58" t="str">
        <f>IF('RME Exports'!CO25&gt;0, 'RME Exports'!CO25, "")</f>
        <v/>
      </c>
      <c r="CO25" s="58" t="str">
        <f>IF('RME Exports'!CP25&gt;0, 'RME Exports'!CP25, "")</f>
        <v/>
      </c>
      <c r="CP25" s="58" t="str">
        <f>IF('RME Exports'!CQ25&gt;0, 'RME Exports'!CQ25, "")</f>
        <v/>
      </c>
      <c r="CQ25" s="58" t="str">
        <f>IF('RME Exports'!CR25&gt;0, 'RME Exports'!CR25, "")</f>
        <v/>
      </c>
      <c r="CR25" s="58" t="str">
        <f>IF('RME Exports'!CS25&gt;0, 'RME Exports'!CS25, "")</f>
        <v/>
      </c>
      <c r="CS25" s="58" t="str">
        <f>IF('RME Exports'!CT25&gt;0, 'RME Exports'!CT25, "")</f>
        <v/>
      </c>
      <c r="CT25" s="58" t="str">
        <f>IF('RME Exports'!CU25&gt;0, 'RME Exports'!CU25, "")</f>
        <v/>
      </c>
      <c r="CU25" s="58" t="str">
        <f>IF('RME Exports'!CV25&gt;0, 'RME Exports'!CV25, "")</f>
        <v/>
      </c>
      <c r="CV25" s="58" t="str">
        <f>IF('RME Exports'!CW25&gt;0, 'RME Exports'!CW25, "")</f>
        <v/>
      </c>
      <c r="CW25" s="58" t="str">
        <f>IF('RME Exports'!CX25&gt;0, 'RME Exports'!CX25, "")</f>
        <v/>
      </c>
      <c r="CX25" s="58" t="str">
        <f>IF('RME Exports'!CY25&gt;0, 'RME Exports'!CY25, "")</f>
        <v/>
      </c>
      <c r="CY25" s="58" t="str">
        <f>IF('RME Exports'!CZ25&gt;0, 'RME Exports'!CZ25, "")</f>
        <v/>
      </c>
      <c r="CZ25" s="58" t="str">
        <f>IF('RME Exports'!DA25&gt;0, 'RME Exports'!DA25, "")</f>
        <v/>
      </c>
      <c r="DA25" s="58" t="str">
        <f>IF('RME Exports'!DB25&gt;0, 'RME Exports'!DB25, "")</f>
        <v/>
      </c>
      <c r="DB25" s="58" t="str">
        <f>IF('RME Exports'!DC25&gt;0, 'RME Exports'!DC25, "")</f>
        <v/>
      </c>
      <c r="DC25" s="58" t="str">
        <f>IF('RME Exports'!DD25&gt;0, 'RME Exports'!DD25, "")</f>
        <v/>
      </c>
      <c r="DD25" s="58" t="str">
        <f>IF('RME Exports'!DE25&gt;0, 'RME Exports'!DE25, "")</f>
        <v/>
      </c>
      <c r="DE25" s="58" t="str">
        <f>IF('RME Exports'!DF25&gt;0, 'RME Exports'!DF25, "")</f>
        <v/>
      </c>
      <c r="DF25" s="58" t="str">
        <f>IF('RME Exports'!DG25&gt;0, 'RME Exports'!DG25, "")</f>
        <v/>
      </c>
      <c r="DG25" s="58" t="str">
        <f>IF('RME Exports'!DH25&gt;0, 'RME Exports'!DH25, "")</f>
        <v/>
      </c>
      <c r="DH25" s="58" t="str">
        <f>IF('RME Exports'!DI25&gt;0, 'RME Exports'!DI25, "")</f>
        <v/>
      </c>
      <c r="DI25" s="58" t="str">
        <f>IF('RME Exports'!DJ25&gt;0, 'RME Exports'!DJ25, "")</f>
        <v/>
      </c>
      <c r="DJ25" s="58" t="str">
        <f>IF('RME Exports'!DK25&gt;0, 'RME Exports'!DK25, "")</f>
        <v/>
      </c>
      <c r="DK25" s="58" t="str">
        <f>IF('RME Exports'!DL25&gt;0, 'RME Exports'!DL25, "")</f>
        <v/>
      </c>
      <c r="DL25" s="58" t="str">
        <f>IF('RME Exports'!DM25&gt;0, 'RME Exports'!DM25, "")</f>
        <v/>
      </c>
      <c r="DM25" s="58" t="str">
        <f>IF('RME Exports'!DN25&gt;0, 'RME Exports'!DN25, "")</f>
        <v/>
      </c>
      <c r="DN25" s="58" t="str">
        <f>IF('RME Exports'!DO25&gt;0, 'RME Exports'!DO25, "")</f>
        <v/>
      </c>
      <c r="DO25" s="58" t="str">
        <f>IF('RME Exports'!DP25&gt;0, 'RME Exports'!DP25, "")</f>
        <v/>
      </c>
      <c r="DP25" s="58" t="str">
        <f>IF('RME Exports'!DQ25&gt;0, 'RME Exports'!DQ25, "")</f>
        <v/>
      </c>
      <c r="DQ25" s="58" t="str">
        <f>IF('RME Exports'!DR25&gt;0, 'RME Exports'!DR25, "")</f>
        <v/>
      </c>
      <c r="DR25" s="58" t="str">
        <f>IF('RME Exports'!DS25&gt;0, 'RME Exports'!DS25, "")</f>
        <v/>
      </c>
      <c r="DS25" s="58" t="str">
        <f>IF('RME Exports'!DT25&gt;0, 'RME Exports'!DT25, "")</f>
        <v/>
      </c>
    </row>
    <row r="26" spans="2:123" x14ac:dyDescent="0.3">
      <c r="B26" s="39" t="s">
        <v>148</v>
      </c>
      <c r="C26" s="37" t="s">
        <v>149</v>
      </c>
      <c r="D26" s="58">
        <f>IF('RME Exports'!E26&gt;0, 'RME Exports'!E26, "")</f>
        <v>195.70480358448236</v>
      </c>
      <c r="E26" s="58">
        <f>IF('RME Exports'!F26&gt;0, 'RME Exports'!F26, "")</f>
        <v>386.01067304218367</v>
      </c>
      <c r="F26" s="58">
        <f>IF('RME Exports'!G26&gt;0, 'RME Exports'!G26, "")</f>
        <v>581.71547662666546</v>
      </c>
      <c r="G26" s="58">
        <f>IF('RME Exports'!H26&gt;0, 'RME Exports'!H26, "")</f>
        <v>176.96185796685191</v>
      </c>
      <c r="H26" s="58">
        <f>IF('RME Exports'!I26&gt;0, 'RME Exports'!I26, "")</f>
        <v>339.74213764616292</v>
      </c>
      <c r="I26" s="58">
        <f>IF('RME Exports'!J26&gt;0, 'RME Exports'!J26, "")</f>
        <v>516.70399561301497</v>
      </c>
      <c r="J26" s="58">
        <f>IF('RME Exports'!K26&gt;0, 'RME Exports'!K26, "")</f>
        <v>206.81355081828931</v>
      </c>
      <c r="K26" s="58">
        <f>IF('RME Exports'!L26&gt;0, 'RME Exports'!L26, "")</f>
        <v>412.33120844340181</v>
      </c>
      <c r="L26" s="58">
        <f>IF('RME Exports'!M26&gt;0, 'RME Exports'!M26, "")</f>
        <v>619.14475926169109</v>
      </c>
      <c r="M26" s="58">
        <f>IF('RME Exports'!N26&gt;0, 'RME Exports'!N26, "")</f>
        <v>182.81270705639821</v>
      </c>
      <c r="N26" s="58">
        <f>IF('RME Exports'!O26&gt;0, 'RME Exports'!O26, "")</f>
        <v>359.17165480964314</v>
      </c>
      <c r="O26" s="58">
        <f>IF('RME Exports'!P26&gt;0, 'RME Exports'!P26, "")</f>
        <v>541.98436186604135</v>
      </c>
      <c r="P26" s="58">
        <f>IF('RME Exports'!Q26&gt;0, 'RME Exports'!Q26, "")</f>
        <v>210.81596145638909</v>
      </c>
      <c r="Q26" s="58">
        <f>IF('RME Exports'!R26&gt;0, 'RME Exports'!R26, "")</f>
        <v>397.2433956568857</v>
      </c>
      <c r="R26" s="58">
        <f>IF('RME Exports'!S26&gt;0, 'RME Exports'!S26, "")</f>
        <v>608.05935711327493</v>
      </c>
      <c r="S26" s="58">
        <f>IF('RME Exports'!T26&gt;0, 'RME Exports'!T26, "")</f>
        <v>203.19727217873006</v>
      </c>
      <c r="T26" s="58">
        <f>IF('RME Exports'!U26&gt;0, 'RME Exports'!U26, "")</f>
        <v>377.97216485515685</v>
      </c>
      <c r="U26" s="58">
        <f>IF('RME Exports'!V26&gt;0, 'RME Exports'!V26, "")</f>
        <v>581.16943703388665</v>
      </c>
      <c r="V26" s="58">
        <f>IF('RME Exports'!W26&gt;0, 'RME Exports'!W26, "")</f>
        <v>214.67563654052103</v>
      </c>
      <c r="W26" s="58">
        <f>IF('RME Exports'!X26&gt;0, 'RME Exports'!X26, "")</f>
        <v>390.6716654588277</v>
      </c>
      <c r="X26" s="58">
        <f>IF('RME Exports'!Y26&gt;0, 'RME Exports'!Y26, "")</f>
        <v>605.34730199934893</v>
      </c>
      <c r="Y26" s="58">
        <f>IF('RME Exports'!Z26&gt;0, 'RME Exports'!Z26, "")</f>
        <v>202.02545493449838</v>
      </c>
      <c r="Z26" s="58">
        <f>IF('RME Exports'!AA26&gt;0, 'RME Exports'!AA26, "")</f>
        <v>355.51481968173005</v>
      </c>
      <c r="AA26" s="58">
        <f>IF('RME Exports'!AB26&gt;0, 'RME Exports'!AB26, "")</f>
        <v>557.54027461622832</v>
      </c>
      <c r="AB26" s="58" t="str">
        <f>IF('RME Exports'!AC26&gt;0, 'RME Exports'!AC26, "")</f>
        <v/>
      </c>
      <c r="AC26" s="58" t="str">
        <f>IF('RME Exports'!AD26&gt;0, 'RME Exports'!AD26, "")</f>
        <v/>
      </c>
      <c r="AD26" s="58" t="str">
        <f>IF('RME Exports'!AE26&gt;0, 'RME Exports'!AE26, "")</f>
        <v/>
      </c>
      <c r="AE26" s="58" t="str">
        <f>IF('RME Exports'!AF26&gt;0, 'RME Exports'!AF26, "")</f>
        <v/>
      </c>
      <c r="AF26" s="58" t="str">
        <f>IF('RME Exports'!AG26&gt;0, 'RME Exports'!AG26, "")</f>
        <v/>
      </c>
      <c r="AG26" s="58" t="str">
        <f>IF('RME Exports'!AH26&gt;0, 'RME Exports'!AH26, "")</f>
        <v/>
      </c>
      <c r="AH26" s="58" t="str">
        <f>IF('RME Exports'!AI26&gt;0, 'RME Exports'!AI26, "")</f>
        <v/>
      </c>
      <c r="AI26" s="58" t="str">
        <f>IF('RME Exports'!AJ26&gt;0, 'RME Exports'!AJ26, "")</f>
        <v/>
      </c>
      <c r="AJ26" s="58" t="str">
        <f>IF('RME Exports'!AK26&gt;0, 'RME Exports'!AK26, "")</f>
        <v/>
      </c>
      <c r="AK26" s="58" t="str">
        <f>IF('RME Exports'!AL26&gt;0, 'RME Exports'!AL26, "")</f>
        <v/>
      </c>
      <c r="AL26" s="58" t="str">
        <f>IF('RME Exports'!AM26&gt;0, 'RME Exports'!AM26, "")</f>
        <v/>
      </c>
      <c r="AM26" s="58" t="str">
        <f>IF('RME Exports'!AN26&gt;0, 'RME Exports'!AN26, "")</f>
        <v/>
      </c>
      <c r="AN26" s="58" t="str">
        <f>IF('RME Exports'!AO26&gt;0, 'RME Exports'!AO26, "")</f>
        <v/>
      </c>
      <c r="AO26" s="58" t="str">
        <f>IF('RME Exports'!AP26&gt;0, 'RME Exports'!AP26, "")</f>
        <v/>
      </c>
      <c r="AP26" s="58" t="str">
        <f>IF('RME Exports'!AQ26&gt;0, 'RME Exports'!AQ26, "")</f>
        <v/>
      </c>
      <c r="AQ26" s="58" t="str">
        <f>IF('RME Exports'!AR26&gt;0, 'RME Exports'!AR26, "")</f>
        <v/>
      </c>
      <c r="AR26" s="58" t="str">
        <f>IF('RME Exports'!AS26&gt;0, 'RME Exports'!AS26, "")</f>
        <v/>
      </c>
      <c r="AS26" s="58" t="str">
        <f>IF('RME Exports'!AT26&gt;0, 'RME Exports'!AT26, "")</f>
        <v/>
      </c>
      <c r="AT26" s="58" t="str">
        <f>IF('RME Exports'!AU26&gt;0, 'RME Exports'!AU26, "")</f>
        <v/>
      </c>
      <c r="AU26" s="58" t="str">
        <f>IF('RME Exports'!AV26&gt;0, 'RME Exports'!AV26, "")</f>
        <v/>
      </c>
      <c r="AV26" s="58" t="str">
        <f>IF('RME Exports'!AW26&gt;0, 'RME Exports'!AW26, "")</f>
        <v/>
      </c>
      <c r="AW26" s="58" t="str">
        <f>IF('RME Exports'!AX26&gt;0, 'RME Exports'!AX26, "")</f>
        <v/>
      </c>
      <c r="AX26" s="58" t="str">
        <f>IF('RME Exports'!AY26&gt;0, 'RME Exports'!AY26, "")</f>
        <v/>
      </c>
      <c r="AY26" s="58" t="str">
        <f>IF('RME Exports'!AZ26&gt;0, 'RME Exports'!AZ26, "")</f>
        <v/>
      </c>
      <c r="AZ26" s="58" t="str">
        <f>IF('RME Exports'!BA26&gt;0, 'RME Exports'!BA26, "")</f>
        <v/>
      </c>
      <c r="BA26" s="58" t="str">
        <f>IF('RME Exports'!BB26&gt;0, 'RME Exports'!BB26, "")</f>
        <v/>
      </c>
      <c r="BB26" s="58" t="str">
        <f>IF('RME Exports'!BC26&gt;0, 'RME Exports'!BC26, "")</f>
        <v/>
      </c>
      <c r="BC26" s="58" t="str">
        <f>IF('RME Exports'!BD26&gt;0, 'RME Exports'!BD26, "")</f>
        <v/>
      </c>
      <c r="BD26" s="58" t="str">
        <f>IF('RME Exports'!BE26&gt;0, 'RME Exports'!BE26, "")</f>
        <v/>
      </c>
      <c r="BE26" s="58" t="str">
        <f>IF('RME Exports'!BF26&gt;0, 'RME Exports'!BF26, "")</f>
        <v/>
      </c>
      <c r="BF26" s="58" t="str">
        <f>IF('RME Exports'!BG26&gt;0, 'RME Exports'!BG26, "")</f>
        <v/>
      </c>
      <c r="BG26" s="58" t="str">
        <f>IF('RME Exports'!BH26&gt;0, 'RME Exports'!BH26, "")</f>
        <v/>
      </c>
      <c r="BH26" s="58" t="str">
        <f>IF('RME Exports'!BI26&gt;0, 'RME Exports'!BI26, "")</f>
        <v/>
      </c>
      <c r="BI26" s="58" t="str">
        <f>IF('RME Exports'!BJ26&gt;0, 'RME Exports'!BJ26, "")</f>
        <v/>
      </c>
      <c r="BJ26" s="58" t="str">
        <f>IF('RME Exports'!BK26&gt;0, 'RME Exports'!BK26, "")</f>
        <v/>
      </c>
      <c r="BK26" s="58" t="str">
        <f>IF('RME Exports'!BL26&gt;0, 'RME Exports'!BL26, "")</f>
        <v/>
      </c>
      <c r="BL26" s="58" t="str">
        <f>IF('RME Exports'!BM26&gt;0, 'RME Exports'!BM26, "")</f>
        <v/>
      </c>
      <c r="BM26" s="58" t="str">
        <f>IF('RME Exports'!BN26&gt;0, 'RME Exports'!BN26, "")</f>
        <v/>
      </c>
      <c r="BN26" s="58" t="str">
        <f>IF('RME Exports'!BO26&gt;0, 'RME Exports'!BO26, "")</f>
        <v/>
      </c>
      <c r="BO26" s="58" t="str">
        <f>IF('RME Exports'!BP26&gt;0, 'RME Exports'!BP26, "")</f>
        <v/>
      </c>
      <c r="BP26" s="58" t="str">
        <f>IF('RME Exports'!BQ26&gt;0, 'RME Exports'!BQ26, "")</f>
        <v/>
      </c>
      <c r="BQ26" s="58" t="str">
        <f>IF('RME Exports'!BR26&gt;0, 'RME Exports'!BR26, "")</f>
        <v/>
      </c>
      <c r="BR26" s="58" t="str">
        <f>IF('RME Exports'!BS26&gt;0, 'RME Exports'!BS26, "")</f>
        <v/>
      </c>
      <c r="BS26" s="58" t="str">
        <f>IF('RME Exports'!BT26&gt;0, 'RME Exports'!BT26, "")</f>
        <v/>
      </c>
      <c r="BT26" s="58" t="str">
        <f>IF('RME Exports'!BU26&gt;0, 'RME Exports'!BU26, "")</f>
        <v/>
      </c>
      <c r="BU26" s="58" t="str">
        <f>IF('RME Exports'!BV26&gt;0, 'RME Exports'!BV26, "")</f>
        <v/>
      </c>
      <c r="BV26" s="58" t="str">
        <f>IF('RME Exports'!BW26&gt;0, 'RME Exports'!BW26, "")</f>
        <v/>
      </c>
      <c r="BW26" s="58" t="str">
        <f>IF('RME Exports'!BX26&gt;0, 'RME Exports'!BX26, "")</f>
        <v/>
      </c>
      <c r="BX26" s="58" t="str">
        <f>IF('RME Exports'!BY26&gt;0, 'RME Exports'!BY26, "")</f>
        <v/>
      </c>
      <c r="BY26" s="58" t="str">
        <f>IF('RME Exports'!BZ26&gt;0, 'RME Exports'!BZ26, "")</f>
        <v/>
      </c>
      <c r="BZ26" s="58" t="str">
        <f>IF('RME Exports'!CA26&gt;0, 'RME Exports'!CA26, "")</f>
        <v/>
      </c>
      <c r="CA26" s="58" t="str">
        <f>IF('RME Exports'!CB26&gt;0, 'RME Exports'!CB26, "")</f>
        <v/>
      </c>
      <c r="CB26" s="58" t="str">
        <f>IF('RME Exports'!CC26&gt;0, 'RME Exports'!CC26, "")</f>
        <v/>
      </c>
      <c r="CC26" s="58" t="str">
        <f>IF('RME Exports'!CD26&gt;0, 'RME Exports'!CD26, "")</f>
        <v/>
      </c>
      <c r="CD26" s="58" t="str">
        <f>IF('RME Exports'!CE26&gt;0, 'RME Exports'!CE26, "")</f>
        <v/>
      </c>
      <c r="CE26" s="58" t="str">
        <f>IF('RME Exports'!CF26&gt;0, 'RME Exports'!CF26, "")</f>
        <v/>
      </c>
      <c r="CF26" s="58" t="str">
        <f>IF('RME Exports'!CG26&gt;0, 'RME Exports'!CG26, "")</f>
        <v/>
      </c>
      <c r="CG26" s="58" t="str">
        <f>IF('RME Exports'!CH26&gt;0, 'RME Exports'!CH26, "")</f>
        <v/>
      </c>
      <c r="CH26" s="58" t="str">
        <f>IF('RME Exports'!CI26&gt;0, 'RME Exports'!CI26, "")</f>
        <v/>
      </c>
      <c r="CI26" s="58" t="str">
        <f>IF('RME Exports'!CJ26&gt;0, 'RME Exports'!CJ26, "")</f>
        <v/>
      </c>
      <c r="CJ26" s="58" t="str">
        <f>IF('RME Exports'!CK26&gt;0, 'RME Exports'!CK26, "")</f>
        <v/>
      </c>
      <c r="CK26" s="58" t="str">
        <f>IF('RME Exports'!CL26&gt;0, 'RME Exports'!CL26, "")</f>
        <v/>
      </c>
      <c r="CL26" s="58" t="str">
        <f>IF('RME Exports'!CM26&gt;0, 'RME Exports'!CM26, "")</f>
        <v/>
      </c>
      <c r="CM26" s="58" t="str">
        <f>IF('RME Exports'!CN26&gt;0, 'RME Exports'!CN26, "")</f>
        <v/>
      </c>
      <c r="CN26" s="58" t="str">
        <f>IF('RME Exports'!CO26&gt;0, 'RME Exports'!CO26, "")</f>
        <v/>
      </c>
      <c r="CO26" s="58" t="str">
        <f>IF('RME Exports'!CP26&gt;0, 'RME Exports'!CP26, "")</f>
        <v/>
      </c>
      <c r="CP26" s="58" t="str">
        <f>IF('RME Exports'!CQ26&gt;0, 'RME Exports'!CQ26, "")</f>
        <v/>
      </c>
      <c r="CQ26" s="58" t="str">
        <f>IF('RME Exports'!CR26&gt;0, 'RME Exports'!CR26, "")</f>
        <v/>
      </c>
      <c r="CR26" s="58" t="str">
        <f>IF('RME Exports'!CS26&gt;0, 'RME Exports'!CS26, "")</f>
        <v/>
      </c>
      <c r="CS26" s="58" t="str">
        <f>IF('RME Exports'!CT26&gt;0, 'RME Exports'!CT26, "")</f>
        <v/>
      </c>
      <c r="CT26" s="58" t="str">
        <f>IF('RME Exports'!CU26&gt;0, 'RME Exports'!CU26, "")</f>
        <v/>
      </c>
      <c r="CU26" s="58" t="str">
        <f>IF('RME Exports'!CV26&gt;0, 'RME Exports'!CV26, "")</f>
        <v/>
      </c>
      <c r="CV26" s="58" t="str">
        <f>IF('RME Exports'!CW26&gt;0, 'RME Exports'!CW26, "")</f>
        <v/>
      </c>
      <c r="CW26" s="58" t="str">
        <f>IF('RME Exports'!CX26&gt;0, 'RME Exports'!CX26, "")</f>
        <v/>
      </c>
      <c r="CX26" s="58" t="str">
        <f>IF('RME Exports'!CY26&gt;0, 'RME Exports'!CY26, "")</f>
        <v/>
      </c>
      <c r="CY26" s="58" t="str">
        <f>IF('RME Exports'!CZ26&gt;0, 'RME Exports'!CZ26, "")</f>
        <v/>
      </c>
      <c r="CZ26" s="58" t="str">
        <f>IF('RME Exports'!DA26&gt;0, 'RME Exports'!DA26, "")</f>
        <v/>
      </c>
      <c r="DA26" s="58" t="str">
        <f>IF('RME Exports'!DB26&gt;0, 'RME Exports'!DB26, "")</f>
        <v/>
      </c>
      <c r="DB26" s="58" t="str">
        <f>IF('RME Exports'!DC26&gt;0, 'RME Exports'!DC26, "")</f>
        <v/>
      </c>
      <c r="DC26" s="58" t="str">
        <f>IF('RME Exports'!DD26&gt;0, 'RME Exports'!DD26, "")</f>
        <v/>
      </c>
      <c r="DD26" s="58" t="str">
        <f>IF('RME Exports'!DE26&gt;0, 'RME Exports'!DE26, "")</f>
        <v/>
      </c>
      <c r="DE26" s="58" t="str">
        <f>IF('RME Exports'!DF26&gt;0, 'RME Exports'!DF26, "")</f>
        <v/>
      </c>
      <c r="DF26" s="58" t="str">
        <f>IF('RME Exports'!DG26&gt;0, 'RME Exports'!DG26, "")</f>
        <v/>
      </c>
      <c r="DG26" s="58" t="str">
        <f>IF('RME Exports'!DH26&gt;0, 'RME Exports'!DH26, "")</f>
        <v/>
      </c>
      <c r="DH26" s="58" t="str">
        <f>IF('RME Exports'!DI26&gt;0, 'RME Exports'!DI26, "")</f>
        <v/>
      </c>
      <c r="DI26" s="58" t="str">
        <f>IF('RME Exports'!DJ26&gt;0, 'RME Exports'!DJ26, "")</f>
        <v/>
      </c>
      <c r="DJ26" s="58" t="str">
        <f>IF('RME Exports'!DK26&gt;0, 'RME Exports'!DK26, "")</f>
        <v/>
      </c>
      <c r="DK26" s="58" t="str">
        <f>IF('RME Exports'!DL26&gt;0, 'RME Exports'!DL26, "")</f>
        <v/>
      </c>
      <c r="DL26" s="58" t="str">
        <f>IF('RME Exports'!DM26&gt;0, 'RME Exports'!DM26, "")</f>
        <v/>
      </c>
      <c r="DM26" s="58" t="str">
        <f>IF('RME Exports'!DN26&gt;0, 'RME Exports'!DN26, "")</f>
        <v/>
      </c>
      <c r="DN26" s="58" t="str">
        <f>IF('RME Exports'!DO26&gt;0, 'RME Exports'!DO26, "")</f>
        <v/>
      </c>
      <c r="DO26" s="58" t="str">
        <f>IF('RME Exports'!DP26&gt;0, 'RME Exports'!DP26, "")</f>
        <v/>
      </c>
      <c r="DP26" s="58" t="str">
        <f>IF('RME Exports'!DQ26&gt;0, 'RME Exports'!DQ26, "")</f>
        <v/>
      </c>
      <c r="DQ26" s="58" t="str">
        <f>IF('RME Exports'!DR26&gt;0, 'RME Exports'!DR26, "")</f>
        <v/>
      </c>
      <c r="DR26" s="58" t="str">
        <f>IF('RME Exports'!DS26&gt;0, 'RME Exports'!DS26, "")</f>
        <v/>
      </c>
      <c r="DS26" s="58" t="str">
        <f>IF('RME Exports'!DT26&gt;0, 'RME Exports'!DT26, "")</f>
        <v/>
      </c>
    </row>
    <row r="27" spans="2:123" x14ac:dyDescent="0.3">
      <c r="B27" s="39" t="s">
        <v>150</v>
      </c>
      <c r="C27" s="37" t="s">
        <v>151</v>
      </c>
      <c r="D27" s="58">
        <f>IF('RME Exports'!E27&gt;0, 'RME Exports'!E27, "")</f>
        <v>1311.1165374225204</v>
      </c>
      <c r="E27" s="58">
        <f>IF('RME Exports'!F27&gt;0, 'RME Exports'!F27, "")</f>
        <v>2609.4893742861877</v>
      </c>
      <c r="F27" s="58">
        <f>IF('RME Exports'!G27&gt;0, 'RME Exports'!G27, "")</f>
        <v>3920.6059117087075</v>
      </c>
      <c r="G27" s="58">
        <f>IF('RME Exports'!H27&gt;0, 'RME Exports'!H27, "")</f>
        <v>1134.2850280228588</v>
      </c>
      <c r="H27" s="58">
        <f>IF('RME Exports'!I27&gt;0, 'RME Exports'!I27, "")</f>
        <v>2254.0390079847134</v>
      </c>
      <c r="I27" s="58">
        <f>IF('RME Exports'!J27&gt;0, 'RME Exports'!J27, "")</f>
        <v>3388.324036007572</v>
      </c>
      <c r="J27" s="58">
        <f>IF('RME Exports'!K27&gt;0, 'RME Exports'!K27, "")</f>
        <v>1113.7921526508323</v>
      </c>
      <c r="K27" s="58">
        <f>IF('RME Exports'!L27&gt;0, 'RME Exports'!L27, "")</f>
        <v>2100.4213782535044</v>
      </c>
      <c r="L27" s="58">
        <f>IF('RME Exports'!M27&gt;0, 'RME Exports'!M27, "")</f>
        <v>3214.213530904336</v>
      </c>
      <c r="M27" s="58">
        <f>IF('RME Exports'!N27&gt;0, 'RME Exports'!N27, "")</f>
        <v>1166.710833142901</v>
      </c>
      <c r="N27" s="58">
        <f>IF('RME Exports'!O27&gt;0, 'RME Exports'!O27, "")</f>
        <v>2014.9334161177871</v>
      </c>
      <c r="O27" s="58">
        <f>IF('RME Exports'!P27&gt;0, 'RME Exports'!P27, "")</f>
        <v>3181.6442492606866</v>
      </c>
      <c r="P27" s="58">
        <f>IF('RME Exports'!Q27&gt;0, 'RME Exports'!Q27, "")</f>
        <v>1320.512633116351</v>
      </c>
      <c r="Q27" s="58">
        <f>IF('RME Exports'!R27&gt;0, 'RME Exports'!R27, "")</f>
        <v>2288.1372343391258</v>
      </c>
      <c r="R27" s="58">
        <f>IF('RME Exports'!S27&gt;0, 'RME Exports'!S27, "")</f>
        <v>3608.6498674554732</v>
      </c>
      <c r="S27" s="58">
        <f>IF('RME Exports'!T27&gt;0, 'RME Exports'!T27, "")</f>
        <v>1385.346248887663</v>
      </c>
      <c r="T27" s="58">
        <f>IF('RME Exports'!U27&gt;0, 'RME Exports'!U27, "")</f>
        <v>2226.0259593012861</v>
      </c>
      <c r="U27" s="58">
        <f>IF('RME Exports'!V27&gt;0, 'RME Exports'!V27, "")</f>
        <v>3611.3722081889505</v>
      </c>
      <c r="V27" s="58">
        <f>IF('RME Exports'!W27&gt;0, 'RME Exports'!W27, "")</f>
        <v>1233.153792604413</v>
      </c>
      <c r="W27" s="58">
        <f>IF('RME Exports'!X27&gt;0, 'RME Exports'!X27, "")</f>
        <v>2176.2121488642842</v>
      </c>
      <c r="X27" s="58">
        <f>IF('RME Exports'!Y27&gt;0, 'RME Exports'!Y27, "")</f>
        <v>3409.3659414686936</v>
      </c>
      <c r="Y27" s="58">
        <f>IF('RME Exports'!Z27&gt;0, 'RME Exports'!Z27, "")</f>
        <v>1352.8336676348135</v>
      </c>
      <c r="Z27" s="58">
        <f>IF('RME Exports'!AA27&gt;0, 'RME Exports'!AA27, "")</f>
        <v>2196.5848421888782</v>
      </c>
      <c r="AA27" s="58">
        <f>IF('RME Exports'!AB27&gt;0, 'RME Exports'!AB27, "")</f>
        <v>3549.4185098236931</v>
      </c>
      <c r="AB27" s="58" t="str">
        <f>IF('RME Exports'!AC27&gt;0, 'RME Exports'!AC27, "")</f>
        <v/>
      </c>
      <c r="AC27" s="58" t="str">
        <f>IF('RME Exports'!AD27&gt;0, 'RME Exports'!AD27, "")</f>
        <v/>
      </c>
      <c r="AD27" s="58" t="str">
        <f>IF('RME Exports'!AE27&gt;0, 'RME Exports'!AE27, "")</f>
        <v/>
      </c>
      <c r="AE27" s="58" t="str">
        <f>IF('RME Exports'!AF27&gt;0, 'RME Exports'!AF27, "")</f>
        <v/>
      </c>
      <c r="AF27" s="58" t="str">
        <f>IF('RME Exports'!AG27&gt;0, 'RME Exports'!AG27, "")</f>
        <v/>
      </c>
      <c r="AG27" s="58" t="str">
        <f>IF('RME Exports'!AH27&gt;0, 'RME Exports'!AH27, "")</f>
        <v/>
      </c>
      <c r="AH27" s="58" t="str">
        <f>IF('RME Exports'!AI27&gt;0, 'RME Exports'!AI27, "")</f>
        <v/>
      </c>
      <c r="AI27" s="58" t="str">
        <f>IF('RME Exports'!AJ27&gt;0, 'RME Exports'!AJ27, "")</f>
        <v/>
      </c>
      <c r="AJ27" s="58" t="str">
        <f>IF('RME Exports'!AK27&gt;0, 'RME Exports'!AK27, "")</f>
        <v/>
      </c>
      <c r="AK27" s="58" t="str">
        <f>IF('RME Exports'!AL27&gt;0, 'RME Exports'!AL27, "")</f>
        <v/>
      </c>
      <c r="AL27" s="58" t="str">
        <f>IF('RME Exports'!AM27&gt;0, 'RME Exports'!AM27, "")</f>
        <v/>
      </c>
      <c r="AM27" s="58" t="str">
        <f>IF('RME Exports'!AN27&gt;0, 'RME Exports'!AN27, "")</f>
        <v/>
      </c>
      <c r="AN27" s="58" t="str">
        <f>IF('RME Exports'!AO27&gt;0, 'RME Exports'!AO27, "")</f>
        <v/>
      </c>
      <c r="AO27" s="58" t="str">
        <f>IF('RME Exports'!AP27&gt;0, 'RME Exports'!AP27, "")</f>
        <v/>
      </c>
      <c r="AP27" s="58" t="str">
        <f>IF('RME Exports'!AQ27&gt;0, 'RME Exports'!AQ27, "")</f>
        <v/>
      </c>
      <c r="AQ27" s="58" t="str">
        <f>IF('RME Exports'!AR27&gt;0, 'RME Exports'!AR27, "")</f>
        <v/>
      </c>
      <c r="AR27" s="58" t="str">
        <f>IF('RME Exports'!AS27&gt;0, 'RME Exports'!AS27, "")</f>
        <v/>
      </c>
      <c r="AS27" s="58" t="str">
        <f>IF('RME Exports'!AT27&gt;0, 'RME Exports'!AT27, "")</f>
        <v/>
      </c>
      <c r="AT27" s="58" t="str">
        <f>IF('RME Exports'!AU27&gt;0, 'RME Exports'!AU27, "")</f>
        <v/>
      </c>
      <c r="AU27" s="58" t="str">
        <f>IF('RME Exports'!AV27&gt;0, 'RME Exports'!AV27, "")</f>
        <v/>
      </c>
      <c r="AV27" s="58" t="str">
        <f>IF('RME Exports'!AW27&gt;0, 'RME Exports'!AW27, "")</f>
        <v/>
      </c>
      <c r="AW27" s="58" t="str">
        <f>IF('RME Exports'!AX27&gt;0, 'RME Exports'!AX27, "")</f>
        <v/>
      </c>
      <c r="AX27" s="58" t="str">
        <f>IF('RME Exports'!AY27&gt;0, 'RME Exports'!AY27, "")</f>
        <v/>
      </c>
      <c r="AY27" s="58" t="str">
        <f>IF('RME Exports'!AZ27&gt;0, 'RME Exports'!AZ27, "")</f>
        <v/>
      </c>
      <c r="AZ27" s="58" t="str">
        <f>IF('RME Exports'!BA27&gt;0, 'RME Exports'!BA27, "")</f>
        <v/>
      </c>
      <c r="BA27" s="58" t="str">
        <f>IF('RME Exports'!BB27&gt;0, 'RME Exports'!BB27, "")</f>
        <v/>
      </c>
      <c r="BB27" s="58" t="str">
        <f>IF('RME Exports'!BC27&gt;0, 'RME Exports'!BC27, "")</f>
        <v/>
      </c>
      <c r="BC27" s="58" t="str">
        <f>IF('RME Exports'!BD27&gt;0, 'RME Exports'!BD27, "")</f>
        <v/>
      </c>
      <c r="BD27" s="58" t="str">
        <f>IF('RME Exports'!BE27&gt;0, 'RME Exports'!BE27, "")</f>
        <v/>
      </c>
      <c r="BE27" s="58" t="str">
        <f>IF('RME Exports'!BF27&gt;0, 'RME Exports'!BF27, "")</f>
        <v/>
      </c>
      <c r="BF27" s="58" t="str">
        <f>IF('RME Exports'!BG27&gt;0, 'RME Exports'!BG27, "")</f>
        <v/>
      </c>
      <c r="BG27" s="58" t="str">
        <f>IF('RME Exports'!BH27&gt;0, 'RME Exports'!BH27, "")</f>
        <v/>
      </c>
      <c r="BH27" s="58" t="str">
        <f>IF('RME Exports'!BI27&gt;0, 'RME Exports'!BI27, "")</f>
        <v/>
      </c>
      <c r="BI27" s="58" t="str">
        <f>IF('RME Exports'!BJ27&gt;0, 'RME Exports'!BJ27, "")</f>
        <v/>
      </c>
      <c r="BJ27" s="58" t="str">
        <f>IF('RME Exports'!BK27&gt;0, 'RME Exports'!BK27, "")</f>
        <v/>
      </c>
      <c r="BK27" s="58" t="str">
        <f>IF('RME Exports'!BL27&gt;0, 'RME Exports'!BL27, "")</f>
        <v/>
      </c>
      <c r="BL27" s="58" t="str">
        <f>IF('RME Exports'!BM27&gt;0, 'RME Exports'!BM27, "")</f>
        <v/>
      </c>
      <c r="BM27" s="58" t="str">
        <f>IF('RME Exports'!BN27&gt;0, 'RME Exports'!BN27, "")</f>
        <v/>
      </c>
      <c r="BN27" s="58" t="str">
        <f>IF('RME Exports'!BO27&gt;0, 'RME Exports'!BO27, "")</f>
        <v/>
      </c>
      <c r="BO27" s="58" t="str">
        <f>IF('RME Exports'!BP27&gt;0, 'RME Exports'!BP27, "")</f>
        <v/>
      </c>
      <c r="BP27" s="58" t="str">
        <f>IF('RME Exports'!BQ27&gt;0, 'RME Exports'!BQ27, "")</f>
        <v/>
      </c>
      <c r="BQ27" s="58" t="str">
        <f>IF('RME Exports'!BR27&gt;0, 'RME Exports'!BR27, "")</f>
        <v/>
      </c>
      <c r="BR27" s="58" t="str">
        <f>IF('RME Exports'!BS27&gt;0, 'RME Exports'!BS27, "")</f>
        <v/>
      </c>
      <c r="BS27" s="58" t="str">
        <f>IF('RME Exports'!BT27&gt;0, 'RME Exports'!BT27, "")</f>
        <v/>
      </c>
      <c r="BT27" s="58" t="str">
        <f>IF('RME Exports'!BU27&gt;0, 'RME Exports'!BU27, "")</f>
        <v/>
      </c>
      <c r="BU27" s="58" t="str">
        <f>IF('RME Exports'!BV27&gt;0, 'RME Exports'!BV27, "")</f>
        <v/>
      </c>
      <c r="BV27" s="58" t="str">
        <f>IF('RME Exports'!BW27&gt;0, 'RME Exports'!BW27, "")</f>
        <v/>
      </c>
      <c r="BW27" s="58" t="str">
        <f>IF('RME Exports'!BX27&gt;0, 'RME Exports'!BX27, "")</f>
        <v/>
      </c>
      <c r="BX27" s="58" t="str">
        <f>IF('RME Exports'!BY27&gt;0, 'RME Exports'!BY27, "")</f>
        <v/>
      </c>
      <c r="BY27" s="58" t="str">
        <f>IF('RME Exports'!BZ27&gt;0, 'RME Exports'!BZ27, "")</f>
        <v/>
      </c>
      <c r="BZ27" s="58" t="str">
        <f>IF('RME Exports'!CA27&gt;0, 'RME Exports'!CA27, "")</f>
        <v/>
      </c>
      <c r="CA27" s="58" t="str">
        <f>IF('RME Exports'!CB27&gt;0, 'RME Exports'!CB27, "")</f>
        <v/>
      </c>
      <c r="CB27" s="58" t="str">
        <f>IF('RME Exports'!CC27&gt;0, 'RME Exports'!CC27, "")</f>
        <v/>
      </c>
      <c r="CC27" s="58" t="str">
        <f>IF('RME Exports'!CD27&gt;0, 'RME Exports'!CD27, "")</f>
        <v/>
      </c>
      <c r="CD27" s="58" t="str">
        <f>IF('RME Exports'!CE27&gt;0, 'RME Exports'!CE27, "")</f>
        <v/>
      </c>
      <c r="CE27" s="58" t="str">
        <f>IF('RME Exports'!CF27&gt;0, 'RME Exports'!CF27, "")</f>
        <v/>
      </c>
      <c r="CF27" s="58" t="str">
        <f>IF('RME Exports'!CG27&gt;0, 'RME Exports'!CG27, "")</f>
        <v/>
      </c>
      <c r="CG27" s="58" t="str">
        <f>IF('RME Exports'!CH27&gt;0, 'RME Exports'!CH27, "")</f>
        <v/>
      </c>
      <c r="CH27" s="58" t="str">
        <f>IF('RME Exports'!CI27&gt;0, 'RME Exports'!CI27, "")</f>
        <v/>
      </c>
      <c r="CI27" s="58" t="str">
        <f>IF('RME Exports'!CJ27&gt;0, 'RME Exports'!CJ27, "")</f>
        <v/>
      </c>
      <c r="CJ27" s="58" t="str">
        <f>IF('RME Exports'!CK27&gt;0, 'RME Exports'!CK27, "")</f>
        <v/>
      </c>
      <c r="CK27" s="58" t="str">
        <f>IF('RME Exports'!CL27&gt;0, 'RME Exports'!CL27, "")</f>
        <v/>
      </c>
      <c r="CL27" s="58" t="str">
        <f>IF('RME Exports'!CM27&gt;0, 'RME Exports'!CM27, "")</f>
        <v/>
      </c>
      <c r="CM27" s="58" t="str">
        <f>IF('RME Exports'!CN27&gt;0, 'RME Exports'!CN27, "")</f>
        <v/>
      </c>
      <c r="CN27" s="58" t="str">
        <f>IF('RME Exports'!CO27&gt;0, 'RME Exports'!CO27, "")</f>
        <v/>
      </c>
      <c r="CO27" s="58" t="str">
        <f>IF('RME Exports'!CP27&gt;0, 'RME Exports'!CP27, "")</f>
        <v/>
      </c>
      <c r="CP27" s="58" t="str">
        <f>IF('RME Exports'!CQ27&gt;0, 'RME Exports'!CQ27, "")</f>
        <v/>
      </c>
      <c r="CQ27" s="58" t="str">
        <f>IF('RME Exports'!CR27&gt;0, 'RME Exports'!CR27, "")</f>
        <v/>
      </c>
      <c r="CR27" s="58" t="str">
        <f>IF('RME Exports'!CS27&gt;0, 'RME Exports'!CS27, "")</f>
        <v/>
      </c>
      <c r="CS27" s="58" t="str">
        <f>IF('RME Exports'!CT27&gt;0, 'RME Exports'!CT27, "")</f>
        <v/>
      </c>
      <c r="CT27" s="58" t="str">
        <f>IF('RME Exports'!CU27&gt;0, 'RME Exports'!CU27, "")</f>
        <v/>
      </c>
      <c r="CU27" s="58" t="str">
        <f>IF('RME Exports'!CV27&gt;0, 'RME Exports'!CV27, "")</f>
        <v/>
      </c>
      <c r="CV27" s="58" t="str">
        <f>IF('RME Exports'!CW27&gt;0, 'RME Exports'!CW27, "")</f>
        <v/>
      </c>
      <c r="CW27" s="58" t="str">
        <f>IF('RME Exports'!CX27&gt;0, 'RME Exports'!CX27, "")</f>
        <v/>
      </c>
      <c r="CX27" s="58" t="str">
        <f>IF('RME Exports'!CY27&gt;0, 'RME Exports'!CY27, "")</f>
        <v/>
      </c>
      <c r="CY27" s="58" t="str">
        <f>IF('RME Exports'!CZ27&gt;0, 'RME Exports'!CZ27, "")</f>
        <v/>
      </c>
      <c r="CZ27" s="58" t="str">
        <f>IF('RME Exports'!DA27&gt;0, 'RME Exports'!DA27, "")</f>
        <v/>
      </c>
      <c r="DA27" s="58" t="str">
        <f>IF('RME Exports'!DB27&gt;0, 'RME Exports'!DB27, "")</f>
        <v/>
      </c>
      <c r="DB27" s="58" t="str">
        <f>IF('RME Exports'!DC27&gt;0, 'RME Exports'!DC27, "")</f>
        <v/>
      </c>
      <c r="DC27" s="58" t="str">
        <f>IF('RME Exports'!DD27&gt;0, 'RME Exports'!DD27, "")</f>
        <v/>
      </c>
      <c r="DD27" s="58" t="str">
        <f>IF('RME Exports'!DE27&gt;0, 'RME Exports'!DE27, "")</f>
        <v/>
      </c>
      <c r="DE27" s="58" t="str">
        <f>IF('RME Exports'!DF27&gt;0, 'RME Exports'!DF27, "")</f>
        <v/>
      </c>
      <c r="DF27" s="58" t="str">
        <f>IF('RME Exports'!DG27&gt;0, 'RME Exports'!DG27, "")</f>
        <v/>
      </c>
      <c r="DG27" s="58" t="str">
        <f>IF('RME Exports'!DH27&gt;0, 'RME Exports'!DH27, "")</f>
        <v/>
      </c>
      <c r="DH27" s="58" t="str">
        <f>IF('RME Exports'!DI27&gt;0, 'RME Exports'!DI27, "")</f>
        <v/>
      </c>
      <c r="DI27" s="58" t="str">
        <f>IF('RME Exports'!DJ27&gt;0, 'RME Exports'!DJ27, "")</f>
        <v/>
      </c>
      <c r="DJ27" s="58" t="str">
        <f>IF('RME Exports'!DK27&gt;0, 'RME Exports'!DK27, "")</f>
        <v/>
      </c>
      <c r="DK27" s="58" t="str">
        <f>IF('RME Exports'!DL27&gt;0, 'RME Exports'!DL27, "")</f>
        <v/>
      </c>
      <c r="DL27" s="58" t="str">
        <f>IF('RME Exports'!DM27&gt;0, 'RME Exports'!DM27, "")</f>
        <v/>
      </c>
      <c r="DM27" s="58" t="str">
        <f>IF('RME Exports'!DN27&gt;0, 'RME Exports'!DN27, "")</f>
        <v/>
      </c>
      <c r="DN27" s="58" t="str">
        <f>IF('RME Exports'!DO27&gt;0, 'RME Exports'!DO27, "")</f>
        <v/>
      </c>
      <c r="DO27" s="58" t="str">
        <f>IF('RME Exports'!DP27&gt;0, 'RME Exports'!DP27, "")</f>
        <v/>
      </c>
      <c r="DP27" s="58" t="str">
        <f>IF('RME Exports'!DQ27&gt;0, 'RME Exports'!DQ27, "")</f>
        <v/>
      </c>
      <c r="DQ27" s="58" t="str">
        <f>IF('RME Exports'!DR27&gt;0, 'RME Exports'!DR27, "")</f>
        <v/>
      </c>
      <c r="DR27" s="58" t="str">
        <f>IF('RME Exports'!DS27&gt;0, 'RME Exports'!DS27, "")</f>
        <v/>
      </c>
      <c r="DS27" s="58" t="str">
        <f>IF('RME Exports'!DT27&gt;0, 'RME Exports'!DT27, "")</f>
        <v/>
      </c>
    </row>
    <row r="28" spans="2:123" x14ac:dyDescent="0.3">
      <c r="B28" s="39" t="s">
        <v>152</v>
      </c>
      <c r="C28" s="37" t="s">
        <v>153</v>
      </c>
      <c r="D28" s="58">
        <f>IF('RME Exports'!E28&gt;0, 'RME Exports'!E28, "")</f>
        <v>124.15939421668456</v>
      </c>
      <c r="E28" s="58">
        <f>IF('RME Exports'!F28&gt;0, 'RME Exports'!F28, "")</f>
        <v>246.65112642675453</v>
      </c>
      <c r="F28" s="58">
        <f>IF('RME Exports'!G28&gt;0, 'RME Exports'!G28, "")</f>
        <v>370.81052064343919</v>
      </c>
      <c r="G28" s="58">
        <f>IF('RME Exports'!H28&gt;0, 'RME Exports'!H28, "")</f>
        <v>115.75682953913112</v>
      </c>
      <c r="H28" s="58">
        <f>IF('RME Exports'!I28&gt;0, 'RME Exports'!I28, "")</f>
        <v>232.4612183443719</v>
      </c>
      <c r="I28" s="58">
        <f>IF('RME Exports'!J28&gt;0, 'RME Exports'!J28, "")</f>
        <v>348.21804788350312</v>
      </c>
      <c r="J28" s="58">
        <f>IF('RME Exports'!K28&gt;0, 'RME Exports'!K28, "")</f>
        <v>136.11516596135084</v>
      </c>
      <c r="K28" s="58">
        <f>IF('RME Exports'!L28&gt;0, 'RME Exports'!L28, "")</f>
        <v>255.68006230423737</v>
      </c>
      <c r="L28" s="58">
        <f>IF('RME Exports'!M28&gt;0, 'RME Exports'!M28, "")</f>
        <v>391.79522826558826</v>
      </c>
      <c r="M28" s="58">
        <f>IF('RME Exports'!N28&gt;0, 'RME Exports'!N28, "")</f>
        <v>138.29885600964798</v>
      </c>
      <c r="N28" s="58">
        <f>IF('RME Exports'!O28&gt;0, 'RME Exports'!O28, "")</f>
        <v>247.61764504587771</v>
      </c>
      <c r="O28" s="58">
        <f>IF('RME Exports'!P28&gt;0, 'RME Exports'!P28, "")</f>
        <v>385.9165010555256</v>
      </c>
      <c r="P28" s="58">
        <f>IF('RME Exports'!Q28&gt;0, 'RME Exports'!Q28, "")</f>
        <v>160.10758315366547</v>
      </c>
      <c r="Q28" s="58">
        <f>IF('RME Exports'!R28&gt;0, 'RME Exports'!R28, "")</f>
        <v>273.52283864475862</v>
      </c>
      <c r="R28" s="58">
        <f>IF('RME Exports'!S28&gt;0, 'RME Exports'!S28, "")</f>
        <v>433.63042179842415</v>
      </c>
      <c r="S28" s="58">
        <f>IF('RME Exports'!T28&gt;0, 'RME Exports'!T28, "")</f>
        <v>174.62299327118293</v>
      </c>
      <c r="T28" s="58">
        <f>IF('RME Exports'!U28&gt;0, 'RME Exports'!U28, "")</f>
        <v>274.61219577929273</v>
      </c>
      <c r="U28" s="58">
        <f>IF('RME Exports'!V28&gt;0, 'RME Exports'!V28, "")</f>
        <v>449.23518905047541</v>
      </c>
      <c r="V28" s="58">
        <f>IF('RME Exports'!W28&gt;0, 'RME Exports'!W28, "")</f>
        <v>119.70612163659072</v>
      </c>
      <c r="W28" s="58">
        <f>IF('RME Exports'!X28&gt;0, 'RME Exports'!X28, "")</f>
        <v>231.9978374586747</v>
      </c>
      <c r="X28" s="58">
        <f>IF('RME Exports'!Y28&gt;0, 'RME Exports'!Y28, "")</f>
        <v>351.70395909526536</v>
      </c>
      <c r="Y28" s="58">
        <f>IF('RME Exports'!Z28&gt;0, 'RME Exports'!Z28, "")</f>
        <v>169.35628687849263</v>
      </c>
      <c r="Z28" s="58">
        <f>IF('RME Exports'!AA28&gt;0, 'RME Exports'!AA28, "")</f>
        <v>285.5987239481409</v>
      </c>
      <c r="AA28" s="58">
        <f>IF('RME Exports'!AB28&gt;0, 'RME Exports'!AB28, "")</f>
        <v>454.95501082663361</v>
      </c>
      <c r="AB28" s="58" t="str">
        <f>IF('RME Exports'!AC28&gt;0, 'RME Exports'!AC28, "")</f>
        <v/>
      </c>
      <c r="AC28" s="58" t="str">
        <f>IF('RME Exports'!AD28&gt;0, 'RME Exports'!AD28, "")</f>
        <v/>
      </c>
      <c r="AD28" s="58" t="str">
        <f>IF('RME Exports'!AE28&gt;0, 'RME Exports'!AE28, "")</f>
        <v/>
      </c>
      <c r="AE28" s="58" t="str">
        <f>IF('RME Exports'!AF28&gt;0, 'RME Exports'!AF28, "")</f>
        <v/>
      </c>
      <c r="AF28" s="58" t="str">
        <f>IF('RME Exports'!AG28&gt;0, 'RME Exports'!AG28, "")</f>
        <v/>
      </c>
      <c r="AG28" s="58" t="str">
        <f>IF('RME Exports'!AH28&gt;0, 'RME Exports'!AH28, "")</f>
        <v/>
      </c>
      <c r="AH28" s="58" t="str">
        <f>IF('RME Exports'!AI28&gt;0, 'RME Exports'!AI28, "")</f>
        <v/>
      </c>
      <c r="AI28" s="58" t="str">
        <f>IF('RME Exports'!AJ28&gt;0, 'RME Exports'!AJ28, "")</f>
        <v/>
      </c>
      <c r="AJ28" s="58" t="str">
        <f>IF('RME Exports'!AK28&gt;0, 'RME Exports'!AK28, "")</f>
        <v/>
      </c>
      <c r="AK28" s="58" t="str">
        <f>IF('RME Exports'!AL28&gt;0, 'RME Exports'!AL28, "")</f>
        <v/>
      </c>
      <c r="AL28" s="58" t="str">
        <f>IF('RME Exports'!AM28&gt;0, 'RME Exports'!AM28, "")</f>
        <v/>
      </c>
      <c r="AM28" s="58" t="str">
        <f>IF('RME Exports'!AN28&gt;0, 'RME Exports'!AN28, "")</f>
        <v/>
      </c>
      <c r="AN28" s="58" t="str">
        <f>IF('RME Exports'!AO28&gt;0, 'RME Exports'!AO28, "")</f>
        <v/>
      </c>
      <c r="AO28" s="58" t="str">
        <f>IF('RME Exports'!AP28&gt;0, 'RME Exports'!AP28, "")</f>
        <v/>
      </c>
      <c r="AP28" s="58" t="str">
        <f>IF('RME Exports'!AQ28&gt;0, 'RME Exports'!AQ28, "")</f>
        <v/>
      </c>
      <c r="AQ28" s="58" t="str">
        <f>IF('RME Exports'!AR28&gt;0, 'RME Exports'!AR28, "")</f>
        <v/>
      </c>
      <c r="AR28" s="58" t="str">
        <f>IF('RME Exports'!AS28&gt;0, 'RME Exports'!AS28, "")</f>
        <v/>
      </c>
      <c r="AS28" s="58" t="str">
        <f>IF('RME Exports'!AT28&gt;0, 'RME Exports'!AT28, "")</f>
        <v/>
      </c>
      <c r="AT28" s="58" t="str">
        <f>IF('RME Exports'!AU28&gt;0, 'RME Exports'!AU28, "")</f>
        <v/>
      </c>
      <c r="AU28" s="58" t="str">
        <f>IF('RME Exports'!AV28&gt;0, 'RME Exports'!AV28, "")</f>
        <v/>
      </c>
      <c r="AV28" s="58" t="str">
        <f>IF('RME Exports'!AW28&gt;0, 'RME Exports'!AW28, "")</f>
        <v/>
      </c>
      <c r="AW28" s="58" t="str">
        <f>IF('RME Exports'!AX28&gt;0, 'RME Exports'!AX28, "")</f>
        <v/>
      </c>
      <c r="AX28" s="58" t="str">
        <f>IF('RME Exports'!AY28&gt;0, 'RME Exports'!AY28, "")</f>
        <v/>
      </c>
      <c r="AY28" s="58" t="str">
        <f>IF('RME Exports'!AZ28&gt;0, 'RME Exports'!AZ28, "")</f>
        <v/>
      </c>
      <c r="AZ28" s="58" t="str">
        <f>IF('RME Exports'!BA28&gt;0, 'RME Exports'!BA28, "")</f>
        <v/>
      </c>
      <c r="BA28" s="58" t="str">
        <f>IF('RME Exports'!BB28&gt;0, 'RME Exports'!BB28, "")</f>
        <v/>
      </c>
      <c r="BB28" s="58" t="str">
        <f>IF('RME Exports'!BC28&gt;0, 'RME Exports'!BC28, "")</f>
        <v/>
      </c>
      <c r="BC28" s="58" t="str">
        <f>IF('RME Exports'!BD28&gt;0, 'RME Exports'!BD28, "")</f>
        <v/>
      </c>
      <c r="BD28" s="58" t="str">
        <f>IF('RME Exports'!BE28&gt;0, 'RME Exports'!BE28, "")</f>
        <v/>
      </c>
      <c r="BE28" s="58" t="str">
        <f>IF('RME Exports'!BF28&gt;0, 'RME Exports'!BF28, "")</f>
        <v/>
      </c>
      <c r="BF28" s="58" t="str">
        <f>IF('RME Exports'!BG28&gt;0, 'RME Exports'!BG28, "")</f>
        <v/>
      </c>
      <c r="BG28" s="58" t="str">
        <f>IF('RME Exports'!BH28&gt;0, 'RME Exports'!BH28, "")</f>
        <v/>
      </c>
      <c r="BH28" s="58" t="str">
        <f>IF('RME Exports'!BI28&gt;0, 'RME Exports'!BI28, "")</f>
        <v/>
      </c>
      <c r="BI28" s="58" t="str">
        <f>IF('RME Exports'!BJ28&gt;0, 'RME Exports'!BJ28, "")</f>
        <v/>
      </c>
      <c r="BJ28" s="58" t="str">
        <f>IF('RME Exports'!BK28&gt;0, 'RME Exports'!BK28, "")</f>
        <v/>
      </c>
      <c r="BK28" s="58" t="str">
        <f>IF('RME Exports'!BL28&gt;0, 'RME Exports'!BL28, "")</f>
        <v/>
      </c>
      <c r="BL28" s="58" t="str">
        <f>IF('RME Exports'!BM28&gt;0, 'RME Exports'!BM28, "")</f>
        <v/>
      </c>
      <c r="BM28" s="58" t="str">
        <f>IF('RME Exports'!BN28&gt;0, 'RME Exports'!BN28, "")</f>
        <v/>
      </c>
      <c r="BN28" s="58" t="str">
        <f>IF('RME Exports'!BO28&gt;0, 'RME Exports'!BO28, "")</f>
        <v/>
      </c>
      <c r="BO28" s="58" t="str">
        <f>IF('RME Exports'!BP28&gt;0, 'RME Exports'!BP28, "")</f>
        <v/>
      </c>
      <c r="BP28" s="58" t="str">
        <f>IF('RME Exports'!BQ28&gt;0, 'RME Exports'!BQ28, "")</f>
        <v/>
      </c>
      <c r="BQ28" s="58" t="str">
        <f>IF('RME Exports'!BR28&gt;0, 'RME Exports'!BR28, "")</f>
        <v/>
      </c>
      <c r="BR28" s="58" t="str">
        <f>IF('RME Exports'!BS28&gt;0, 'RME Exports'!BS28, "")</f>
        <v/>
      </c>
      <c r="BS28" s="58" t="str">
        <f>IF('RME Exports'!BT28&gt;0, 'RME Exports'!BT28, "")</f>
        <v/>
      </c>
      <c r="BT28" s="58" t="str">
        <f>IF('RME Exports'!BU28&gt;0, 'RME Exports'!BU28, "")</f>
        <v/>
      </c>
      <c r="BU28" s="58" t="str">
        <f>IF('RME Exports'!BV28&gt;0, 'RME Exports'!BV28, "")</f>
        <v/>
      </c>
      <c r="BV28" s="58" t="str">
        <f>IF('RME Exports'!BW28&gt;0, 'RME Exports'!BW28, "")</f>
        <v/>
      </c>
      <c r="BW28" s="58" t="str">
        <f>IF('RME Exports'!BX28&gt;0, 'RME Exports'!BX28, "")</f>
        <v/>
      </c>
      <c r="BX28" s="58" t="str">
        <f>IF('RME Exports'!BY28&gt;0, 'RME Exports'!BY28, "")</f>
        <v/>
      </c>
      <c r="BY28" s="58" t="str">
        <f>IF('RME Exports'!BZ28&gt;0, 'RME Exports'!BZ28, "")</f>
        <v/>
      </c>
      <c r="BZ28" s="58" t="str">
        <f>IF('RME Exports'!CA28&gt;0, 'RME Exports'!CA28, "")</f>
        <v/>
      </c>
      <c r="CA28" s="58" t="str">
        <f>IF('RME Exports'!CB28&gt;0, 'RME Exports'!CB28, "")</f>
        <v/>
      </c>
      <c r="CB28" s="58" t="str">
        <f>IF('RME Exports'!CC28&gt;0, 'RME Exports'!CC28, "")</f>
        <v/>
      </c>
      <c r="CC28" s="58" t="str">
        <f>IF('RME Exports'!CD28&gt;0, 'RME Exports'!CD28, "")</f>
        <v/>
      </c>
      <c r="CD28" s="58" t="str">
        <f>IF('RME Exports'!CE28&gt;0, 'RME Exports'!CE28, "")</f>
        <v/>
      </c>
      <c r="CE28" s="58" t="str">
        <f>IF('RME Exports'!CF28&gt;0, 'RME Exports'!CF28, "")</f>
        <v/>
      </c>
      <c r="CF28" s="58" t="str">
        <f>IF('RME Exports'!CG28&gt;0, 'RME Exports'!CG28, "")</f>
        <v/>
      </c>
      <c r="CG28" s="58" t="str">
        <f>IF('RME Exports'!CH28&gt;0, 'RME Exports'!CH28, "")</f>
        <v/>
      </c>
      <c r="CH28" s="58" t="str">
        <f>IF('RME Exports'!CI28&gt;0, 'RME Exports'!CI28, "")</f>
        <v/>
      </c>
      <c r="CI28" s="58" t="str">
        <f>IF('RME Exports'!CJ28&gt;0, 'RME Exports'!CJ28, "")</f>
        <v/>
      </c>
      <c r="CJ28" s="58" t="str">
        <f>IF('RME Exports'!CK28&gt;0, 'RME Exports'!CK28, "")</f>
        <v/>
      </c>
      <c r="CK28" s="58" t="str">
        <f>IF('RME Exports'!CL28&gt;0, 'RME Exports'!CL28, "")</f>
        <v/>
      </c>
      <c r="CL28" s="58" t="str">
        <f>IF('RME Exports'!CM28&gt;0, 'RME Exports'!CM28, "")</f>
        <v/>
      </c>
      <c r="CM28" s="58" t="str">
        <f>IF('RME Exports'!CN28&gt;0, 'RME Exports'!CN28, "")</f>
        <v/>
      </c>
      <c r="CN28" s="58" t="str">
        <f>IF('RME Exports'!CO28&gt;0, 'RME Exports'!CO28, "")</f>
        <v/>
      </c>
      <c r="CO28" s="58" t="str">
        <f>IF('RME Exports'!CP28&gt;0, 'RME Exports'!CP28, "")</f>
        <v/>
      </c>
      <c r="CP28" s="58" t="str">
        <f>IF('RME Exports'!CQ28&gt;0, 'RME Exports'!CQ28, "")</f>
        <v/>
      </c>
      <c r="CQ28" s="58" t="str">
        <f>IF('RME Exports'!CR28&gt;0, 'RME Exports'!CR28, "")</f>
        <v/>
      </c>
      <c r="CR28" s="58" t="str">
        <f>IF('RME Exports'!CS28&gt;0, 'RME Exports'!CS28, "")</f>
        <v/>
      </c>
      <c r="CS28" s="58" t="str">
        <f>IF('RME Exports'!CT28&gt;0, 'RME Exports'!CT28, "")</f>
        <v/>
      </c>
      <c r="CT28" s="58" t="str">
        <f>IF('RME Exports'!CU28&gt;0, 'RME Exports'!CU28, "")</f>
        <v/>
      </c>
      <c r="CU28" s="58" t="str">
        <f>IF('RME Exports'!CV28&gt;0, 'RME Exports'!CV28, "")</f>
        <v/>
      </c>
      <c r="CV28" s="58" t="str">
        <f>IF('RME Exports'!CW28&gt;0, 'RME Exports'!CW28, "")</f>
        <v/>
      </c>
      <c r="CW28" s="58" t="str">
        <f>IF('RME Exports'!CX28&gt;0, 'RME Exports'!CX28, "")</f>
        <v/>
      </c>
      <c r="CX28" s="58" t="str">
        <f>IF('RME Exports'!CY28&gt;0, 'RME Exports'!CY28, "")</f>
        <v/>
      </c>
      <c r="CY28" s="58" t="str">
        <f>IF('RME Exports'!CZ28&gt;0, 'RME Exports'!CZ28, "")</f>
        <v/>
      </c>
      <c r="CZ28" s="58" t="str">
        <f>IF('RME Exports'!DA28&gt;0, 'RME Exports'!DA28, "")</f>
        <v/>
      </c>
      <c r="DA28" s="58" t="str">
        <f>IF('RME Exports'!DB28&gt;0, 'RME Exports'!DB28, "")</f>
        <v/>
      </c>
      <c r="DB28" s="58" t="str">
        <f>IF('RME Exports'!DC28&gt;0, 'RME Exports'!DC28, "")</f>
        <v/>
      </c>
      <c r="DC28" s="58" t="str">
        <f>IF('RME Exports'!DD28&gt;0, 'RME Exports'!DD28, "")</f>
        <v/>
      </c>
      <c r="DD28" s="58" t="str">
        <f>IF('RME Exports'!DE28&gt;0, 'RME Exports'!DE28, "")</f>
        <v/>
      </c>
      <c r="DE28" s="58" t="str">
        <f>IF('RME Exports'!DF28&gt;0, 'RME Exports'!DF28, "")</f>
        <v/>
      </c>
      <c r="DF28" s="58" t="str">
        <f>IF('RME Exports'!DG28&gt;0, 'RME Exports'!DG28, "")</f>
        <v/>
      </c>
      <c r="DG28" s="58" t="str">
        <f>IF('RME Exports'!DH28&gt;0, 'RME Exports'!DH28, "")</f>
        <v/>
      </c>
      <c r="DH28" s="58" t="str">
        <f>IF('RME Exports'!DI28&gt;0, 'RME Exports'!DI28, "")</f>
        <v/>
      </c>
      <c r="DI28" s="58" t="str">
        <f>IF('RME Exports'!DJ28&gt;0, 'RME Exports'!DJ28, "")</f>
        <v/>
      </c>
      <c r="DJ28" s="58" t="str">
        <f>IF('RME Exports'!DK28&gt;0, 'RME Exports'!DK28, "")</f>
        <v/>
      </c>
      <c r="DK28" s="58" t="str">
        <f>IF('RME Exports'!DL28&gt;0, 'RME Exports'!DL28, "")</f>
        <v/>
      </c>
      <c r="DL28" s="58" t="str">
        <f>IF('RME Exports'!DM28&gt;0, 'RME Exports'!DM28, "")</f>
        <v/>
      </c>
      <c r="DM28" s="58" t="str">
        <f>IF('RME Exports'!DN28&gt;0, 'RME Exports'!DN28, "")</f>
        <v/>
      </c>
      <c r="DN28" s="58" t="str">
        <f>IF('RME Exports'!DO28&gt;0, 'RME Exports'!DO28, "")</f>
        <v/>
      </c>
      <c r="DO28" s="58" t="str">
        <f>IF('RME Exports'!DP28&gt;0, 'RME Exports'!DP28, "")</f>
        <v/>
      </c>
      <c r="DP28" s="58" t="str">
        <f>IF('RME Exports'!DQ28&gt;0, 'RME Exports'!DQ28, "")</f>
        <v/>
      </c>
      <c r="DQ28" s="58" t="str">
        <f>IF('RME Exports'!DR28&gt;0, 'RME Exports'!DR28, "")</f>
        <v/>
      </c>
      <c r="DR28" s="58" t="str">
        <f>IF('RME Exports'!DS28&gt;0, 'RME Exports'!DS28, "")</f>
        <v/>
      </c>
      <c r="DS28" s="58" t="str">
        <f>IF('RME Exports'!DT28&gt;0, 'RME Exports'!DT28, "")</f>
        <v/>
      </c>
    </row>
    <row r="29" spans="2:123" x14ac:dyDescent="0.3">
      <c r="B29" s="39" t="s">
        <v>154</v>
      </c>
      <c r="C29" s="37" t="s">
        <v>155</v>
      </c>
      <c r="D29" s="58">
        <f>IF('RME Exports'!E29&gt;0, 'RME Exports'!E29, "")</f>
        <v>3050.7620914239192</v>
      </c>
      <c r="E29" s="58">
        <f>IF('RME Exports'!F29&gt;0, 'RME Exports'!F29, "")</f>
        <v>6039.0365451365515</v>
      </c>
      <c r="F29" s="58">
        <f>IF('RME Exports'!G29&gt;0, 'RME Exports'!G29, "")</f>
        <v>9089.798636560472</v>
      </c>
      <c r="G29" s="58">
        <f>IF('RME Exports'!H29&gt;0, 'RME Exports'!H29, "")</f>
        <v>2973.5398268108556</v>
      </c>
      <c r="H29" s="58">
        <f>IF('RME Exports'!I29&gt;0, 'RME Exports'!I29, "")</f>
        <v>5913.962600584151</v>
      </c>
      <c r="I29" s="58">
        <f>IF('RME Exports'!J29&gt;0, 'RME Exports'!J29, "")</f>
        <v>8887.5024273950021</v>
      </c>
      <c r="J29" s="58">
        <f>IF('RME Exports'!K29&gt;0, 'RME Exports'!K29, "")</f>
        <v>3030.4619394269621</v>
      </c>
      <c r="K29" s="58">
        <f>IF('RME Exports'!L29&gt;0, 'RME Exports'!L29, "")</f>
        <v>6076.8348583382403</v>
      </c>
      <c r="L29" s="58">
        <f>IF('RME Exports'!M29&gt;0, 'RME Exports'!M29, "")</f>
        <v>9107.2967977652024</v>
      </c>
      <c r="M29" s="58">
        <f>IF('RME Exports'!N29&gt;0, 'RME Exports'!N29, "")</f>
        <v>3064.9423116906355</v>
      </c>
      <c r="N29" s="58">
        <f>IF('RME Exports'!O29&gt;0, 'RME Exports'!O29, "")</f>
        <v>5821.8564434565214</v>
      </c>
      <c r="O29" s="58">
        <f>IF('RME Exports'!P29&gt;0, 'RME Exports'!P29, "")</f>
        <v>8886.798755147156</v>
      </c>
      <c r="P29" s="58">
        <f>IF('RME Exports'!Q29&gt;0, 'RME Exports'!Q29, "")</f>
        <v>3451.5709914732738</v>
      </c>
      <c r="Q29" s="58">
        <f>IF('RME Exports'!R29&gt;0, 'RME Exports'!R29, "")</f>
        <v>6532.4145257089431</v>
      </c>
      <c r="R29" s="58">
        <f>IF('RME Exports'!S29&gt;0, 'RME Exports'!S29, "")</f>
        <v>9983.9855171822164</v>
      </c>
      <c r="S29" s="58">
        <f>IF('RME Exports'!T29&gt;0, 'RME Exports'!T29, "")</f>
        <v>3384.4554267567682</v>
      </c>
      <c r="T29" s="58">
        <f>IF('RME Exports'!U29&gt;0, 'RME Exports'!U29, "")</f>
        <v>6258.9339574054975</v>
      </c>
      <c r="U29" s="58">
        <f>IF('RME Exports'!V29&gt;0, 'RME Exports'!V29, "")</f>
        <v>9643.3893841622703</v>
      </c>
      <c r="V29" s="58">
        <f>IF('RME Exports'!W29&gt;0, 'RME Exports'!W29, "")</f>
        <v>3024.6015937106527</v>
      </c>
      <c r="W29" s="58">
        <f>IF('RME Exports'!X29&gt;0, 'RME Exports'!X29, "")</f>
        <v>6173.3712578155846</v>
      </c>
      <c r="X29" s="58">
        <f>IF('RME Exports'!Y29&gt;0, 'RME Exports'!Y29, "")</f>
        <v>9197.9728515262341</v>
      </c>
      <c r="Y29" s="58">
        <f>IF('RME Exports'!Z29&gt;0, 'RME Exports'!Z29, "")</f>
        <v>3969.329434066844</v>
      </c>
      <c r="Z29" s="58">
        <f>IF('RME Exports'!AA29&gt;0, 'RME Exports'!AA29, "")</f>
        <v>7648.7681798358935</v>
      </c>
      <c r="AA29" s="58">
        <f>IF('RME Exports'!AB29&gt;0, 'RME Exports'!AB29, "")</f>
        <v>11618.097613902739</v>
      </c>
      <c r="AB29" s="58" t="str">
        <f>IF('RME Exports'!AC29&gt;0, 'RME Exports'!AC29, "")</f>
        <v/>
      </c>
      <c r="AC29" s="58" t="str">
        <f>IF('RME Exports'!AD29&gt;0, 'RME Exports'!AD29, "")</f>
        <v/>
      </c>
      <c r="AD29" s="58" t="str">
        <f>IF('RME Exports'!AE29&gt;0, 'RME Exports'!AE29, "")</f>
        <v/>
      </c>
      <c r="AE29" s="58" t="str">
        <f>IF('RME Exports'!AF29&gt;0, 'RME Exports'!AF29, "")</f>
        <v/>
      </c>
      <c r="AF29" s="58" t="str">
        <f>IF('RME Exports'!AG29&gt;0, 'RME Exports'!AG29, "")</f>
        <v/>
      </c>
      <c r="AG29" s="58" t="str">
        <f>IF('RME Exports'!AH29&gt;0, 'RME Exports'!AH29, "")</f>
        <v/>
      </c>
      <c r="AH29" s="58" t="str">
        <f>IF('RME Exports'!AI29&gt;0, 'RME Exports'!AI29, "")</f>
        <v/>
      </c>
      <c r="AI29" s="58" t="str">
        <f>IF('RME Exports'!AJ29&gt;0, 'RME Exports'!AJ29, "")</f>
        <v/>
      </c>
      <c r="AJ29" s="58" t="str">
        <f>IF('RME Exports'!AK29&gt;0, 'RME Exports'!AK29, "")</f>
        <v/>
      </c>
      <c r="AK29" s="58" t="str">
        <f>IF('RME Exports'!AL29&gt;0, 'RME Exports'!AL29, "")</f>
        <v/>
      </c>
      <c r="AL29" s="58" t="str">
        <f>IF('RME Exports'!AM29&gt;0, 'RME Exports'!AM29, "")</f>
        <v/>
      </c>
      <c r="AM29" s="58" t="str">
        <f>IF('RME Exports'!AN29&gt;0, 'RME Exports'!AN29, "")</f>
        <v/>
      </c>
      <c r="AN29" s="58" t="str">
        <f>IF('RME Exports'!AO29&gt;0, 'RME Exports'!AO29, "")</f>
        <v/>
      </c>
      <c r="AO29" s="58" t="str">
        <f>IF('RME Exports'!AP29&gt;0, 'RME Exports'!AP29, "")</f>
        <v/>
      </c>
      <c r="AP29" s="58" t="str">
        <f>IF('RME Exports'!AQ29&gt;0, 'RME Exports'!AQ29, "")</f>
        <v/>
      </c>
      <c r="AQ29" s="58" t="str">
        <f>IF('RME Exports'!AR29&gt;0, 'RME Exports'!AR29, "")</f>
        <v/>
      </c>
      <c r="AR29" s="58" t="str">
        <f>IF('RME Exports'!AS29&gt;0, 'RME Exports'!AS29, "")</f>
        <v/>
      </c>
      <c r="AS29" s="58" t="str">
        <f>IF('RME Exports'!AT29&gt;0, 'RME Exports'!AT29, "")</f>
        <v/>
      </c>
      <c r="AT29" s="58" t="str">
        <f>IF('RME Exports'!AU29&gt;0, 'RME Exports'!AU29, "")</f>
        <v/>
      </c>
      <c r="AU29" s="58" t="str">
        <f>IF('RME Exports'!AV29&gt;0, 'RME Exports'!AV29, "")</f>
        <v/>
      </c>
      <c r="AV29" s="58" t="str">
        <f>IF('RME Exports'!AW29&gt;0, 'RME Exports'!AW29, "")</f>
        <v/>
      </c>
      <c r="AW29" s="58" t="str">
        <f>IF('RME Exports'!AX29&gt;0, 'RME Exports'!AX29, "")</f>
        <v/>
      </c>
      <c r="AX29" s="58" t="str">
        <f>IF('RME Exports'!AY29&gt;0, 'RME Exports'!AY29, "")</f>
        <v/>
      </c>
      <c r="AY29" s="58" t="str">
        <f>IF('RME Exports'!AZ29&gt;0, 'RME Exports'!AZ29, "")</f>
        <v/>
      </c>
      <c r="AZ29" s="58" t="str">
        <f>IF('RME Exports'!BA29&gt;0, 'RME Exports'!BA29, "")</f>
        <v/>
      </c>
      <c r="BA29" s="58" t="str">
        <f>IF('RME Exports'!BB29&gt;0, 'RME Exports'!BB29, "")</f>
        <v/>
      </c>
      <c r="BB29" s="58" t="str">
        <f>IF('RME Exports'!BC29&gt;0, 'RME Exports'!BC29, "")</f>
        <v/>
      </c>
      <c r="BC29" s="58" t="str">
        <f>IF('RME Exports'!BD29&gt;0, 'RME Exports'!BD29, "")</f>
        <v/>
      </c>
      <c r="BD29" s="58" t="str">
        <f>IF('RME Exports'!BE29&gt;0, 'RME Exports'!BE29, "")</f>
        <v/>
      </c>
      <c r="BE29" s="58" t="str">
        <f>IF('RME Exports'!BF29&gt;0, 'RME Exports'!BF29, "")</f>
        <v/>
      </c>
      <c r="BF29" s="58" t="str">
        <f>IF('RME Exports'!BG29&gt;0, 'RME Exports'!BG29, "")</f>
        <v/>
      </c>
      <c r="BG29" s="58" t="str">
        <f>IF('RME Exports'!BH29&gt;0, 'RME Exports'!BH29, "")</f>
        <v/>
      </c>
      <c r="BH29" s="58" t="str">
        <f>IF('RME Exports'!BI29&gt;0, 'RME Exports'!BI29, "")</f>
        <v/>
      </c>
      <c r="BI29" s="58" t="str">
        <f>IF('RME Exports'!BJ29&gt;0, 'RME Exports'!BJ29, "")</f>
        <v/>
      </c>
      <c r="BJ29" s="58" t="str">
        <f>IF('RME Exports'!BK29&gt;0, 'RME Exports'!BK29, "")</f>
        <v/>
      </c>
      <c r="BK29" s="58" t="str">
        <f>IF('RME Exports'!BL29&gt;0, 'RME Exports'!BL29, "")</f>
        <v/>
      </c>
      <c r="BL29" s="58" t="str">
        <f>IF('RME Exports'!BM29&gt;0, 'RME Exports'!BM29, "")</f>
        <v/>
      </c>
      <c r="BM29" s="58" t="str">
        <f>IF('RME Exports'!BN29&gt;0, 'RME Exports'!BN29, "")</f>
        <v/>
      </c>
      <c r="BN29" s="58" t="str">
        <f>IF('RME Exports'!BO29&gt;0, 'RME Exports'!BO29, "")</f>
        <v/>
      </c>
      <c r="BO29" s="58" t="str">
        <f>IF('RME Exports'!BP29&gt;0, 'RME Exports'!BP29, "")</f>
        <v/>
      </c>
      <c r="BP29" s="58" t="str">
        <f>IF('RME Exports'!BQ29&gt;0, 'RME Exports'!BQ29, "")</f>
        <v/>
      </c>
      <c r="BQ29" s="58" t="str">
        <f>IF('RME Exports'!BR29&gt;0, 'RME Exports'!BR29, "")</f>
        <v/>
      </c>
      <c r="BR29" s="58" t="str">
        <f>IF('RME Exports'!BS29&gt;0, 'RME Exports'!BS29, "")</f>
        <v/>
      </c>
      <c r="BS29" s="58" t="str">
        <f>IF('RME Exports'!BT29&gt;0, 'RME Exports'!BT29, "")</f>
        <v/>
      </c>
      <c r="BT29" s="58" t="str">
        <f>IF('RME Exports'!BU29&gt;0, 'RME Exports'!BU29, "")</f>
        <v/>
      </c>
      <c r="BU29" s="58" t="str">
        <f>IF('RME Exports'!BV29&gt;0, 'RME Exports'!BV29, "")</f>
        <v/>
      </c>
      <c r="BV29" s="58" t="str">
        <f>IF('RME Exports'!BW29&gt;0, 'RME Exports'!BW29, "")</f>
        <v/>
      </c>
      <c r="BW29" s="58" t="str">
        <f>IF('RME Exports'!BX29&gt;0, 'RME Exports'!BX29, "")</f>
        <v/>
      </c>
      <c r="BX29" s="58" t="str">
        <f>IF('RME Exports'!BY29&gt;0, 'RME Exports'!BY29, "")</f>
        <v/>
      </c>
      <c r="BY29" s="58" t="str">
        <f>IF('RME Exports'!BZ29&gt;0, 'RME Exports'!BZ29, "")</f>
        <v/>
      </c>
      <c r="BZ29" s="58" t="str">
        <f>IF('RME Exports'!CA29&gt;0, 'RME Exports'!CA29, "")</f>
        <v/>
      </c>
      <c r="CA29" s="58" t="str">
        <f>IF('RME Exports'!CB29&gt;0, 'RME Exports'!CB29, "")</f>
        <v/>
      </c>
      <c r="CB29" s="58" t="str">
        <f>IF('RME Exports'!CC29&gt;0, 'RME Exports'!CC29, "")</f>
        <v/>
      </c>
      <c r="CC29" s="58" t="str">
        <f>IF('RME Exports'!CD29&gt;0, 'RME Exports'!CD29, "")</f>
        <v/>
      </c>
      <c r="CD29" s="58" t="str">
        <f>IF('RME Exports'!CE29&gt;0, 'RME Exports'!CE29, "")</f>
        <v/>
      </c>
      <c r="CE29" s="58" t="str">
        <f>IF('RME Exports'!CF29&gt;0, 'RME Exports'!CF29, "")</f>
        <v/>
      </c>
      <c r="CF29" s="58" t="str">
        <f>IF('RME Exports'!CG29&gt;0, 'RME Exports'!CG29, "")</f>
        <v/>
      </c>
      <c r="CG29" s="58" t="str">
        <f>IF('RME Exports'!CH29&gt;0, 'RME Exports'!CH29, "")</f>
        <v/>
      </c>
      <c r="CH29" s="58" t="str">
        <f>IF('RME Exports'!CI29&gt;0, 'RME Exports'!CI29, "")</f>
        <v/>
      </c>
      <c r="CI29" s="58" t="str">
        <f>IF('RME Exports'!CJ29&gt;0, 'RME Exports'!CJ29, "")</f>
        <v/>
      </c>
      <c r="CJ29" s="58" t="str">
        <f>IF('RME Exports'!CK29&gt;0, 'RME Exports'!CK29, "")</f>
        <v/>
      </c>
      <c r="CK29" s="58" t="str">
        <f>IF('RME Exports'!CL29&gt;0, 'RME Exports'!CL29, "")</f>
        <v/>
      </c>
      <c r="CL29" s="58" t="str">
        <f>IF('RME Exports'!CM29&gt;0, 'RME Exports'!CM29, "")</f>
        <v/>
      </c>
      <c r="CM29" s="58" t="str">
        <f>IF('RME Exports'!CN29&gt;0, 'RME Exports'!CN29, "")</f>
        <v/>
      </c>
      <c r="CN29" s="58" t="str">
        <f>IF('RME Exports'!CO29&gt;0, 'RME Exports'!CO29, "")</f>
        <v/>
      </c>
      <c r="CO29" s="58" t="str">
        <f>IF('RME Exports'!CP29&gt;0, 'RME Exports'!CP29, "")</f>
        <v/>
      </c>
      <c r="CP29" s="58" t="str">
        <f>IF('RME Exports'!CQ29&gt;0, 'RME Exports'!CQ29, "")</f>
        <v/>
      </c>
      <c r="CQ29" s="58" t="str">
        <f>IF('RME Exports'!CR29&gt;0, 'RME Exports'!CR29, "")</f>
        <v/>
      </c>
      <c r="CR29" s="58" t="str">
        <f>IF('RME Exports'!CS29&gt;0, 'RME Exports'!CS29, "")</f>
        <v/>
      </c>
      <c r="CS29" s="58" t="str">
        <f>IF('RME Exports'!CT29&gt;0, 'RME Exports'!CT29, "")</f>
        <v/>
      </c>
      <c r="CT29" s="58" t="str">
        <f>IF('RME Exports'!CU29&gt;0, 'RME Exports'!CU29, "")</f>
        <v/>
      </c>
      <c r="CU29" s="58" t="str">
        <f>IF('RME Exports'!CV29&gt;0, 'RME Exports'!CV29, "")</f>
        <v/>
      </c>
      <c r="CV29" s="58" t="str">
        <f>IF('RME Exports'!CW29&gt;0, 'RME Exports'!CW29, "")</f>
        <v/>
      </c>
      <c r="CW29" s="58" t="str">
        <f>IF('RME Exports'!CX29&gt;0, 'RME Exports'!CX29, "")</f>
        <v/>
      </c>
      <c r="CX29" s="58" t="str">
        <f>IF('RME Exports'!CY29&gt;0, 'RME Exports'!CY29, "")</f>
        <v/>
      </c>
      <c r="CY29" s="58" t="str">
        <f>IF('RME Exports'!CZ29&gt;0, 'RME Exports'!CZ29, "")</f>
        <v/>
      </c>
      <c r="CZ29" s="58" t="str">
        <f>IF('RME Exports'!DA29&gt;0, 'RME Exports'!DA29, "")</f>
        <v/>
      </c>
      <c r="DA29" s="58" t="str">
        <f>IF('RME Exports'!DB29&gt;0, 'RME Exports'!DB29, "")</f>
        <v/>
      </c>
      <c r="DB29" s="58" t="str">
        <f>IF('RME Exports'!DC29&gt;0, 'RME Exports'!DC29, "")</f>
        <v/>
      </c>
      <c r="DC29" s="58" t="str">
        <f>IF('RME Exports'!DD29&gt;0, 'RME Exports'!DD29, "")</f>
        <v/>
      </c>
      <c r="DD29" s="58" t="str">
        <f>IF('RME Exports'!DE29&gt;0, 'RME Exports'!DE29, "")</f>
        <v/>
      </c>
      <c r="DE29" s="58" t="str">
        <f>IF('RME Exports'!DF29&gt;0, 'RME Exports'!DF29, "")</f>
        <v/>
      </c>
      <c r="DF29" s="58" t="str">
        <f>IF('RME Exports'!DG29&gt;0, 'RME Exports'!DG29, "")</f>
        <v/>
      </c>
      <c r="DG29" s="58" t="str">
        <f>IF('RME Exports'!DH29&gt;0, 'RME Exports'!DH29, "")</f>
        <v/>
      </c>
      <c r="DH29" s="58" t="str">
        <f>IF('RME Exports'!DI29&gt;0, 'RME Exports'!DI29, "")</f>
        <v/>
      </c>
      <c r="DI29" s="58" t="str">
        <f>IF('RME Exports'!DJ29&gt;0, 'RME Exports'!DJ29, "")</f>
        <v/>
      </c>
      <c r="DJ29" s="58" t="str">
        <f>IF('RME Exports'!DK29&gt;0, 'RME Exports'!DK29, "")</f>
        <v/>
      </c>
      <c r="DK29" s="58" t="str">
        <f>IF('RME Exports'!DL29&gt;0, 'RME Exports'!DL29, "")</f>
        <v/>
      </c>
      <c r="DL29" s="58" t="str">
        <f>IF('RME Exports'!DM29&gt;0, 'RME Exports'!DM29, "")</f>
        <v/>
      </c>
      <c r="DM29" s="58" t="str">
        <f>IF('RME Exports'!DN29&gt;0, 'RME Exports'!DN29, "")</f>
        <v/>
      </c>
      <c r="DN29" s="58" t="str">
        <f>IF('RME Exports'!DO29&gt;0, 'RME Exports'!DO29, "")</f>
        <v/>
      </c>
      <c r="DO29" s="58" t="str">
        <f>IF('RME Exports'!DP29&gt;0, 'RME Exports'!DP29, "")</f>
        <v/>
      </c>
      <c r="DP29" s="58" t="str">
        <f>IF('RME Exports'!DQ29&gt;0, 'RME Exports'!DQ29, "")</f>
        <v/>
      </c>
      <c r="DQ29" s="58" t="str">
        <f>IF('RME Exports'!DR29&gt;0, 'RME Exports'!DR29, "")</f>
        <v/>
      </c>
      <c r="DR29" s="58" t="str">
        <f>IF('RME Exports'!DS29&gt;0, 'RME Exports'!DS29, "")</f>
        <v/>
      </c>
      <c r="DS29" s="58" t="str">
        <f>IF('RME Exports'!DT29&gt;0, 'RME Exports'!DT29, "")</f>
        <v/>
      </c>
    </row>
    <row r="30" spans="2:123" x14ac:dyDescent="0.3">
      <c r="B30" s="39" t="s">
        <v>156</v>
      </c>
      <c r="C30" s="37" t="s">
        <v>157</v>
      </c>
      <c r="D30" s="58">
        <f>IF('RME Exports'!E30&gt;0, 'RME Exports'!E30, "")</f>
        <v>175.64357465443919</v>
      </c>
      <c r="E30" s="58">
        <f>IF('RME Exports'!F30&gt;0, 'RME Exports'!F30, "")</f>
        <v>316.99282323947415</v>
      </c>
      <c r="F30" s="58">
        <f>IF('RME Exports'!G30&gt;0, 'RME Exports'!G30, "")</f>
        <v>492.63639789391323</v>
      </c>
      <c r="G30" s="58">
        <f>IF('RME Exports'!H30&gt;0, 'RME Exports'!H30, "")</f>
        <v>156.82110637501577</v>
      </c>
      <c r="H30" s="58">
        <f>IF('RME Exports'!I30&gt;0, 'RME Exports'!I30, "")</f>
        <v>278.19482860752379</v>
      </c>
      <c r="I30" s="58">
        <f>IF('RME Exports'!J30&gt;0, 'RME Exports'!J30, "")</f>
        <v>435.01593498253965</v>
      </c>
      <c r="J30" s="58">
        <f>IF('RME Exports'!K30&gt;0, 'RME Exports'!K30, "")</f>
        <v>141.66668492702757</v>
      </c>
      <c r="K30" s="58">
        <f>IF('RME Exports'!L30&gt;0, 'RME Exports'!L30, "")</f>
        <v>222.18404811942176</v>
      </c>
      <c r="L30" s="58">
        <f>IF('RME Exports'!M30&gt;0, 'RME Exports'!M30, "")</f>
        <v>363.85073304644914</v>
      </c>
      <c r="M30" s="58">
        <f>IF('RME Exports'!N30&gt;0, 'RME Exports'!N30, "")</f>
        <v>145.9971758009799</v>
      </c>
      <c r="N30" s="58">
        <f>IF('RME Exports'!O30&gt;0, 'RME Exports'!O30, "")</f>
        <v>210.36983631512592</v>
      </c>
      <c r="O30" s="58">
        <f>IF('RME Exports'!P30&gt;0, 'RME Exports'!P30, "")</f>
        <v>356.36701211610574</v>
      </c>
      <c r="P30" s="58">
        <f>IF('RME Exports'!Q30&gt;0, 'RME Exports'!Q30, "")</f>
        <v>165.12662272346199</v>
      </c>
      <c r="Q30" s="58">
        <f>IF('RME Exports'!R30&gt;0, 'RME Exports'!R30, "")</f>
        <v>236.3736558319915</v>
      </c>
      <c r="R30" s="58">
        <f>IF('RME Exports'!S30&gt;0, 'RME Exports'!S30, "")</f>
        <v>401.50027855545363</v>
      </c>
      <c r="S30" s="58">
        <f>IF('RME Exports'!T30&gt;0, 'RME Exports'!T30, "")</f>
        <v>172.3432470602591</v>
      </c>
      <c r="T30" s="58">
        <f>IF('RME Exports'!U30&gt;0, 'RME Exports'!U30, "")</f>
        <v>240.9636581714627</v>
      </c>
      <c r="U30" s="58">
        <f>IF('RME Exports'!V30&gt;0, 'RME Exports'!V30, "")</f>
        <v>413.306905231722</v>
      </c>
      <c r="V30" s="58">
        <f>IF('RME Exports'!W30&gt;0, 'RME Exports'!W30, "")</f>
        <v>153.94519006484404</v>
      </c>
      <c r="W30" s="58">
        <f>IF('RME Exports'!X30&gt;0, 'RME Exports'!X30, "")</f>
        <v>234.70355913388707</v>
      </c>
      <c r="X30" s="58">
        <f>IF('RME Exports'!Y30&gt;0, 'RME Exports'!Y30, "")</f>
        <v>388.64874919873125</v>
      </c>
      <c r="Y30" s="58">
        <f>IF('RME Exports'!Z30&gt;0, 'RME Exports'!Z30, "")</f>
        <v>167.40334716664577</v>
      </c>
      <c r="Z30" s="58">
        <f>IF('RME Exports'!AA30&gt;0, 'RME Exports'!AA30, "")</f>
        <v>238.35037464023392</v>
      </c>
      <c r="AA30" s="58">
        <f>IF('RME Exports'!AB30&gt;0, 'RME Exports'!AB30, "")</f>
        <v>405.7537218068797</v>
      </c>
      <c r="AB30" s="58" t="str">
        <f>IF('RME Exports'!AC30&gt;0, 'RME Exports'!AC30, "")</f>
        <v/>
      </c>
      <c r="AC30" s="58" t="str">
        <f>IF('RME Exports'!AD30&gt;0, 'RME Exports'!AD30, "")</f>
        <v/>
      </c>
      <c r="AD30" s="58" t="str">
        <f>IF('RME Exports'!AE30&gt;0, 'RME Exports'!AE30, "")</f>
        <v/>
      </c>
      <c r="AE30" s="58" t="str">
        <f>IF('RME Exports'!AF30&gt;0, 'RME Exports'!AF30, "")</f>
        <v/>
      </c>
      <c r="AF30" s="58" t="str">
        <f>IF('RME Exports'!AG30&gt;0, 'RME Exports'!AG30, "")</f>
        <v/>
      </c>
      <c r="AG30" s="58" t="str">
        <f>IF('RME Exports'!AH30&gt;0, 'RME Exports'!AH30, "")</f>
        <v/>
      </c>
      <c r="AH30" s="58" t="str">
        <f>IF('RME Exports'!AI30&gt;0, 'RME Exports'!AI30, "")</f>
        <v/>
      </c>
      <c r="AI30" s="58" t="str">
        <f>IF('RME Exports'!AJ30&gt;0, 'RME Exports'!AJ30, "")</f>
        <v/>
      </c>
      <c r="AJ30" s="58" t="str">
        <f>IF('RME Exports'!AK30&gt;0, 'RME Exports'!AK30, "")</f>
        <v/>
      </c>
      <c r="AK30" s="58" t="str">
        <f>IF('RME Exports'!AL30&gt;0, 'RME Exports'!AL30, "")</f>
        <v/>
      </c>
      <c r="AL30" s="58" t="str">
        <f>IF('RME Exports'!AM30&gt;0, 'RME Exports'!AM30, "")</f>
        <v/>
      </c>
      <c r="AM30" s="58" t="str">
        <f>IF('RME Exports'!AN30&gt;0, 'RME Exports'!AN30, "")</f>
        <v/>
      </c>
      <c r="AN30" s="58" t="str">
        <f>IF('RME Exports'!AO30&gt;0, 'RME Exports'!AO30, "")</f>
        <v/>
      </c>
      <c r="AO30" s="58" t="str">
        <f>IF('RME Exports'!AP30&gt;0, 'RME Exports'!AP30, "")</f>
        <v/>
      </c>
      <c r="AP30" s="58" t="str">
        <f>IF('RME Exports'!AQ30&gt;0, 'RME Exports'!AQ30, "")</f>
        <v/>
      </c>
      <c r="AQ30" s="58" t="str">
        <f>IF('RME Exports'!AR30&gt;0, 'RME Exports'!AR30, "")</f>
        <v/>
      </c>
      <c r="AR30" s="58" t="str">
        <f>IF('RME Exports'!AS30&gt;0, 'RME Exports'!AS30, "")</f>
        <v/>
      </c>
      <c r="AS30" s="58" t="str">
        <f>IF('RME Exports'!AT30&gt;0, 'RME Exports'!AT30, "")</f>
        <v/>
      </c>
      <c r="AT30" s="58" t="str">
        <f>IF('RME Exports'!AU30&gt;0, 'RME Exports'!AU30, "")</f>
        <v/>
      </c>
      <c r="AU30" s="58" t="str">
        <f>IF('RME Exports'!AV30&gt;0, 'RME Exports'!AV30, "")</f>
        <v/>
      </c>
      <c r="AV30" s="58" t="str">
        <f>IF('RME Exports'!AW30&gt;0, 'RME Exports'!AW30, "")</f>
        <v/>
      </c>
      <c r="AW30" s="58" t="str">
        <f>IF('RME Exports'!AX30&gt;0, 'RME Exports'!AX30, "")</f>
        <v/>
      </c>
      <c r="AX30" s="58" t="str">
        <f>IF('RME Exports'!AY30&gt;0, 'RME Exports'!AY30, "")</f>
        <v/>
      </c>
      <c r="AY30" s="58" t="str">
        <f>IF('RME Exports'!AZ30&gt;0, 'RME Exports'!AZ30, "")</f>
        <v/>
      </c>
      <c r="AZ30" s="58" t="str">
        <f>IF('RME Exports'!BA30&gt;0, 'RME Exports'!BA30, "")</f>
        <v/>
      </c>
      <c r="BA30" s="58" t="str">
        <f>IF('RME Exports'!BB30&gt;0, 'RME Exports'!BB30, "")</f>
        <v/>
      </c>
      <c r="BB30" s="58" t="str">
        <f>IF('RME Exports'!BC30&gt;0, 'RME Exports'!BC30, "")</f>
        <v/>
      </c>
      <c r="BC30" s="58" t="str">
        <f>IF('RME Exports'!BD30&gt;0, 'RME Exports'!BD30, "")</f>
        <v/>
      </c>
      <c r="BD30" s="58" t="str">
        <f>IF('RME Exports'!BE30&gt;0, 'RME Exports'!BE30, "")</f>
        <v/>
      </c>
      <c r="BE30" s="58" t="str">
        <f>IF('RME Exports'!BF30&gt;0, 'RME Exports'!BF30, "")</f>
        <v/>
      </c>
      <c r="BF30" s="58" t="str">
        <f>IF('RME Exports'!BG30&gt;0, 'RME Exports'!BG30, "")</f>
        <v/>
      </c>
      <c r="BG30" s="58" t="str">
        <f>IF('RME Exports'!BH30&gt;0, 'RME Exports'!BH30, "")</f>
        <v/>
      </c>
      <c r="BH30" s="58" t="str">
        <f>IF('RME Exports'!BI30&gt;0, 'RME Exports'!BI30, "")</f>
        <v/>
      </c>
      <c r="BI30" s="58" t="str">
        <f>IF('RME Exports'!BJ30&gt;0, 'RME Exports'!BJ30, "")</f>
        <v/>
      </c>
      <c r="BJ30" s="58" t="str">
        <f>IF('RME Exports'!BK30&gt;0, 'RME Exports'!BK30, "")</f>
        <v/>
      </c>
      <c r="BK30" s="58" t="str">
        <f>IF('RME Exports'!BL30&gt;0, 'RME Exports'!BL30, "")</f>
        <v/>
      </c>
      <c r="BL30" s="58" t="str">
        <f>IF('RME Exports'!BM30&gt;0, 'RME Exports'!BM30, "")</f>
        <v/>
      </c>
      <c r="BM30" s="58" t="str">
        <f>IF('RME Exports'!BN30&gt;0, 'RME Exports'!BN30, "")</f>
        <v/>
      </c>
      <c r="BN30" s="58" t="str">
        <f>IF('RME Exports'!BO30&gt;0, 'RME Exports'!BO30, "")</f>
        <v/>
      </c>
      <c r="BO30" s="58" t="str">
        <f>IF('RME Exports'!BP30&gt;0, 'RME Exports'!BP30, "")</f>
        <v/>
      </c>
      <c r="BP30" s="58" t="str">
        <f>IF('RME Exports'!BQ30&gt;0, 'RME Exports'!BQ30, "")</f>
        <v/>
      </c>
      <c r="BQ30" s="58" t="str">
        <f>IF('RME Exports'!BR30&gt;0, 'RME Exports'!BR30, "")</f>
        <v/>
      </c>
      <c r="BR30" s="58" t="str">
        <f>IF('RME Exports'!BS30&gt;0, 'RME Exports'!BS30, "")</f>
        <v/>
      </c>
      <c r="BS30" s="58" t="str">
        <f>IF('RME Exports'!BT30&gt;0, 'RME Exports'!BT30, "")</f>
        <v/>
      </c>
      <c r="BT30" s="58" t="str">
        <f>IF('RME Exports'!BU30&gt;0, 'RME Exports'!BU30, "")</f>
        <v/>
      </c>
      <c r="BU30" s="58" t="str">
        <f>IF('RME Exports'!BV30&gt;0, 'RME Exports'!BV30, "")</f>
        <v/>
      </c>
      <c r="BV30" s="58" t="str">
        <f>IF('RME Exports'!BW30&gt;0, 'RME Exports'!BW30, "")</f>
        <v/>
      </c>
      <c r="BW30" s="58" t="str">
        <f>IF('RME Exports'!BX30&gt;0, 'RME Exports'!BX30, "")</f>
        <v/>
      </c>
      <c r="BX30" s="58" t="str">
        <f>IF('RME Exports'!BY30&gt;0, 'RME Exports'!BY30, "")</f>
        <v/>
      </c>
      <c r="BY30" s="58" t="str">
        <f>IF('RME Exports'!BZ30&gt;0, 'RME Exports'!BZ30, "")</f>
        <v/>
      </c>
      <c r="BZ30" s="58" t="str">
        <f>IF('RME Exports'!CA30&gt;0, 'RME Exports'!CA30, "")</f>
        <v/>
      </c>
      <c r="CA30" s="58" t="str">
        <f>IF('RME Exports'!CB30&gt;0, 'RME Exports'!CB30, "")</f>
        <v/>
      </c>
      <c r="CB30" s="58" t="str">
        <f>IF('RME Exports'!CC30&gt;0, 'RME Exports'!CC30, "")</f>
        <v/>
      </c>
      <c r="CC30" s="58" t="str">
        <f>IF('RME Exports'!CD30&gt;0, 'RME Exports'!CD30, "")</f>
        <v/>
      </c>
      <c r="CD30" s="58" t="str">
        <f>IF('RME Exports'!CE30&gt;0, 'RME Exports'!CE30, "")</f>
        <v/>
      </c>
      <c r="CE30" s="58" t="str">
        <f>IF('RME Exports'!CF30&gt;0, 'RME Exports'!CF30, "")</f>
        <v/>
      </c>
      <c r="CF30" s="58" t="str">
        <f>IF('RME Exports'!CG30&gt;0, 'RME Exports'!CG30, "")</f>
        <v/>
      </c>
      <c r="CG30" s="58" t="str">
        <f>IF('RME Exports'!CH30&gt;0, 'RME Exports'!CH30, "")</f>
        <v/>
      </c>
      <c r="CH30" s="58" t="str">
        <f>IF('RME Exports'!CI30&gt;0, 'RME Exports'!CI30, "")</f>
        <v/>
      </c>
      <c r="CI30" s="58" t="str">
        <f>IF('RME Exports'!CJ30&gt;0, 'RME Exports'!CJ30, "")</f>
        <v/>
      </c>
      <c r="CJ30" s="58" t="str">
        <f>IF('RME Exports'!CK30&gt;0, 'RME Exports'!CK30, "")</f>
        <v/>
      </c>
      <c r="CK30" s="58" t="str">
        <f>IF('RME Exports'!CL30&gt;0, 'RME Exports'!CL30, "")</f>
        <v/>
      </c>
      <c r="CL30" s="58" t="str">
        <f>IF('RME Exports'!CM30&gt;0, 'RME Exports'!CM30, "")</f>
        <v/>
      </c>
      <c r="CM30" s="58" t="str">
        <f>IF('RME Exports'!CN30&gt;0, 'RME Exports'!CN30, "")</f>
        <v/>
      </c>
      <c r="CN30" s="58" t="str">
        <f>IF('RME Exports'!CO30&gt;0, 'RME Exports'!CO30, "")</f>
        <v/>
      </c>
      <c r="CO30" s="58" t="str">
        <f>IF('RME Exports'!CP30&gt;0, 'RME Exports'!CP30, "")</f>
        <v/>
      </c>
      <c r="CP30" s="58" t="str">
        <f>IF('RME Exports'!CQ30&gt;0, 'RME Exports'!CQ30, "")</f>
        <v/>
      </c>
      <c r="CQ30" s="58" t="str">
        <f>IF('RME Exports'!CR30&gt;0, 'RME Exports'!CR30, "")</f>
        <v/>
      </c>
      <c r="CR30" s="58" t="str">
        <f>IF('RME Exports'!CS30&gt;0, 'RME Exports'!CS30, "")</f>
        <v/>
      </c>
      <c r="CS30" s="58" t="str">
        <f>IF('RME Exports'!CT30&gt;0, 'RME Exports'!CT30, "")</f>
        <v/>
      </c>
      <c r="CT30" s="58" t="str">
        <f>IF('RME Exports'!CU30&gt;0, 'RME Exports'!CU30, "")</f>
        <v/>
      </c>
      <c r="CU30" s="58" t="str">
        <f>IF('RME Exports'!CV30&gt;0, 'RME Exports'!CV30, "")</f>
        <v/>
      </c>
      <c r="CV30" s="58" t="str">
        <f>IF('RME Exports'!CW30&gt;0, 'RME Exports'!CW30, "")</f>
        <v/>
      </c>
      <c r="CW30" s="58" t="str">
        <f>IF('RME Exports'!CX30&gt;0, 'RME Exports'!CX30, "")</f>
        <v/>
      </c>
      <c r="CX30" s="58" t="str">
        <f>IF('RME Exports'!CY30&gt;0, 'RME Exports'!CY30, "")</f>
        <v/>
      </c>
      <c r="CY30" s="58" t="str">
        <f>IF('RME Exports'!CZ30&gt;0, 'RME Exports'!CZ30, "")</f>
        <v/>
      </c>
      <c r="CZ30" s="58" t="str">
        <f>IF('RME Exports'!DA30&gt;0, 'RME Exports'!DA30, "")</f>
        <v/>
      </c>
      <c r="DA30" s="58" t="str">
        <f>IF('RME Exports'!DB30&gt;0, 'RME Exports'!DB30, "")</f>
        <v/>
      </c>
      <c r="DB30" s="58" t="str">
        <f>IF('RME Exports'!DC30&gt;0, 'RME Exports'!DC30, "")</f>
        <v/>
      </c>
      <c r="DC30" s="58" t="str">
        <f>IF('RME Exports'!DD30&gt;0, 'RME Exports'!DD30, "")</f>
        <v/>
      </c>
      <c r="DD30" s="58" t="str">
        <f>IF('RME Exports'!DE30&gt;0, 'RME Exports'!DE30, "")</f>
        <v/>
      </c>
      <c r="DE30" s="58" t="str">
        <f>IF('RME Exports'!DF30&gt;0, 'RME Exports'!DF30, "")</f>
        <v/>
      </c>
      <c r="DF30" s="58" t="str">
        <f>IF('RME Exports'!DG30&gt;0, 'RME Exports'!DG30, "")</f>
        <v/>
      </c>
      <c r="DG30" s="58" t="str">
        <f>IF('RME Exports'!DH30&gt;0, 'RME Exports'!DH30, "")</f>
        <v/>
      </c>
      <c r="DH30" s="58" t="str">
        <f>IF('RME Exports'!DI30&gt;0, 'RME Exports'!DI30, "")</f>
        <v/>
      </c>
      <c r="DI30" s="58" t="str">
        <f>IF('RME Exports'!DJ30&gt;0, 'RME Exports'!DJ30, "")</f>
        <v/>
      </c>
      <c r="DJ30" s="58" t="str">
        <f>IF('RME Exports'!DK30&gt;0, 'RME Exports'!DK30, "")</f>
        <v/>
      </c>
      <c r="DK30" s="58" t="str">
        <f>IF('RME Exports'!DL30&gt;0, 'RME Exports'!DL30, "")</f>
        <v/>
      </c>
      <c r="DL30" s="58" t="str">
        <f>IF('RME Exports'!DM30&gt;0, 'RME Exports'!DM30, "")</f>
        <v/>
      </c>
      <c r="DM30" s="58" t="str">
        <f>IF('RME Exports'!DN30&gt;0, 'RME Exports'!DN30, "")</f>
        <v/>
      </c>
      <c r="DN30" s="58" t="str">
        <f>IF('RME Exports'!DO30&gt;0, 'RME Exports'!DO30, "")</f>
        <v/>
      </c>
      <c r="DO30" s="58" t="str">
        <f>IF('RME Exports'!DP30&gt;0, 'RME Exports'!DP30, "")</f>
        <v/>
      </c>
      <c r="DP30" s="58" t="str">
        <f>IF('RME Exports'!DQ30&gt;0, 'RME Exports'!DQ30, "")</f>
        <v/>
      </c>
      <c r="DQ30" s="58" t="str">
        <f>IF('RME Exports'!DR30&gt;0, 'RME Exports'!DR30, "")</f>
        <v/>
      </c>
      <c r="DR30" s="58" t="str">
        <f>IF('RME Exports'!DS30&gt;0, 'RME Exports'!DS30, "")</f>
        <v/>
      </c>
      <c r="DS30" s="58" t="str">
        <f>IF('RME Exports'!DT30&gt;0, 'RME Exports'!DT30, "")</f>
        <v/>
      </c>
    </row>
    <row r="31" spans="2:123" x14ac:dyDescent="0.3">
      <c r="B31" s="39" t="s">
        <v>158</v>
      </c>
      <c r="C31" s="37" t="s">
        <v>159</v>
      </c>
      <c r="D31" s="58" t="str">
        <f>IF('RME Exports'!E31&gt;0, 'RME Exports'!E31, "")</f>
        <v/>
      </c>
      <c r="E31" s="58" t="str">
        <f>IF('RME Exports'!F31&gt;0, 'RME Exports'!F31, "")</f>
        <v/>
      </c>
      <c r="F31" s="58" t="str">
        <f>IF('RME Exports'!G31&gt;0, 'RME Exports'!G31, "")</f>
        <v/>
      </c>
      <c r="G31" s="58" t="str">
        <f>IF('RME Exports'!H31&gt;0, 'RME Exports'!H31, "")</f>
        <v/>
      </c>
      <c r="H31" s="58" t="str">
        <f>IF('RME Exports'!I31&gt;0, 'RME Exports'!I31, "")</f>
        <v/>
      </c>
      <c r="I31" s="58" t="str">
        <f>IF('RME Exports'!J31&gt;0, 'RME Exports'!J31, "")</f>
        <v/>
      </c>
      <c r="J31" s="58" t="str">
        <f>IF('RME Exports'!K31&gt;0, 'RME Exports'!K31, "")</f>
        <v/>
      </c>
      <c r="K31" s="58" t="str">
        <f>IF('RME Exports'!L31&gt;0, 'RME Exports'!L31, "")</f>
        <v/>
      </c>
      <c r="L31" s="58" t="str">
        <f>IF('RME Exports'!M31&gt;0, 'RME Exports'!M31, "")</f>
        <v/>
      </c>
      <c r="M31" s="58" t="str">
        <f>IF('RME Exports'!N31&gt;0, 'RME Exports'!N31, "")</f>
        <v/>
      </c>
      <c r="N31" s="58" t="str">
        <f>IF('RME Exports'!O31&gt;0, 'RME Exports'!O31, "")</f>
        <v/>
      </c>
      <c r="O31" s="58" t="str">
        <f>IF('RME Exports'!P31&gt;0, 'RME Exports'!P31, "")</f>
        <v/>
      </c>
      <c r="P31" s="58" t="str">
        <f>IF('RME Exports'!Q31&gt;0, 'RME Exports'!Q31, "")</f>
        <v/>
      </c>
      <c r="Q31" s="58" t="str">
        <f>IF('RME Exports'!R31&gt;0, 'RME Exports'!R31, "")</f>
        <v/>
      </c>
      <c r="R31" s="58" t="str">
        <f>IF('RME Exports'!S31&gt;0, 'RME Exports'!S31, "")</f>
        <v/>
      </c>
      <c r="S31" s="58" t="str">
        <f>IF('RME Exports'!T31&gt;0, 'RME Exports'!T31, "")</f>
        <v/>
      </c>
      <c r="T31" s="58" t="str">
        <f>IF('RME Exports'!U31&gt;0, 'RME Exports'!U31, "")</f>
        <v/>
      </c>
      <c r="U31" s="58" t="str">
        <f>IF('RME Exports'!V31&gt;0, 'RME Exports'!V31, "")</f>
        <v/>
      </c>
      <c r="V31" s="58" t="str">
        <f>IF('RME Exports'!W31&gt;0, 'RME Exports'!W31, "")</f>
        <v/>
      </c>
      <c r="W31" s="58" t="str">
        <f>IF('RME Exports'!X31&gt;0, 'RME Exports'!X31, "")</f>
        <v/>
      </c>
      <c r="X31" s="58" t="str">
        <f>IF('RME Exports'!Y31&gt;0, 'RME Exports'!Y31, "")</f>
        <v/>
      </c>
      <c r="Y31" s="58" t="str">
        <f>IF('RME Exports'!Z31&gt;0, 'RME Exports'!Z31, "")</f>
        <v/>
      </c>
      <c r="Z31" s="58" t="str">
        <f>IF('RME Exports'!AA31&gt;0, 'RME Exports'!AA31, "")</f>
        <v/>
      </c>
      <c r="AA31" s="58" t="str">
        <f>IF('RME Exports'!AB31&gt;0, 'RME Exports'!AB31, "")</f>
        <v/>
      </c>
      <c r="AB31" s="58" t="str">
        <f>IF('RME Exports'!AC31&gt;0, 'RME Exports'!AC31, "")</f>
        <v/>
      </c>
      <c r="AC31" s="58" t="str">
        <f>IF('RME Exports'!AD31&gt;0, 'RME Exports'!AD31, "")</f>
        <v/>
      </c>
      <c r="AD31" s="58" t="str">
        <f>IF('RME Exports'!AE31&gt;0, 'RME Exports'!AE31, "")</f>
        <v/>
      </c>
      <c r="AE31" s="58" t="str">
        <f>IF('RME Exports'!AF31&gt;0, 'RME Exports'!AF31, "")</f>
        <v/>
      </c>
      <c r="AF31" s="58" t="str">
        <f>IF('RME Exports'!AG31&gt;0, 'RME Exports'!AG31, "")</f>
        <v/>
      </c>
      <c r="AG31" s="58" t="str">
        <f>IF('RME Exports'!AH31&gt;0, 'RME Exports'!AH31, "")</f>
        <v/>
      </c>
      <c r="AH31" s="58" t="str">
        <f>IF('RME Exports'!AI31&gt;0, 'RME Exports'!AI31, "")</f>
        <v/>
      </c>
      <c r="AI31" s="58" t="str">
        <f>IF('RME Exports'!AJ31&gt;0, 'RME Exports'!AJ31, "")</f>
        <v/>
      </c>
      <c r="AJ31" s="58" t="str">
        <f>IF('RME Exports'!AK31&gt;0, 'RME Exports'!AK31, "")</f>
        <v/>
      </c>
      <c r="AK31" s="58" t="str">
        <f>IF('RME Exports'!AL31&gt;0, 'RME Exports'!AL31, "")</f>
        <v/>
      </c>
      <c r="AL31" s="58" t="str">
        <f>IF('RME Exports'!AM31&gt;0, 'RME Exports'!AM31, "")</f>
        <v/>
      </c>
      <c r="AM31" s="58" t="str">
        <f>IF('RME Exports'!AN31&gt;0, 'RME Exports'!AN31, "")</f>
        <v/>
      </c>
      <c r="AN31" s="58" t="str">
        <f>IF('RME Exports'!AO31&gt;0, 'RME Exports'!AO31, "")</f>
        <v/>
      </c>
      <c r="AO31" s="58" t="str">
        <f>IF('RME Exports'!AP31&gt;0, 'RME Exports'!AP31, "")</f>
        <v/>
      </c>
      <c r="AP31" s="58" t="str">
        <f>IF('RME Exports'!AQ31&gt;0, 'RME Exports'!AQ31, "")</f>
        <v/>
      </c>
      <c r="AQ31" s="58" t="str">
        <f>IF('RME Exports'!AR31&gt;0, 'RME Exports'!AR31, "")</f>
        <v/>
      </c>
      <c r="AR31" s="58" t="str">
        <f>IF('RME Exports'!AS31&gt;0, 'RME Exports'!AS31, "")</f>
        <v/>
      </c>
      <c r="AS31" s="58" t="str">
        <f>IF('RME Exports'!AT31&gt;0, 'RME Exports'!AT31, "")</f>
        <v/>
      </c>
      <c r="AT31" s="58" t="str">
        <f>IF('RME Exports'!AU31&gt;0, 'RME Exports'!AU31, "")</f>
        <v/>
      </c>
      <c r="AU31" s="58" t="str">
        <f>IF('RME Exports'!AV31&gt;0, 'RME Exports'!AV31, "")</f>
        <v/>
      </c>
      <c r="AV31" s="58" t="str">
        <f>IF('RME Exports'!AW31&gt;0, 'RME Exports'!AW31, "")</f>
        <v/>
      </c>
      <c r="AW31" s="58" t="str">
        <f>IF('RME Exports'!AX31&gt;0, 'RME Exports'!AX31, "")</f>
        <v/>
      </c>
      <c r="AX31" s="58" t="str">
        <f>IF('RME Exports'!AY31&gt;0, 'RME Exports'!AY31, "")</f>
        <v/>
      </c>
      <c r="AY31" s="58" t="str">
        <f>IF('RME Exports'!AZ31&gt;0, 'RME Exports'!AZ31, "")</f>
        <v/>
      </c>
      <c r="AZ31" s="58" t="str">
        <f>IF('RME Exports'!BA31&gt;0, 'RME Exports'!BA31, "")</f>
        <v/>
      </c>
      <c r="BA31" s="58" t="str">
        <f>IF('RME Exports'!BB31&gt;0, 'RME Exports'!BB31, "")</f>
        <v/>
      </c>
      <c r="BB31" s="58" t="str">
        <f>IF('RME Exports'!BC31&gt;0, 'RME Exports'!BC31, "")</f>
        <v/>
      </c>
      <c r="BC31" s="58" t="str">
        <f>IF('RME Exports'!BD31&gt;0, 'RME Exports'!BD31, "")</f>
        <v/>
      </c>
      <c r="BD31" s="58" t="str">
        <f>IF('RME Exports'!BE31&gt;0, 'RME Exports'!BE31, "")</f>
        <v/>
      </c>
      <c r="BE31" s="58" t="str">
        <f>IF('RME Exports'!BF31&gt;0, 'RME Exports'!BF31, "")</f>
        <v/>
      </c>
      <c r="BF31" s="58" t="str">
        <f>IF('RME Exports'!BG31&gt;0, 'RME Exports'!BG31, "")</f>
        <v/>
      </c>
      <c r="BG31" s="58" t="str">
        <f>IF('RME Exports'!BH31&gt;0, 'RME Exports'!BH31, "")</f>
        <v/>
      </c>
      <c r="BH31" s="58" t="str">
        <f>IF('RME Exports'!BI31&gt;0, 'RME Exports'!BI31, "")</f>
        <v/>
      </c>
      <c r="BI31" s="58" t="str">
        <f>IF('RME Exports'!BJ31&gt;0, 'RME Exports'!BJ31, "")</f>
        <v/>
      </c>
      <c r="BJ31" s="58" t="str">
        <f>IF('RME Exports'!BK31&gt;0, 'RME Exports'!BK31, "")</f>
        <v/>
      </c>
      <c r="BK31" s="58" t="str">
        <f>IF('RME Exports'!BL31&gt;0, 'RME Exports'!BL31, "")</f>
        <v/>
      </c>
      <c r="BL31" s="58" t="str">
        <f>IF('RME Exports'!BM31&gt;0, 'RME Exports'!BM31, "")</f>
        <v/>
      </c>
      <c r="BM31" s="58" t="str">
        <f>IF('RME Exports'!BN31&gt;0, 'RME Exports'!BN31, "")</f>
        <v/>
      </c>
      <c r="BN31" s="58" t="str">
        <f>IF('RME Exports'!BO31&gt;0, 'RME Exports'!BO31, "")</f>
        <v/>
      </c>
      <c r="BO31" s="58" t="str">
        <f>IF('RME Exports'!BP31&gt;0, 'RME Exports'!BP31, "")</f>
        <v/>
      </c>
      <c r="BP31" s="58" t="str">
        <f>IF('RME Exports'!BQ31&gt;0, 'RME Exports'!BQ31, "")</f>
        <v/>
      </c>
      <c r="BQ31" s="58" t="str">
        <f>IF('RME Exports'!BR31&gt;0, 'RME Exports'!BR31, "")</f>
        <v/>
      </c>
      <c r="BR31" s="58" t="str">
        <f>IF('RME Exports'!BS31&gt;0, 'RME Exports'!BS31, "")</f>
        <v/>
      </c>
      <c r="BS31" s="58" t="str">
        <f>IF('RME Exports'!BT31&gt;0, 'RME Exports'!BT31, "")</f>
        <v/>
      </c>
      <c r="BT31" s="58" t="str">
        <f>IF('RME Exports'!BU31&gt;0, 'RME Exports'!BU31, "")</f>
        <v/>
      </c>
      <c r="BU31" s="58" t="str">
        <f>IF('RME Exports'!BV31&gt;0, 'RME Exports'!BV31, "")</f>
        <v/>
      </c>
      <c r="BV31" s="58" t="str">
        <f>IF('RME Exports'!BW31&gt;0, 'RME Exports'!BW31, "")</f>
        <v/>
      </c>
      <c r="BW31" s="58" t="str">
        <f>IF('RME Exports'!BX31&gt;0, 'RME Exports'!BX31, "")</f>
        <v/>
      </c>
      <c r="BX31" s="58" t="str">
        <f>IF('RME Exports'!BY31&gt;0, 'RME Exports'!BY31, "")</f>
        <v/>
      </c>
      <c r="BY31" s="58" t="str">
        <f>IF('RME Exports'!BZ31&gt;0, 'RME Exports'!BZ31, "")</f>
        <v/>
      </c>
      <c r="BZ31" s="58" t="str">
        <f>IF('RME Exports'!CA31&gt;0, 'RME Exports'!CA31, "")</f>
        <v/>
      </c>
      <c r="CA31" s="58" t="str">
        <f>IF('RME Exports'!CB31&gt;0, 'RME Exports'!CB31, "")</f>
        <v/>
      </c>
      <c r="CB31" s="58" t="str">
        <f>IF('RME Exports'!CC31&gt;0, 'RME Exports'!CC31, "")</f>
        <v/>
      </c>
      <c r="CC31" s="58" t="str">
        <f>IF('RME Exports'!CD31&gt;0, 'RME Exports'!CD31, "")</f>
        <v/>
      </c>
      <c r="CD31" s="58" t="str">
        <f>IF('RME Exports'!CE31&gt;0, 'RME Exports'!CE31, "")</f>
        <v/>
      </c>
      <c r="CE31" s="58" t="str">
        <f>IF('RME Exports'!CF31&gt;0, 'RME Exports'!CF31, "")</f>
        <v/>
      </c>
      <c r="CF31" s="58" t="str">
        <f>IF('RME Exports'!CG31&gt;0, 'RME Exports'!CG31, "")</f>
        <v/>
      </c>
      <c r="CG31" s="58" t="str">
        <f>IF('RME Exports'!CH31&gt;0, 'RME Exports'!CH31, "")</f>
        <v/>
      </c>
      <c r="CH31" s="58" t="str">
        <f>IF('RME Exports'!CI31&gt;0, 'RME Exports'!CI31, "")</f>
        <v/>
      </c>
      <c r="CI31" s="58" t="str">
        <f>IF('RME Exports'!CJ31&gt;0, 'RME Exports'!CJ31, "")</f>
        <v/>
      </c>
      <c r="CJ31" s="58" t="str">
        <f>IF('RME Exports'!CK31&gt;0, 'RME Exports'!CK31, "")</f>
        <v/>
      </c>
      <c r="CK31" s="58" t="str">
        <f>IF('RME Exports'!CL31&gt;0, 'RME Exports'!CL31, "")</f>
        <v/>
      </c>
      <c r="CL31" s="58" t="str">
        <f>IF('RME Exports'!CM31&gt;0, 'RME Exports'!CM31, "")</f>
        <v/>
      </c>
      <c r="CM31" s="58" t="str">
        <f>IF('RME Exports'!CN31&gt;0, 'RME Exports'!CN31, "")</f>
        <v/>
      </c>
      <c r="CN31" s="58" t="str">
        <f>IF('RME Exports'!CO31&gt;0, 'RME Exports'!CO31, "")</f>
        <v/>
      </c>
      <c r="CO31" s="58" t="str">
        <f>IF('RME Exports'!CP31&gt;0, 'RME Exports'!CP31, "")</f>
        <v/>
      </c>
      <c r="CP31" s="58" t="str">
        <f>IF('RME Exports'!CQ31&gt;0, 'RME Exports'!CQ31, "")</f>
        <v/>
      </c>
      <c r="CQ31" s="58" t="str">
        <f>IF('RME Exports'!CR31&gt;0, 'RME Exports'!CR31, "")</f>
        <v/>
      </c>
      <c r="CR31" s="58" t="str">
        <f>IF('RME Exports'!CS31&gt;0, 'RME Exports'!CS31, "")</f>
        <v/>
      </c>
      <c r="CS31" s="58" t="str">
        <f>IF('RME Exports'!CT31&gt;0, 'RME Exports'!CT31, "")</f>
        <v/>
      </c>
      <c r="CT31" s="58" t="str">
        <f>IF('RME Exports'!CU31&gt;0, 'RME Exports'!CU31, "")</f>
        <v/>
      </c>
      <c r="CU31" s="58" t="str">
        <f>IF('RME Exports'!CV31&gt;0, 'RME Exports'!CV31, "")</f>
        <v/>
      </c>
      <c r="CV31" s="58" t="str">
        <f>IF('RME Exports'!CW31&gt;0, 'RME Exports'!CW31, "")</f>
        <v/>
      </c>
      <c r="CW31" s="58" t="str">
        <f>IF('RME Exports'!CX31&gt;0, 'RME Exports'!CX31, "")</f>
        <v/>
      </c>
      <c r="CX31" s="58" t="str">
        <f>IF('RME Exports'!CY31&gt;0, 'RME Exports'!CY31, "")</f>
        <v/>
      </c>
      <c r="CY31" s="58" t="str">
        <f>IF('RME Exports'!CZ31&gt;0, 'RME Exports'!CZ31, "")</f>
        <v/>
      </c>
      <c r="CZ31" s="58" t="str">
        <f>IF('RME Exports'!DA31&gt;0, 'RME Exports'!DA31, "")</f>
        <v/>
      </c>
      <c r="DA31" s="58" t="str">
        <f>IF('RME Exports'!DB31&gt;0, 'RME Exports'!DB31, "")</f>
        <v/>
      </c>
      <c r="DB31" s="58" t="str">
        <f>IF('RME Exports'!DC31&gt;0, 'RME Exports'!DC31, "")</f>
        <v/>
      </c>
      <c r="DC31" s="58" t="str">
        <f>IF('RME Exports'!DD31&gt;0, 'RME Exports'!DD31, "")</f>
        <v/>
      </c>
      <c r="DD31" s="58" t="str">
        <f>IF('RME Exports'!DE31&gt;0, 'RME Exports'!DE31, "")</f>
        <v/>
      </c>
      <c r="DE31" s="58" t="str">
        <f>IF('RME Exports'!DF31&gt;0, 'RME Exports'!DF31, "")</f>
        <v/>
      </c>
      <c r="DF31" s="58" t="str">
        <f>IF('RME Exports'!DG31&gt;0, 'RME Exports'!DG31, "")</f>
        <v/>
      </c>
      <c r="DG31" s="58" t="str">
        <f>IF('RME Exports'!DH31&gt;0, 'RME Exports'!DH31, "")</f>
        <v/>
      </c>
      <c r="DH31" s="58" t="str">
        <f>IF('RME Exports'!DI31&gt;0, 'RME Exports'!DI31, "")</f>
        <v/>
      </c>
      <c r="DI31" s="58" t="str">
        <f>IF('RME Exports'!DJ31&gt;0, 'RME Exports'!DJ31, "")</f>
        <v/>
      </c>
      <c r="DJ31" s="58" t="str">
        <f>IF('RME Exports'!DK31&gt;0, 'RME Exports'!DK31, "")</f>
        <v/>
      </c>
      <c r="DK31" s="58" t="str">
        <f>IF('RME Exports'!DL31&gt;0, 'RME Exports'!DL31, "")</f>
        <v/>
      </c>
      <c r="DL31" s="58" t="str">
        <f>IF('RME Exports'!DM31&gt;0, 'RME Exports'!DM31, "")</f>
        <v/>
      </c>
      <c r="DM31" s="58" t="str">
        <f>IF('RME Exports'!DN31&gt;0, 'RME Exports'!DN31, "")</f>
        <v/>
      </c>
      <c r="DN31" s="58" t="str">
        <f>IF('RME Exports'!DO31&gt;0, 'RME Exports'!DO31, "")</f>
        <v/>
      </c>
      <c r="DO31" s="58" t="str">
        <f>IF('RME Exports'!DP31&gt;0, 'RME Exports'!DP31, "")</f>
        <v/>
      </c>
      <c r="DP31" s="58" t="str">
        <f>IF('RME Exports'!DQ31&gt;0, 'RME Exports'!DQ31, "")</f>
        <v/>
      </c>
      <c r="DQ31" s="58" t="str">
        <f>IF('RME Exports'!DR31&gt;0, 'RME Exports'!DR31, "")</f>
        <v/>
      </c>
      <c r="DR31" s="58" t="str">
        <f>IF('RME Exports'!DS31&gt;0, 'RME Exports'!DS31, "")</f>
        <v/>
      </c>
      <c r="DS31" s="58" t="str">
        <f>IF('RME Exports'!DT31&gt;0, 'RME Exports'!DT31, "")</f>
        <v/>
      </c>
    </row>
    <row r="32" spans="2:123" x14ac:dyDescent="0.3">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row>
    <row r="33" spans="2:123" x14ac:dyDescent="0.3">
      <c r="B33" s="33" t="s">
        <v>160</v>
      </c>
      <c r="C33" s="33" t="s">
        <v>161</v>
      </c>
      <c r="D33" s="36">
        <f>IF(SUM(D34:D38) &gt; 0, SUM(D34:D38), "")</f>
        <v>32503.601817603259</v>
      </c>
      <c r="E33" s="36">
        <f t="shared" ref="E33:AA33" si="12">IF(SUM(E34:E38) &gt; 0, SUM(E34:E38), "")</f>
        <v>56370.416708670775</v>
      </c>
      <c r="F33" s="36">
        <f t="shared" si="12"/>
        <v>88874.018526274027</v>
      </c>
      <c r="G33" s="36">
        <f t="shared" si="12"/>
        <v>33113.259261008679</v>
      </c>
      <c r="H33" s="36">
        <f t="shared" si="12"/>
        <v>47919.368147865578</v>
      </c>
      <c r="I33" s="36">
        <f t="shared" si="12"/>
        <v>81032.62740887425</v>
      </c>
      <c r="J33" s="36">
        <f t="shared" si="12"/>
        <v>30526.751585725324</v>
      </c>
      <c r="K33" s="36">
        <f t="shared" si="12"/>
        <v>48420.032349016059</v>
      </c>
      <c r="L33" s="36">
        <f t="shared" si="12"/>
        <v>78946.783934741456</v>
      </c>
      <c r="M33" s="36">
        <f t="shared" si="12"/>
        <v>34183.955864174022</v>
      </c>
      <c r="N33" s="36">
        <f t="shared" si="12"/>
        <v>42838.280896755074</v>
      </c>
      <c r="O33" s="36">
        <f t="shared" si="12"/>
        <v>77022.23676092914</v>
      </c>
      <c r="P33" s="36">
        <f t="shared" si="12"/>
        <v>34707.602744465723</v>
      </c>
      <c r="Q33" s="36">
        <f t="shared" si="12"/>
        <v>56028.915159892153</v>
      </c>
      <c r="R33" s="36">
        <f t="shared" si="12"/>
        <v>90736.517904357912</v>
      </c>
      <c r="S33" s="36">
        <f t="shared" si="12"/>
        <v>34259.186622507783</v>
      </c>
      <c r="T33" s="36">
        <f t="shared" si="12"/>
        <v>59320.387755810065</v>
      </c>
      <c r="U33" s="36">
        <f t="shared" si="12"/>
        <v>93579.574378317833</v>
      </c>
      <c r="V33" s="36">
        <f t="shared" si="12"/>
        <v>34091.210833094781</v>
      </c>
      <c r="W33" s="36">
        <f t="shared" si="12"/>
        <v>62143.629575518113</v>
      </c>
      <c r="X33" s="36">
        <f t="shared" si="12"/>
        <v>96234.84040861293</v>
      </c>
      <c r="Y33" s="36">
        <f t="shared" si="12"/>
        <v>35702.779022544019</v>
      </c>
      <c r="Z33" s="36">
        <f t="shared" si="12"/>
        <v>62211.93342867196</v>
      </c>
      <c r="AA33" s="36">
        <f t="shared" si="12"/>
        <v>97914.71245121595</v>
      </c>
      <c r="AB33" s="36" t="str">
        <f t="shared" ref="AB33:BG33" si="13">IF(SUM(AB34:AB38) &gt; 0, SUM(AB34:AB38), "")</f>
        <v/>
      </c>
      <c r="AC33" s="36" t="str">
        <f t="shared" si="13"/>
        <v/>
      </c>
      <c r="AD33" s="36" t="str">
        <f t="shared" si="13"/>
        <v/>
      </c>
      <c r="AE33" s="36" t="str">
        <f t="shared" si="13"/>
        <v/>
      </c>
      <c r="AF33" s="36" t="str">
        <f t="shared" si="13"/>
        <v/>
      </c>
      <c r="AG33" s="36" t="str">
        <f t="shared" si="13"/>
        <v/>
      </c>
      <c r="AH33" s="36" t="str">
        <f t="shared" si="13"/>
        <v/>
      </c>
      <c r="AI33" s="36" t="str">
        <f t="shared" si="13"/>
        <v/>
      </c>
      <c r="AJ33" s="36" t="str">
        <f t="shared" si="13"/>
        <v/>
      </c>
      <c r="AK33" s="36" t="str">
        <f t="shared" si="13"/>
        <v/>
      </c>
      <c r="AL33" s="36" t="str">
        <f t="shared" si="13"/>
        <v/>
      </c>
      <c r="AM33" s="36" t="str">
        <f t="shared" si="13"/>
        <v/>
      </c>
      <c r="AN33" s="36" t="str">
        <f t="shared" si="13"/>
        <v/>
      </c>
      <c r="AO33" s="36" t="str">
        <f t="shared" si="13"/>
        <v/>
      </c>
      <c r="AP33" s="36" t="str">
        <f t="shared" si="13"/>
        <v/>
      </c>
      <c r="AQ33" s="36" t="str">
        <f t="shared" si="13"/>
        <v/>
      </c>
      <c r="AR33" s="36" t="str">
        <f t="shared" si="13"/>
        <v/>
      </c>
      <c r="AS33" s="36" t="str">
        <f t="shared" si="13"/>
        <v/>
      </c>
      <c r="AT33" s="36" t="str">
        <f t="shared" si="13"/>
        <v/>
      </c>
      <c r="AU33" s="36" t="str">
        <f t="shared" si="13"/>
        <v/>
      </c>
      <c r="AV33" s="36" t="str">
        <f t="shared" si="13"/>
        <v/>
      </c>
      <c r="AW33" s="36" t="str">
        <f t="shared" si="13"/>
        <v/>
      </c>
      <c r="AX33" s="36" t="str">
        <f t="shared" si="13"/>
        <v/>
      </c>
      <c r="AY33" s="36" t="str">
        <f t="shared" si="13"/>
        <v/>
      </c>
      <c r="AZ33" s="36" t="str">
        <f t="shared" si="13"/>
        <v/>
      </c>
      <c r="BA33" s="36" t="str">
        <f t="shared" si="13"/>
        <v/>
      </c>
      <c r="BB33" s="36" t="str">
        <f t="shared" si="13"/>
        <v/>
      </c>
      <c r="BC33" s="36" t="str">
        <f t="shared" si="13"/>
        <v/>
      </c>
      <c r="BD33" s="36" t="str">
        <f t="shared" si="13"/>
        <v/>
      </c>
      <c r="BE33" s="36" t="str">
        <f t="shared" si="13"/>
        <v/>
      </c>
      <c r="BF33" s="36" t="str">
        <f t="shared" si="13"/>
        <v/>
      </c>
      <c r="BG33" s="36" t="str">
        <f t="shared" si="13"/>
        <v/>
      </c>
      <c r="BH33" s="36" t="str">
        <f t="shared" ref="BH33:CM33" si="14">IF(SUM(BH34:BH38) &gt; 0, SUM(BH34:BH38), "")</f>
        <v/>
      </c>
      <c r="BI33" s="36" t="str">
        <f t="shared" si="14"/>
        <v/>
      </c>
      <c r="BJ33" s="36" t="str">
        <f t="shared" si="14"/>
        <v/>
      </c>
      <c r="BK33" s="36" t="str">
        <f t="shared" si="14"/>
        <v/>
      </c>
      <c r="BL33" s="36" t="str">
        <f t="shared" si="14"/>
        <v/>
      </c>
      <c r="BM33" s="36" t="str">
        <f t="shared" si="14"/>
        <v/>
      </c>
      <c r="BN33" s="36" t="str">
        <f t="shared" si="14"/>
        <v/>
      </c>
      <c r="BO33" s="36" t="str">
        <f t="shared" si="14"/>
        <v/>
      </c>
      <c r="BP33" s="36" t="str">
        <f t="shared" si="14"/>
        <v/>
      </c>
      <c r="BQ33" s="36" t="str">
        <f t="shared" si="14"/>
        <v/>
      </c>
      <c r="BR33" s="36" t="str">
        <f t="shared" si="14"/>
        <v/>
      </c>
      <c r="BS33" s="36" t="str">
        <f t="shared" si="14"/>
        <v/>
      </c>
      <c r="BT33" s="36" t="str">
        <f t="shared" si="14"/>
        <v/>
      </c>
      <c r="BU33" s="36" t="str">
        <f t="shared" si="14"/>
        <v/>
      </c>
      <c r="BV33" s="36" t="str">
        <f t="shared" si="14"/>
        <v/>
      </c>
      <c r="BW33" s="36" t="str">
        <f t="shared" si="14"/>
        <v/>
      </c>
      <c r="BX33" s="36" t="str">
        <f t="shared" si="14"/>
        <v/>
      </c>
      <c r="BY33" s="36" t="str">
        <f t="shared" si="14"/>
        <v/>
      </c>
      <c r="BZ33" s="36" t="str">
        <f t="shared" si="14"/>
        <v/>
      </c>
      <c r="CA33" s="36" t="str">
        <f t="shared" si="14"/>
        <v/>
      </c>
      <c r="CB33" s="36" t="str">
        <f t="shared" si="14"/>
        <v/>
      </c>
      <c r="CC33" s="36" t="str">
        <f t="shared" si="14"/>
        <v/>
      </c>
      <c r="CD33" s="36" t="str">
        <f t="shared" si="14"/>
        <v/>
      </c>
      <c r="CE33" s="36" t="str">
        <f t="shared" si="14"/>
        <v/>
      </c>
      <c r="CF33" s="36" t="str">
        <f t="shared" si="14"/>
        <v/>
      </c>
      <c r="CG33" s="36" t="str">
        <f t="shared" si="14"/>
        <v/>
      </c>
      <c r="CH33" s="36" t="str">
        <f t="shared" si="14"/>
        <v/>
      </c>
      <c r="CI33" s="36" t="str">
        <f t="shared" si="14"/>
        <v/>
      </c>
      <c r="CJ33" s="36" t="str">
        <f t="shared" si="14"/>
        <v/>
      </c>
      <c r="CK33" s="36" t="str">
        <f t="shared" si="14"/>
        <v/>
      </c>
      <c r="CL33" s="36" t="str">
        <f t="shared" si="14"/>
        <v/>
      </c>
      <c r="CM33" s="36" t="str">
        <f t="shared" si="14"/>
        <v/>
      </c>
      <c r="CN33" s="36" t="str">
        <f t="shared" ref="CN33:DS33" si="15">IF(SUM(CN34:CN38) &gt; 0, SUM(CN34:CN38), "")</f>
        <v/>
      </c>
      <c r="CO33" s="36" t="str">
        <f t="shared" si="15"/>
        <v/>
      </c>
      <c r="CP33" s="36" t="str">
        <f t="shared" si="15"/>
        <v/>
      </c>
      <c r="CQ33" s="36" t="str">
        <f t="shared" si="15"/>
        <v/>
      </c>
      <c r="CR33" s="36" t="str">
        <f t="shared" si="15"/>
        <v/>
      </c>
      <c r="CS33" s="36" t="str">
        <f t="shared" si="15"/>
        <v/>
      </c>
      <c r="CT33" s="36" t="str">
        <f t="shared" si="15"/>
        <v/>
      </c>
      <c r="CU33" s="36" t="str">
        <f t="shared" si="15"/>
        <v/>
      </c>
      <c r="CV33" s="36" t="str">
        <f t="shared" si="15"/>
        <v/>
      </c>
      <c r="CW33" s="36" t="str">
        <f t="shared" si="15"/>
        <v/>
      </c>
      <c r="CX33" s="36" t="str">
        <f t="shared" si="15"/>
        <v/>
      </c>
      <c r="CY33" s="36" t="str">
        <f t="shared" si="15"/>
        <v/>
      </c>
      <c r="CZ33" s="36" t="str">
        <f t="shared" si="15"/>
        <v/>
      </c>
      <c r="DA33" s="36" t="str">
        <f t="shared" si="15"/>
        <v/>
      </c>
      <c r="DB33" s="36" t="str">
        <f t="shared" si="15"/>
        <v/>
      </c>
      <c r="DC33" s="36" t="str">
        <f t="shared" si="15"/>
        <v/>
      </c>
      <c r="DD33" s="36" t="str">
        <f t="shared" si="15"/>
        <v/>
      </c>
      <c r="DE33" s="36" t="str">
        <f t="shared" si="15"/>
        <v/>
      </c>
      <c r="DF33" s="36" t="str">
        <f t="shared" si="15"/>
        <v/>
      </c>
      <c r="DG33" s="36" t="str">
        <f t="shared" si="15"/>
        <v/>
      </c>
      <c r="DH33" s="36" t="str">
        <f t="shared" si="15"/>
        <v/>
      </c>
      <c r="DI33" s="36" t="str">
        <f t="shared" si="15"/>
        <v/>
      </c>
      <c r="DJ33" s="36" t="str">
        <f t="shared" si="15"/>
        <v/>
      </c>
      <c r="DK33" s="36" t="str">
        <f t="shared" si="15"/>
        <v/>
      </c>
      <c r="DL33" s="36" t="str">
        <f t="shared" si="15"/>
        <v/>
      </c>
      <c r="DM33" s="36" t="str">
        <f t="shared" si="15"/>
        <v/>
      </c>
      <c r="DN33" s="36" t="str">
        <f t="shared" si="15"/>
        <v/>
      </c>
      <c r="DO33" s="36" t="str">
        <f t="shared" si="15"/>
        <v/>
      </c>
      <c r="DP33" s="36" t="str">
        <f t="shared" si="15"/>
        <v/>
      </c>
      <c r="DQ33" s="36" t="str">
        <f t="shared" si="15"/>
        <v/>
      </c>
      <c r="DR33" s="36" t="str">
        <f t="shared" si="15"/>
        <v/>
      </c>
      <c r="DS33" s="36" t="str">
        <f t="shared" si="15"/>
        <v/>
      </c>
    </row>
    <row r="34" spans="2:123" x14ac:dyDescent="0.3">
      <c r="B34" s="39" t="s">
        <v>162</v>
      </c>
      <c r="C34" s="37" t="s">
        <v>163</v>
      </c>
      <c r="D34" s="58">
        <f>IF('RME Exports'!E33&gt;0, 'RME Exports'!E33, "")</f>
        <v>2619.264445749156</v>
      </c>
      <c r="E34" s="58">
        <f>IF('RME Exports'!F33&gt;0, 'RME Exports'!F33, "")</f>
        <v>8412.1771910713778</v>
      </c>
      <c r="F34" s="58">
        <f>IF('RME Exports'!G33&gt;0, 'RME Exports'!G33, "")</f>
        <v>11031.441636820531</v>
      </c>
      <c r="G34" s="58">
        <f>IF('RME Exports'!H33&gt;0, 'RME Exports'!H33, "")</f>
        <v>2802.2876139367104</v>
      </c>
      <c r="H34" s="58">
        <f>IF('RME Exports'!I33&gt;0, 'RME Exports'!I33, "")</f>
        <v>8874.4834703093329</v>
      </c>
      <c r="I34" s="58">
        <f>IF('RME Exports'!J33&gt;0, 'RME Exports'!J33, "")</f>
        <v>11676.771084246044</v>
      </c>
      <c r="J34" s="58">
        <f>IF('RME Exports'!K33&gt;0, 'RME Exports'!K33, "")</f>
        <v>2846.1939828339105</v>
      </c>
      <c r="K34" s="58">
        <f>IF('RME Exports'!L33&gt;0, 'RME Exports'!L33, "")</f>
        <v>7541.5017326151283</v>
      </c>
      <c r="L34" s="58">
        <f>IF('RME Exports'!M33&gt;0, 'RME Exports'!M33, "")</f>
        <v>10387.695715449037</v>
      </c>
      <c r="M34" s="58">
        <f>IF('RME Exports'!N33&gt;0, 'RME Exports'!N33, "")</f>
        <v>2861.8374834611045</v>
      </c>
      <c r="N34" s="58">
        <f>IF('RME Exports'!O33&gt;0, 'RME Exports'!O33, "")</f>
        <v>6526.8102567314454</v>
      </c>
      <c r="O34" s="58">
        <f>IF('RME Exports'!P33&gt;0, 'RME Exports'!P33, "")</f>
        <v>9388.6477401925513</v>
      </c>
      <c r="P34" s="58">
        <f>IF('RME Exports'!Q33&gt;0, 'RME Exports'!Q33, "")</f>
        <v>3132.7529198952184</v>
      </c>
      <c r="Q34" s="58">
        <f>IF('RME Exports'!R33&gt;0, 'RME Exports'!R33, "")</f>
        <v>7182.8995159124488</v>
      </c>
      <c r="R34" s="58">
        <f>IF('RME Exports'!S33&gt;0, 'RME Exports'!S33, "")</f>
        <v>10315.652435807669</v>
      </c>
      <c r="S34" s="58">
        <f>IF('RME Exports'!T33&gt;0, 'RME Exports'!T33, "")</f>
        <v>2868.5923808852435</v>
      </c>
      <c r="T34" s="58">
        <f>IF('RME Exports'!U33&gt;0, 'RME Exports'!U33, "")</f>
        <v>5873.3557936201632</v>
      </c>
      <c r="U34" s="58">
        <f>IF('RME Exports'!V33&gt;0, 'RME Exports'!V33, "")</f>
        <v>8741.9481745054072</v>
      </c>
      <c r="V34" s="58">
        <f>IF('RME Exports'!W33&gt;0, 'RME Exports'!W33, "")</f>
        <v>2681.3313535234229</v>
      </c>
      <c r="W34" s="58">
        <f>IF('RME Exports'!X33&gt;0, 'RME Exports'!X33, "")</f>
        <v>6194.3998393808297</v>
      </c>
      <c r="X34" s="58">
        <f>IF('RME Exports'!Y33&gt;0, 'RME Exports'!Y33, "")</f>
        <v>8875.7311929042517</v>
      </c>
      <c r="Y34" s="58">
        <f>IF('RME Exports'!Z33&gt;0, 'RME Exports'!Z33, "")</f>
        <v>3412.5286832307643</v>
      </c>
      <c r="Z34" s="58">
        <f>IF('RME Exports'!AA33&gt;0, 'RME Exports'!AA33, "")</f>
        <v>6627.1986647238746</v>
      </c>
      <c r="AA34" s="58">
        <f>IF('RME Exports'!AB33&gt;0, 'RME Exports'!AB33, "")</f>
        <v>10039.727347954646</v>
      </c>
      <c r="AB34" s="58" t="str">
        <f>IF('RME Exports'!AC33&gt;0, 'RME Exports'!AC33, "")</f>
        <v/>
      </c>
      <c r="AC34" s="58" t="str">
        <f>IF('RME Exports'!AD33&gt;0, 'RME Exports'!AD33, "")</f>
        <v/>
      </c>
      <c r="AD34" s="58" t="str">
        <f>IF('RME Exports'!AE33&gt;0, 'RME Exports'!AE33, "")</f>
        <v/>
      </c>
      <c r="AE34" s="58" t="str">
        <f>IF('RME Exports'!AF33&gt;0, 'RME Exports'!AF33, "")</f>
        <v/>
      </c>
      <c r="AF34" s="58" t="str">
        <f>IF('RME Exports'!AG33&gt;0, 'RME Exports'!AG33, "")</f>
        <v/>
      </c>
      <c r="AG34" s="58" t="str">
        <f>IF('RME Exports'!AH33&gt;0, 'RME Exports'!AH33, "")</f>
        <v/>
      </c>
      <c r="AH34" s="58" t="str">
        <f>IF('RME Exports'!AI33&gt;0, 'RME Exports'!AI33, "")</f>
        <v/>
      </c>
      <c r="AI34" s="58" t="str">
        <f>IF('RME Exports'!AJ33&gt;0, 'RME Exports'!AJ33, "")</f>
        <v/>
      </c>
      <c r="AJ34" s="58" t="str">
        <f>IF('RME Exports'!AK33&gt;0, 'RME Exports'!AK33, "")</f>
        <v/>
      </c>
      <c r="AK34" s="58" t="str">
        <f>IF('RME Exports'!AL33&gt;0, 'RME Exports'!AL33, "")</f>
        <v/>
      </c>
      <c r="AL34" s="58" t="str">
        <f>IF('RME Exports'!AM33&gt;0, 'RME Exports'!AM33, "")</f>
        <v/>
      </c>
      <c r="AM34" s="58" t="str">
        <f>IF('RME Exports'!AN33&gt;0, 'RME Exports'!AN33, "")</f>
        <v/>
      </c>
      <c r="AN34" s="58" t="str">
        <f>IF('RME Exports'!AO33&gt;0, 'RME Exports'!AO33, "")</f>
        <v/>
      </c>
      <c r="AO34" s="58" t="str">
        <f>IF('RME Exports'!AP33&gt;0, 'RME Exports'!AP33, "")</f>
        <v/>
      </c>
      <c r="AP34" s="58" t="str">
        <f>IF('RME Exports'!AQ33&gt;0, 'RME Exports'!AQ33, "")</f>
        <v/>
      </c>
      <c r="AQ34" s="58" t="str">
        <f>IF('RME Exports'!AR33&gt;0, 'RME Exports'!AR33, "")</f>
        <v/>
      </c>
      <c r="AR34" s="58" t="str">
        <f>IF('RME Exports'!AS33&gt;0, 'RME Exports'!AS33, "")</f>
        <v/>
      </c>
      <c r="AS34" s="58" t="str">
        <f>IF('RME Exports'!AT33&gt;0, 'RME Exports'!AT33, "")</f>
        <v/>
      </c>
      <c r="AT34" s="58" t="str">
        <f>IF('RME Exports'!AU33&gt;0, 'RME Exports'!AU33, "")</f>
        <v/>
      </c>
      <c r="AU34" s="58" t="str">
        <f>IF('RME Exports'!AV33&gt;0, 'RME Exports'!AV33, "")</f>
        <v/>
      </c>
      <c r="AV34" s="58" t="str">
        <f>IF('RME Exports'!AW33&gt;0, 'RME Exports'!AW33, "")</f>
        <v/>
      </c>
      <c r="AW34" s="58" t="str">
        <f>IF('RME Exports'!AX33&gt;0, 'RME Exports'!AX33, "")</f>
        <v/>
      </c>
      <c r="AX34" s="58" t="str">
        <f>IF('RME Exports'!AY33&gt;0, 'RME Exports'!AY33, "")</f>
        <v/>
      </c>
      <c r="AY34" s="58" t="str">
        <f>IF('RME Exports'!AZ33&gt;0, 'RME Exports'!AZ33, "")</f>
        <v/>
      </c>
      <c r="AZ34" s="58" t="str">
        <f>IF('RME Exports'!BA33&gt;0, 'RME Exports'!BA33, "")</f>
        <v/>
      </c>
      <c r="BA34" s="58" t="str">
        <f>IF('RME Exports'!BB33&gt;0, 'RME Exports'!BB33, "")</f>
        <v/>
      </c>
      <c r="BB34" s="58" t="str">
        <f>IF('RME Exports'!BC33&gt;0, 'RME Exports'!BC33, "")</f>
        <v/>
      </c>
      <c r="BC34" s="58" t="str">
        <f>IF('RME Exports'!BD33&gt;0, 'RME Exports'!BD33, "")</f>
        <v/>
      </c>
      <c r="BD34" s="58" t="str">
        <f>IF('RME Exports'!BE33&gt;0, 'RME Exports'!BE33, "")</f>
        <v/>
      </c>
      <c r="BE34" s="58" t="str">
        <f>IF('RME Exports'!BF33&gt;0, 'RME Exports'!BF33, "")</f>
        <v/>
      </c>
      <c r="BF34" s="58" t="str">
        <f>IF('RME Exports'!BG33&gt;0, 'RME Exports'!BG33, "")</f>
        <v/>
      </c>
      <c r="BG34" s="58" t="str">
        <f>IF('RME Exports'!BH33&gt;0, 'RME Exports'!BH33, "")</f>
        <v/>
      </c>
      <c r="BH34" s="58" t="str">
        <f>IF('RME Exports'!BI33&gt;0, 'RME Exports'!BI33, "")</f>
        <v/>
      </c>
      <c r="BI34" s="58" t="str">
        <f>IF('RME Exports'!BJ33&gt;0, 'RME Exports'!BJ33, "")</f>
        <v/>
      </c>
      <c r="BJ34" s="58" t="str">
        <f>IF('RME Exports'!BK33&gt;0, 'RME Exports'!BK33, "")</f>
        <v/>
      </c>
      <c r="BK34" s="58" t="str">
        <f>IF('RME Exports'!BL33&gt;0, 'RME Exports'!BL33, "")</f>
        <v/>
      </c>
      <c r="BL34" s="58" t="str">
        <f>IF('RME Exports'!BM33&gt;0, 'RME Exports'!BM33, "")</f>
        <v/>
      </c>
      <c r="BM34" s="58" t="str">
        <f>IF('RME Exports'!BN33&gt;0, 'RME Exports'!BN33, "")</f>
        <v/>
      </c>
      <c r="BN34" s="58" t="str">
        <f>IF('RME Exports'!BO33&gt;0, 'RME Exports'!BO33, "")</f>
        <v/>
      </c>
      <c r="BO34" s="58" t="str">
        <f>IF('RME Exports'!BP33&gt;0, 'RME Exports'!BP33, "")</f>
        <v/>
      </c>
      <c r="BP34" s="58" t="str">
        <f>IF('RME Exports'!BQ33&gt;0, 'RME Exports'!BQ33, "")</f>
        <v/>
      </c>
      <c r="BQ34" s="58" t="str">
        <f>IF('RME Exports'!BR33&gt;0, 'RME Exports'!BR33, "")</f>
        <v/>
      </c>
      <c r="BR34" s="58" t="str">
        <f>IF('RME Exports'!BS33&gt;0, 'RME Exports'!BS33, "")</f>
        <v/>
      </c>
      <c r="BS34" s="58" t="str">
        <f>IF('RME Exports'!BT33&gt;0, 'RME Exports'!BT33, "")</f>
        <v/>
      </c>
      <c r="BT34" s="58" t="str">
        <f>IF('RME Exports'!BU33&gt;0, 'RME Exports'!BU33, "")</f>
        <v/>
      </c>
      <c r="BU34" s="58" t="str">
        <f>IF('RME Exports'!BV33&gt;0, 'RME Exports'!BV33, "")</f>
        <v/>
      </c>
      <c r="BV34" s="58" t="str">
        <f>IF('RME Exports'!BW33&gt;0, 'RME Exports'!BW33, "")</f>
        <v/>
      </c>
      <c r="BW34" s="58" t="str">
        <f>IF('RME Exports'!BX33&gt;0, 'RME Exports'!BX33, "")</f>
        <v/>
      </c>
      <c r="BX34" s="58" t="str">
        <f>IF('RME Exports'!BY33&gt;0, 'RME Exports'!BY33, "")</f>
        <v/>
      </c>
      <c r="BY34" s="58" t="str">
        <f>IF('RME Exports'!BZ33&gt;0, 'RME Exports'!BZ33, "")</f>
        <v/>
      </c>
      <c r="BZ34" s="58" t="str">
        <f>IF('RME Exports'!CA33&gt;0, 'RME Exports'!CA33, "")</f>
        <v/>
      </c>
      <c r="CA34" s="58" t="str">
        <f>IF('RME Exports'!CB33&gt;0, 'RME Exports'!CB33, "")</f>
        <v/>
      </c>
      <c r="CB34" s="58" t="str">
        <f>IF('RME Exports'!CC33&gt;0, 'RME Exports'!CC33, "")</f>
        <v/>
      </c>
      <c r="CC34" s="58" t="str">
        <f>IF('RME Exports'!CD33&gt;0, 'RME Exports'!CD33, "")</f>
        <v/>
      </c>
      <c r="CD34" s="58" t="str">
        <f>IF('RME Exports'!CE33&gt;0, 'RME Exports'!CE33, "")</f>
        <v/>
      </c>
      <c r="CE34" s="58" t="str">
        <f>IF('RME Exports'!CF33&gt;0, 'RME Exports'!CF33, "")</f>
        <v/>
      </c>
      <c r="CF34" s="58" t="str">
        <f>IF('RME Exports'!CG33&gt;0, 'RME Exports'!CG33, "")</f>
        <v/>
      </c>
      <c r="CG34" s="58" t="str">
        <f>IF('RME Exports'!CH33&gt;0, 'RME Exports'!CH33, "")</f>
        <v/>
      </c>
      <c r="CH34" s="58" t="str">
        <f>IF('RME Exports'!CI33&gt;0, 'RME Exports'!CI33, "")</f>
        <v/>
      </c>
      <c r="CI34" s="58" t="str">
        <f>IF('RME Exports'!CJ33&gt;0, 'RME Exports'!CJ33, "")</f>
        <v/>
      </c>
      <c r="CJ34" s="58" t="str">
        <f>IF('RME Exports'!CK33&gt;0, 'RME Exports'!CK33, "")</f>
        <v/>
      </c>
      <c r="CK34" s="58" t="str">
        <f>IF('RME Exports'!CL33&gt;0, 'RME Exports'!CL33, "")</f>
        <v/>
      </c>
      <c r="CL34" s="58" t="str">
        <f>IF('RME Exports'!CM33&gt;0, 'RME Exports'!CM33, "")</f>
        <v/>
      </c>
      <c r="CM34" s="58" t="str">
        <f>IF('RME Exports'!CN33&gt;0, 'RME Exports'!CN33, "")</f>
        <v/>
      </c>
      <c r="CN34" s="58" t="str">
        <f>IF('RME Exports'!CO33&gt;0, 'RME Exports'!CO33, "")</f>
        <v/>
      </c>
      <c r="CO34" s="58" t="str">
        <f>IF('RME Exports'!CP33&gt;0, 'RME Exports'!CP33, "")</f>
        <v/>
      </c>
      <c r="CP34" s="58" t="str">
        <f>IF('RME Exports'!CQ33&gt;0, 'RME Exports'!CQ33, "")</f>
        <v/>
      </c>
      <c r="CQ34" s="58" t="str">
        <f>IF('RME Exports'!CR33&gt;0, 'RME Exports'!CR33, "")</f>
        <v/>
      </c>
      <c r="CR34" s="58" t="str">
        <f>IF('RME Exports'!CS33&gt;0, 'RME Exports'!CS33, "")</f>
        <v/>
      </c>
      <c r="CS34" s="58" t="str">
        <f>IF('RME Exports'!CT33&gt;0, 'RME Exports'!CT33, "")</f>
        <v/>
      </c>
      <c r="CT34" s="58" t="str">
        <f>IF('RME Exports'!CU33&gt;0, 'RME Exports'!CU33, "")</f>
        <v/>
      </c>
      <c r="CU34" s="58" t="str">
        <f>IF('RME Exports'!CV33&gt;0, 'RME Exports'!CV33, "")</f>
        <v/>
      </c>
      <c r="CV34" s="58" t="str">
        <f>IF('RME Exports'!CW33&gt;0, 'RME Exports'!CW33, "")</f>
        <v/>
      </c>
      <c r="CW34" s="58" t="str">
        <f>IF('RME Exports'!CX33&gt;0, 'RME Exports'!CX33, "")</f>
        <v/>
      </c>
      <c r="CX34" s="58" t="str">
        <f>IF('RME Exports'!CY33&gt;0, 'RME Exports'!CY33, "")</f>
        <v/>
      </c>
      <c r="CY34" s="58" t="str">
        <f>IF('RME Exports'!CZ33&gt;0, 'RME Exports'!CZ33, "")</f>
        <v/>
      </c>
      <c r="CZ34" s="58" t="str">
        <f>IF('RME Exports'!DA33&gt;0, 'RME Exports'!DA33, "")</f>
        <v/>
      </c>
      <c r="DA34" s="58" t="str">
        <f>IF('RME Exports'!DB33&gt;0, 'RME Exports'!DB33, "")</f>
        <v/>
      </c>
      <c r="DB34" s="58" t="str">
        <f>IF('RME Exports'!DC33&gt;0, 'RME Exports'!DC33, "")</f>
        <v/>
      </c>
      <c r="DC34" s="58" t="str">
        <f>IF('RME Exports'!DD33&gt;0, 'RME Exports'!DD33, "")</f>
        <v/>
      </c>
      <c r="DD34" s="58" t="str">
        <f>IF('RME Exports'!DE33&gt;0, 'RME Exports'!DE33, "")</f>
        <v/>
      </c>
      <c r="DE34" s="58" t="str">
        <f>IF('RME Exports'!DF33&gt;0, 'RME Exports'!DF33, "")</f>
        <v/>
      </c>
      <c r="DF34" s="58" t="str">
        <f>IF('RME Exports'!DG33&gt;0, 'RME Exports'!DG33, "")</f>
        <v/>
      </c>
      <c r="DG34" s="58" t="str">
        <f>IF('RME Exports'!DH33&gt;0, 'RME Exports'!DH33, "")</f>
        <v/>
      </c>
      <c r="DH34" s="58" t="str">
        <f>IF('RME Exports'!DI33&gt;0, 'RME Exports'!DI33, "")</f>
        <v/>
      </c>
      <c r="DI34" s="58" t="str">
        <f>IF('RME Exports'!DJ33&gt;0, 'RME Exports'!DJ33, "")</f>
        <v/>
      </c>
      <c r="DJ34" s="58" t="str">
        <f>IF('RME Exports'!DK33&gt;0, 'RME Exports'!DK33, "")</f>
        <v/>
      </c>
      <c r="DK34" s="58" t="str">
        <f>IF('RME Exports'!DL33&gt;0, 'RME Exports'!DL33, "")</f>
        <v/>
      </c>
      <c r="DL34" s="58" t="str">
        <f>IF('RME Exports'!DM33&gt;0, 'RME Exports'!DM33, "")</f>
        <v/>
      </c>
      <c r="DM34" s="58" t="str">
        <f>IF('RME Exports'!DN33&gt;0, 'RME Exports'!DN33, "")</f>
        <v/>
      </c>
      <c r="DN34" s="58" t="str">
        <f>IF('RME Exports'!DO33&gt;0, 'RME Exports'!DO33, "")</f>
        <v/>
      </c>
      <c r="DO34" s="58" t="str">
        <f>IF('RME Exports'!DP33&gt;0, 'RME Exports'!DP33, "")</f>
        <v/>
      </c>
      <c r="DP34" s="58" t="str">
        <f>IF('RME Exports'!DQ33&gt;0, 'RME Exports'!DQ33, "")</f>
        <v/>
      </c>
      <c r="DQ34" s="58" t="str">
        <f>IF('RME Exports'!DR33&gt;0, 'RME Exports'!DR33, "")</f>
        <v/>
      </c>
      <c r="DR34" s="58" t="str">
        <f>IF('RME Exports'!DS33&gt;0, 'RME Exports'!DS33, "")</f>
        <v/>
      </c>
      <c r="DS34" s="58" t="str">
        <f>IF('RME Exports'!DT33&gt;0, 'RME Exports'!DT33, "")</f>
        <v/>
      </c>
    </row>
    <row r="35" spans="2:123" x14ac:dyDescent="0.3">
      <c r="B35" s="39" t="s">
        <v>164</v>
      </c>
      <c r="C35" s="37" t="s">
        <v>165</v>
      </c>
      <c r="D35" s="58">
        <f>IF('RME Exports'!E34&gt;0, 'RME Exports'!E34, "")</f>
        <v>22238.457664486865</v>
      </c>
      <c r="E35" s="58">
        <f>IF('RME Exports'!F34&gt;0, 'RME Exports'!F34, "")</f>
        <v>27565.047113988403</v>
      </c>
      <c r="F35" s="58">
        <f>IF('RME Exports'!G34&gt;0, 'RME Exports'!G34, "")</f>
        <v>49803.504778475268</v>
      </c>
      <c r="G35" s="58">
        <f>IF('RME Exports'!H34&gt;0, 'RME Exports'!H34, "")</f>
        <v>22732.597706284334</v>
      </c>
      <c r="H35" s="58">
        <f>IF('RME Exports'!I34&gt;0, 'RME Exports'!I34, "")</f>
        <v>22414.628608730123</v>
      </c>
      <c r="I35" s="58">
        <f>IF('RME Exports'!J34&gt;0, 'RME Exports'!J34, "")</f>
        <v>45147.226315014457</v>
      </c>
      <c r="J35" s="58">
        <f>IF('RME Exports'!K34&gt;0, 'RME Exports'!K34, "")</f>
        <v>20598.981109596749</v>
      </c>
      <c r="K35" s="58">
        <f>IF('RME Exports'!L34&gt;0, 'RME Exports'!L34, "")</f>
        <v>21563.307964349013</v>
      </c>
      <c r="L35" s="58">
        <f>IF('RME Exports'!M34&gt;0, 'RME Exports'!M34, "")</f>
        <v>42162.289073945838</v>
      </c>
      <c r="M35" s="58">
        <f>IF('RME Exports'!N34&gt;0, 'RME Exports'!N34, "")</f>
        <v>24495.607385012539</v>
      </c>
      <c r="N35" s="58">
        <f>IF('RME Exports'!O34&gt;0, 'RME Exports'!O34, "")</f>
        <v>17094.322350757539</v>
      </c>
      <c r="O35" s="58">
        <f>IF('RME Exports'!P34&gt;0, 'RME Exports'!P34, "")</f>
        <v>41589.929735770114</v>
      </c>
      <c r="P35" s="58">
        <f>IF('RME Exports'!Q34&gt;0, 'RME Exports'!Q34, "")</f>
        <v>24799.479513713915</v>
      </c>
      <c r="Q35" s="58">
        <f>IF('RME Exports'!R34&gt;0, 'RME Exports'!R34, "")</f>
        <v>22905.203490083102</v>
      </c>
      <c r="R35" s="58">
        <f>IF('RME Exports'!S34&gt;0, 'RME Exports'!S34, "")</f>
        <v>47704.683003797072</v>
      </c>
      <c r="S35" s="58">
        <f>IF('RME Exports'!T34&gt;0, 'RME Exports'!T34, "")</f>
        <v>26677.105380650915</v>
      </c>
      <c r="T35" s="58">
        <f>IF('RME Exports'!U34&gt;0, 'RME Exports'!U34, "")</f>
        <v>20594.113859748446</v>
      </c>
      <c r="U35" s="58">
        <f>IF('RME Exports'!V34&gt;0, 'RME Exports'!V34, "")</f>
        <v>47271.219240399332</v>
      </c>
      <c r="V35" s="58">
        <f>IF('RME Exports'!W34&gt;0, 'RME Exports'!W34, "")</f>
        <v>26622.010170022288</v>
      </c>
      <c r="W35" s="58">
        <f>IF('RME Exports'!X34&gt;0, 'RME Exports'!X34, "")</f>
        <v>21318.940304847536</v>
      </c>
      <c r="X35" s="58">
        <f>IF('RME Exports'!Y34&gt;0, 'RME Exports'!Y34, "")</f>
        <v>47940.950474869853</v>
      </c>
      <c r="Y35" s="58">
        <f>IF('RME Exports'!Z34&gt;0, 'RME Exports'!Z34, "")</f>
        <v>26847.56779545543</v>
      </c>
      <c r="Z35" s="58">
        <f>IF('RME Exports'!AA34&gt;0, 'RME Exports'!AA34, "")</f>
        <v>25288.458915536889</v>
      </c>
      <c r="AA35" s="58">
        <f>IF('RME Exports'!AB34&gt;0, 'RME Exports'!AB34, "")</f>
        <v>52136.026710992308</v>
      </c>
      <c r="AB35" s="58" t="str">
        <f>IF('RME Exports'!AC34&gt;0, 'RME Exports'!AC34, "")</f>
        <v/>
      </c>
      <c r="AC35" s="58" t="str">
        <f>IF('RME Exports'!AD34&gt;0, 'RME Exports'!AD34, "")</f>
        <v/>
      </c>
      <c r="AD35" s="58" t="str">
        <f>IF('RME Exports'!AE34&gt;0, 'RME Exports'!AE34, "")</f>
        <v/>
      </c>
      <c r="AE35" s="58" t="str">
        <f>IF('RME Exports'!AF34&gt;0, 'RME Exports'!AF34, "")</f>
        <v/>
      </c>
      <c r="AF35" s="58" t="str">
        <f>IF('RME Exports'!AG34&gt;0, 'RME Exports'!AG34, "")</f>
        <v/>
      </c>
      <c r="AG35" s="58" t="str">
        <f>IF('RME Exports'!AH34&gt;0, 'RME Exports'!AH34, "")</f>
        <v/>
      </c>
      <c r="AH35" s="58" t="str">
        <f>IF('RME Exports'!AI34&gt;0, 'RME Exports'!AI34, "")</f>
        <v/>
      </c>
      <c r="AI35" s="58" t="str">
        <f>IF('RME Exports'!AJ34&gt;0, 'RME Exports'!AJ34, "")</f>
        <v/>
      </c>
      <c r="AJ35" s="58" t="str">
        <f>IF('RME Exports'!AK34&gt;0, 'RME Exports'!AK34, "")</f>
        <v/>
      </c>
      <c r="AK35" s="58" t="str">
        <f>IF('RME Exports'!AL34&gt;0, 'RME Exports'!AL34, "")</f>
        <v/>
      </c>
      <c r="AL35" s="58" t="str">
        <f>IF('RME Exports'!AM34&gt;0, 'RME Exports'!AM34, "")</f>
        <v/>
      </c>
      <c r="AM35" s="58" t="str">
        <f>IF('RME Exports'!AN34&gt;0, 'RME Exports'!AN34, "")</f>
        <v/>
      </c>
      <c r="AN35" s="58" t="str">
        <f>IF('RME Exports'!AO34&gt;0, 'RME Exports'!AO34, "")</f>
        <v/>
      </c>
      <c r="AO35" s="58" t="str">
        <f>IF('RME Exports'!AP34&gt;0, 'RME Exports'!AP34, "")</f>
        <v/>
      </c>
      <c r="AP35" s="58" t="str">
        <f>IF('RME Exports'!AQ34&gt;0, 'RME Exports'!AQ34, "")</f>
        <v/>
      </c>
      <c r="AQ35" s="58" t="str">
        <f>IF('RME Exports'!AR34&gt;0, 'RME Exports'!AR34, "")</f>
        <v/>
      </c>
      <c r="AR35" s="58" t="str">
        <f>IF('RME Exports'!AS34&gt;0, 'RME Exports'!AS34, "")</f>
        <v/>
      </c>
      <c r="AS35" s="58" t="str">
        <f>IF('RME Exports'!AT34&gt;0, 'RME Exports'!AT34, "")</f>
        <v/>
      </c>
      <c r="AT35" s="58" t="str">
        <f>IF('RME Exports'!AU34&gt;0, 'RME Exports'!AU34, "")</f>
        <v/>
      </c>
      <c r="AU35" s="58" t="str">
        <f>IF('RME Exports'!AV34&gt;0, 'RME Exports'!AV34, "")</f>
        <v/>
      </c>
      <c r="AV35" s="58" t="str">
        <f>IF('RME Exports'!AW34&gt;0, 'RME Exports'!AW34, "")</f>
        <v/>
      </c>
      <c r="AW35" s="58" t="str">
        <f>IF('RME Exports'!AX34&gt;0, 'RME Exports'!AX34, "")</f>
        <v/>
      </c>
      <c r="AX35" s="58" t="str">
        <f>IF('RME Exports'!AY34&gt;0, 'RME Exports'!AY34, "")</f>
        <v/>
      </c>
      <c r="AY35" s="58" t="str">
        <f>IF('RME Exports'!AZ34&gt;0, 'RME Exports'!AZ34, "")</f>
        <v/>
      </c>
      <c r="AZ35" s="58" t="str">
        <f>IF('RME Exports'!BA34&gt;0, 'RME Exports'!BA34, "")</f>
        <v/>
      </c>
      <c r="BA35" s="58" t="str">
        <f>IF('RME Exports'!BB34&gt;0, 'RME Exports'!BB34, "")</f>
        <v/>
      </c>
      <c r="BB35" s="58" t="str">
        <f>IF('RME Exports'!BC34&gt;0, 'RME Exports'!BC34, "")</f>
        <v/>
      </c>
      <c r="BC35" s="58" t="str">
        <f>IF('RME Exports'!BD34&gt;0, 'RME Exports'!BD34, "")</f>
        <v/>
      </c>
      <c r="BD35" s="58" t="str">
        <f>IF('RME Exports'!BE34&gt;0, 'RME Exports'!BE34, "")</f>
        <v/>
      </c>
      <c r="BE35" s="58" t="str">
        <f>IF('RME Exports'!BF34&gt;0, 'RME Exports'!BF34, "")</f>
        <v/>
      </c>
      <c r="BF35" s="58" t="str">
        <f>IF('RME Exports'!BG34&gt;0, 'RME Exports'!BG34, "")</f>
        <v/>
      </c>
      <c r="BG35" s="58" t="str">
        <f>IF('RME Exports'!BH34&gt;0, 'RME Exports'!BH34, "")</f>
        <v/>
      </c>
      <c r="BH35" s="58" t="str">
        <f>IF('RME Exports'!BI34&gt;0, 'RME Exports'!BI34, "")</f>
        <v/>
      </c>
      <c r="BI35" s="58" t="str">
        <f>IF('RME Exports'!BJ34&gt;0, 'RME Exports'!BJ34, "")</f>
        <v/>
      </c>
      <c r="BJ35" s="58" t="str">
        <f>IF('RME Exports'!BK34&gt;0, 'RME Exports'!BK34, "")</f>
        <v/>
      </c>
      <c r="BK35" s="58" t="str">
        <f>IF('RME Exports'!BL34&gt;0, 'RME Exports'!BL34, "")</f>
        <v/>
      </c>
      <c r="BL35" s="58" t="str">
        <f>IF('RME Exports'!BM34&gt;0, 'RME Exports'!BM34, "")</f>
        <v/>
      </c>
      <c r="BM35" s="58" t="str">
        <f>IF('RME Exports'!BN34&gt;0, 'RME Exports'!BN34, "")</f>
        <v/>
      </c>
      <c r="BN35" s="58" t="str">
        <f>IF('RME Exports'!BO34&gt;0, 'RME Exports'!BO34, "")</f>
        <v/>
      </c>
      <c r="BO35" s="58" t="str">
        <f>IF('RME Exports'!BP34&gt;0, 'RME Exports'!BP34, "")</f>
        <v/>
      </c>
      <c r="BP35" s="58" t="str">
        <f>IF('RME Exports'!BQ34&gt;0, 'RME Exports'!BQ34, "")</f>
        <v/>
      </c>
      <c r="BQ35" s="58" t="str">
        <f>IF('RME Exports'!BR34&gt;0, 'RME Exports'!BR34, "")</f>
        <v/>
      </c>
      <c r="BR35" s="58" t="str">
        <f>IF('RME Exports'!BS34&gt;0, 'RME Exports'!BS34, "")</f>
        <v/>
      </c>
      <c r="BS35" s="58" t="str">
        <f>IF('RME Exports'!BT34&gt;0, 'RME Exports'!BT34, "")</f>
        <v/>
      </c>
      <c r="BT35" s="58" t="str">
        <f>IF('RME Exports'!BU34&gt;0, 'RME Exports'!BU34, "")</f>
        <v/>
      </c>
      <c r="BU35" s="58" t="str">
        <f>IF('RME Exports'!BV34&gt;0, 'RME Exports'!BV34, "")</f>
        <v/>
      </c>
      <c r="BV35" s="58" t="str">
        <f>IF('RME Exports'!BW34&gt;0, 'RME Exports'!BW34, "")</f>
        <v/>
      </c>
      <c r="BW35" s="58" t="str">
        <f>IF('RME Exports'!BX34&gt;0, 'RME Exports'!BX34, "")</f>
        <v/>
      </c>
      <c r="BX35" s="58" t="str">
        <f>IF('RME Exports'!BY34&gt;0, 'RME Exports'!BY34, "")</f>
        <v/>
      </c>
      <c r="BY35" s="58" t="str">
        <f>IF('RME Exports'!BZ34&gt;0, 'RME Exports'!BZ34, "")</f>
        <v/>
      </c>
      <c r="BZ35" s="58" t="str">
        <f>IF('RME Exports'!CA34&gt;0, 'RME Exports'!CA34, "")</f>
        <v/>
      </c>
      <c r="CA35" s="58" t="str">
        <f>IF('RME Exports'!CB34&gt;0, 'RME Exports'!CB34, "")</f>
        <v/>
      </c>
      <c r="CB35" s="58" t="str">
        <f>IF('RME Exports'!CC34&gt;0, 'RME Exports'!CC34, "")</f>
        <v/>
      </c>
      <c r="CC35" s="58" t="str">
        <f>IF('RME Exports'!CD34&gt;0, 'RME Exports'!CD34, "")</f>
        <v/>
      </c>
      <c r="CD35" s="58" t="str">
        <f>IF('RME Exports'!CE34&gt;0, 'RME Exports'!CE34, "")</f>
        <v/>
      </c>
      <c r="CE35" s="58" t="str">
        <f>IF('RME Exports'!CF34&gt;0, 'RME Exports'!CF34, "")</f>
        <v/>
      </c>
      <c r="CF35" s="58" t="str">
        <f>IF('RME Exports'!CG34&gt;0, 'RME Exports'!CG34, "")</f>
        <v/>
      </c>
      <c r="CG35" s="58" t="str">
        <f>IF('RME Exports'!CH34&gt;0, 'RME Exports'!CH34, "")</f>
        <v/>
      </c>
      <c r="CH35" s="58" t="str">
        <f>IF('RME Exports'!CI34&gt;0, 'RME Exports'!CI34, "")</f>
        <v/>
      </c>
      <c r="CI35" s="58" t="str">
        <f>IF('RME Exports'!CJ34&gt;0, 'RME Exports'!CJ34, "")</f>
        <v/>
      </c>
      <c r="CJ35" s="58" t="str">
        <f>IF('RME Exports'!CK34&gt;0, 'RME Exports'!CK34, "")</f>
        <v/>
      </c>
      <c r="CK35" s="58" t="str">
        <f>IF('RME Exports'!CL34&gt;0, 'RME Exports'!CL34, "")</f>
        <v/>
      </c>
      <c r="CL35" s="58" t="str">
        <f>IF('RME Exports'!CM34&gt;0, 'RME Exports'!CM34, "")</f>
        <v/>
      </c>
      <c r="CM35" s="58" t="str">
        <f>IF('RME Exports'!CN34&gt;0, 'RME Exports'!CN34, "")</f>
        <v/>
      </c>
      <c r="CN35" s="58" t="str">
        <f>IF('RME Exports'!CO34&gt;0, 'RME Exports'!CO34, "")</f>
        <v/>
      </c>
      <c r="CO35" s="58" t="str">
        <f>IF('RME Exports'!CP34&gt;0, 'RME Exports'!CP34, "")</f>
        <v/>
      </c>
      <c r="CP35" s="58" t="str">
        <f>IF('RME Exports'!CQ34&gt;0, 'RME Exports'!CQ34, "")</f>
        <v/>
      </c>
      <c r="CQ35" s="58" t="str">
        <f>IF('RME Exports'!CR34&gt;0, 'RME Exports'!CR34, "")</f>
        <v/>
      </c>
      <c r="CR35" s="58" t="str">
        <f>IF('RME Exports'!CS34&gt;0, 'RME Exports'!CS34, "")</f>
        <v/>
      </c>
      <c r="CS35" s="58" t="str">
        <f>IF('RME Exports'!CT34&gt;0, 'RME Exports'!CT34, "")</f>
        <v/>
      </c>
      <c r="CT35" s="58" t="str">
        <f>IF('RME Exports'!CU34&gt;0, 'RME Exports'!CU34, "")</f>
        <v/>
      </c>
      <c r="CU35" s="58" t="str">
        <f>IF('RME Exports'!CV34&gt;0, 'RME Exports'!CV34, "")</f>
        <v/>
      </c>
      <c r="CV35" s="58" t="str">
        <f>IF('RME Exports'!CW34&gt;0, 'RME Exports'!CW34, "")</f>
        <v/>
      </c>
      <c r="CW35" s="58" t="str">
        <f>IF('RME Exports'!CX34&gt;0, 'RME Exports'!CX34, "")</f>
        <v/>
      </c>
      <c r="CX35" s="58" t="str">
        <f>IF('RME Exports'!CY34&gt;0, 'RME Exports'!CY34, "")</f>
        <v/>
      </c>
      <c r="CY35" s="58" t="str">
        <f>IF('RME Exports'!CZ34&gt;0, 'RME Exports'!CZ34, "")</f>
        <v/>
      </c>
      <c r="CZ35" s="58" t="str">
        <f>IF('RME Exports'!DA34&gt;0, 'RME Exports'!DA34, "")</f>
        <v/>
      </c>
      <c r="DA35" s="58" t="str">
        <f>IF('RME Exports'!DB34&gt;0, 'RME Exports'!DB34, "")</f>
        <v/>
      </c>
      <c r="DB35" s="58" t="str">
        <f>IF('RME Exports'!DC34&gt;0, 'RME Exports'!DC34, "")</f>
        <v/>
      </c>
      <c r="DC35" s="58" t="str">
        <f>IF('RME Exports'!DD34&gt;0, 'RME Exports'!DD34, "")</f>
        <v/>
      </c>
      <c r="DD35" s="58" t="str">
        <f>IF('RME Exports'!DE34&gt;0, 'RME Exports'!DE34, "")</f>
        <v/>
      </c>
      <c r="DE35" s="58" t="str">
        <f>IF('RME Exports'!DF34&gt;0, 'RME Exports'!DF34, "")</f>
        <v/>
      </c>
      <c r="DF35" s="58" t="str">
        <f>IF('RME Exports'!DG34&gt;0, 'RME Exports'!DG34, "")</f>
        <v/>
      </c>
      <c r="DG35" s="58" t="str">
        <f>IF('RME Exports'!DH34&gt;0, 'RME Exports'!DH34, "")</f>
        <v/>
      </c>
      <c r="DH35" s="58" t="str">
        <f>IF('RME Exports'!DI34&gt;0, 'RME Exports'!DI34, "")</f>
        <v/>
      </c>
      <c r="DI35" s="58" t="str">
        <f>IF('RME Exports'!DJ34&gt;0, 'RME Exports'!DJ34, "")</f>
        <v/>
      </c>
      <c r="DJ35" s="58" t="str">
        <f>IF('RME Exports'!DK34&gt;0, 'RME Exports'!DK34, "")</f>
        <v/>
      </c>
      <c r="DK35" s="58" t="str">
        <f>IF('RME Exports'!DL34&gt;0, 'RME Exports'!DL34, "")</f>
        <v/>
      </c>
      <c r="DL35" s="58" t="str">
        <f>IF('RME Exports'!DM34&gt;0, 'RME Exports'!DM34, "")</f>
        <v/>
      </c>
      <c r="DM35" s="58" t="str">
        <f>IF('RME Exports'!DN34&gt;0, 'RME Exports'!DN34, "")</f>
        <v/>
      </c>
      <c r="DN35" s="58" t="str">
        <f>IF('RME Exports'!DO34&gt;0, 'RME Exports'!DO34, "")</f>
        <v/>
      </c>
      <c r="DO35" s="58" t="str">
        <f>IF('RME Exports'!DP34&gt;0, 'RME Exports'!DP34, "")</f>
        <v/>
      </c>
      <c r="DP35" s="58" t="str">
        <f>IF('RME Exports'!DQ34&gt;0, 'RME Exports'!DQ34, "")</f>
        <v/>
      </c>
      <c r="DQ35" s="58" t="str">
        <f>IF('RME Exports'!DR34&gt;0, 'RME Exports'!DR34, "")</f>
        <v/>
      </c>
      <c r="DR35" s="58" t="str">
        <f>IF('RME Exports'!DS34&gt;0, 'RME Exports'!DS34, "")</f>
        <v/>
      </c>
      <c r="DS35" s="58" t="str">
        <f>IF('RME Exports'!DT34&gt;0, 'RME Exports'!DT34, "")</f>
        <v/>
      </c>
    </row>
    <row r="36" spans="2:123" x14ac:dyDescent="0.3">
      <c r="B36" s="39" t="s">
        <v>166</v>
      </c>
      <c r="C36" s="37" t="s">
        <v>167</v>
      </c>
      <c r="D36" s="58">
        <f>IF('RME Exports'!E35&gt;0, 'RME Exports'!E35, "")</f>
        <v>7374.361473743852</v>
      </c>
      <c r="E36" s="58">
        <f>IF('RME Exports'!F35&gt;0, 'RME Exports'!F35, "")</f>
        <v>20121.674169987604</v>
      </c>
      <c r="F36" s="58">
        <f>IF('RME Exports'!G35&gt;0, 'RME Exports'!G35, "")</f>
        <v>27496.035643731459</v>
      </c>
      <c r="G36" s="58">
        <f>IF('RME Exports'!H35&gt;0, 'RME Exports'!H35, "")</f>
        <v>7307.8813420085453</v>
      </c>
      <c r="H36" s="58">
        <f>IF('RME Exports'!I35&gt;0, 'RME Exports'!I35, "")</f>
        <v>16359.763470047033</v>
      </c>
      <c r="I36" s="58">
        <f>IF('RME Exports'!J35&gt;0, 'RME Exports'!J35, "")</f>
        <v>23667.644812055558</v>
      </c>
      <c r="J36" s="58">
        <f>IF('RME Exports'!K35&gt;0, 'RME Exports'!K35, "")</f>
        <v>6812.169075580774</v>
      </c>
      <c r="K36" s="58">
        <f>IF('RME Exports'!L35&gt;0, 'RME Exports'!L35, "")</f>
        <v>19045.815234338028</v>
      </c>
      <c r="L36" s="58">
        <f>IF('RME Exports'!M35&gt;0, 'RME Exports'!M35, "")</f>
        <v>25857.984309918804</v>
      </c>
      <c r="M36" s="58">
        <f>IF('RME Exports'!N35&gt;0, 'RME Exports'!N35, "")</f>
        <v>6544.634429832171</v>
      </c>
      <c r="N36" s="58">
        <f>IF('RME Exports'!O35&gt;0, 'RME Exports'!O35, "")</f>
        <v>18935.271723397887</v>
      </c>
      <c r="O36" s="58">
        <f>IF('RME Exports'!P35&gt;0, 'RME Exports'!P35, "")</f>
        <v>25479.906153230069</v>
      </c>
      <c r="P36" s="58">
        <f>IF('RME Exports'!Q35&gt;0, 'RME Exports'!Q35, "")</f>
        <v>6504.0549956165505</v>
      </c>
      <c r="Q36" s="58">
        <f>IF('RME Exports'!R35&gt;0, 'RME Exports'!R35, "")</f>
        <v>25669.496838656556</v>
      </c>
      <c r="R36" s="58">
        <f>IF('RME Exports'!S35&gt;0, 'RME Exports'!S35, "")</f>
        <v>32173.551834273087</v>
      </c>
      <c r="S36" s="58">
        <f>IF('RME Exports'!T35&gt;0, 'RME Exports'!T35, "")</f>
        <v>4439.8047145911551</v>
      </c>
      <c r="T36" s="58">
        <f>IF('RME Exports'!U35&gt;0, 'RME Exports'!U35, "")</f>
        <v>32579.23395606098</v>
      </c>
      <c r="U36" s="58">
        <f>IF('RME Exports'!V35&gt;0, 'RME Exports'!V35, "")</f>
        <v>37019.038670652139</v>
      </c>
      <c r="V36" s="58">
        <f>IF('RME Exports'!W35&gt;0, 'RME Exports'!W35, "")</f>
        <v>4509.385038453589</v>
      </c>
      <c r="W36" s="58">
        <f>IF('RME Exports'!X35&gt;0, 'RME Exports'!X35, "")</f>
        <v>34351.805160194264</v>
      </c>
      <c r="X36" s="58">
        <f>IF('RME Exports'!Y35&gt;0, 'RME Exports'!Y35, "")</f>
        <v>38861.190198647862</v>
      </c>
      <c r="Y36" s="58">
        <f>IF('RME Exports'!Z35&gt;0, 'RME Exports'!Z35, "")</f>
        <v>5156.4878644279061</v>
      </c>
      <c r="Z36" s="58">
        <f>IF('RME Exports'!AA35&gt;0, 'RME Exports'!AA35, "")</f>
        <v>30010.081168981284</v>
      </c>
      <c r="AA36" s="58">
        <f>IF('RME Exports'!AB35&gt;0, 'RME Exports'!AB35, "")</f>
        <v>35166.569033409156</v>
      </c>
      <c r="AB36" s="58" t="str">
        <f>IF('RME Exports'!AC35&gt;0, 'RME Exports'!AC35, "")</f>
        <v/>
      </c>
      <c r="AC36" s="58" t="str">
        <f>IF('RME Exports'!AD35&gt;0, 'RME Exports'!AD35, "")</f>
        <v/>
      </c>
      <c r="AD36" s="58" t="str">
        <f>IF('RME Exports'!AE35&gt;0, 'RME Exports'!AE35, "")</f>
        <v/>
      </c>
      <c r="AE36" s="58" t="str">
        <f>IF('RME Exports'!AF35&gt;0, 'RME Exports'!AF35, "")</f>
        <v/>
      </c>
      <c r="AF36" s="58" t="str">
        <f>IF('RME Exports'!AG35&gt;0, 'RME Exports'!AG35, "")</f>
        <v/>
      </c>
      <c r="AG36" s="58" t="str">
        <f>IF('RME Exports'!AH35&gt;0, 'RME Exports'!AH35, "")</f>
        <v/>
      </c>
      <c r="AH36" s="58" t="str">
        <f>IF('RME Exports'!AI35&gt;0, 'RME Exports'!AI35, "")</f>
        <v/>
      </c>
      <c r="AI36" s="58" t="str">
        <f>IF('RME Exports'!AJ35&gt;0, 'RME Exports'!AJ35, "")</f>
        <v/>
      </c>
      <c r="AJ36" s="58" t="str">
        <f>IF('RME Exports'!AK35&gt;0, 'RME Exports'!AK35, "")</f>
        <v/>
      </c>
      <c r="AK36" s="58" t="str">
        <f>IF('RME Exports'!AL35&gt;0, 'RME Exports'!AL35, "")</f>
        <v/>
      </c>
      <c r="AL36" s="58" t="str">
        <f>IF('RME Exports'!AM35&gt;0, 'RME Exports'!AM35, "")</f>
        <v/>
      </c>
      <c r="AM36" s="58" t="str">
        <f>IF('RME Exports'!AN35&gt;0, 'RME Exports'!AN35, "")</f>
        <v/>
      </c>
      <c r="AN36" s="58" t="str">
        <f>IF('RME Exports'!AO35&gt;0, 'RME Exports'!AO35, "")</f>
        <v/>
      </c>
      <c r="AO36" s="58" t="str">
        <f>IF('RME Exports'!AP35&gt;0, 'RME Exports'!AP35, "")</f>
        <v/>
      </c>
      <c r="AP36" s="58" t="str">
        <f>IF('RME Exports'!AQ35&gt;0, 'RME Exports'!AQ35, "")</f>
        <v/>
      </c>
      <c r="AQ36" s="58" t="str">
        <f>IF('RME Exports'!AR35&gt;0, 'RME Exports'!AR35, "")</f>
        <v/>
      </c>
      <c r="AR36" s="58" t="str">
        <f>IF('RME Exports'!AS35&gt;0, 'RME Exports'!AS35, "")</f>
        <v/>
      </c>
      <c r="AS36" s="58" t="str">
        <f>IF('RME Exports'!AT35&gt;0, 'RME Exports'!AT35, "")</f>
        <v/>
      </c>
      <c r="AT36" s="58" t="str">
        <f>IF('RME Exports'!AU35&gt;0, 'RME Exports'!AU35, "")</f>
        <v/>
      </c>
      <c r="AU36" s="58" t="str">
        <f>IF('RME Exports'!AV35&gt;0, 'RME Exports'!AV35, "")</f>
        <v/>
      </c>
      <c r="AV36" s="58" t="str">
        <f>IF('RME Exports'!AW35&gt;0, 'RME Exports'!AW35, "")</f>
        <v/>
      </c>
      <c r="AW36" s="58" t="str">
        <f>IF('RME Exports'!AX35&gt;0, 'RME Exports'!AX35, "")</f>
        <v/>
      </c>
      <c r="AX36" s="58" t="str">
        <f>IF('RME Exports'!AY35&gt;0, 'RME Exports'!AY35, "")</f>
        <v/>
      </c>
      <c r="AY36" s="58" t="str">
        <f>IF('RME Exports'!AZ35&gt;0, 'RME Exports'!AZ35, "")</f>
        <v/>
      </c>
      <c r="AZ36" s="58" t="str">
        <f>IF('RME Exports'!BA35&gt;0, 'RME Exports'!BA35, "")</f>
        <v/>
      </c>
      <c r="BA36" s="58" t="str">
        <f>IF('RME Exports'!BB35&gt;0, 'RME Exports'!BB35, "")</f>
        <v/>
      </c>
      <c r="BB36" s="58" t="str">
        <f>IF('RME Exports'!BC35&gt;0, 'RME Exports'!BC35, "")</f>
        <v/>
      </c>
      <c r="BC36" s="58" t="str">
        <f>IF('RME Exports'!BD35&gt;0, 'RME Exports'!BD35, "")</f>
        <v/>
      </c>
      <c r="BD36" s="58" t="str">
        <f>IF('RME Exports'!BE35&gt;0, 'RME Exports'!BE35, "")</f>
        <v/>
      </c>
      <c r="BE36" s="58" t="str">
        <f>IF('RME Exports'!BF35&gt;0, 'RME Exports'!BF35, "")</f>
        <v/>
      </c>
      <c r="BF36" s="58" t="str">
        <f>IF('RME Exports'!BG35&gt;0, 'RME Exports'!BG35, "")</f>
        <v/>
      </c>
      <c r="BG36" s="58" t="str">
        <f>IF('RME Exports'!BH35&gt;0, 'RME Exports'!BH35, "")</f>
        <v/>
      </c>
      <c r="BH36" s="58" t="str">
        <f>IF('RME Exports'!BI35&gt;0, 'RME Exports'!BI35, "")</f>
        <v/>
      </c>
      <c r="BI36" s="58" t="str">
        <f>IF('RME Exports'!BJ35&gt;0, 'RME Exports'!BJ35, "")</f>
        <v/>
      </c>
      <c r="BJ36" s="58" t="str">
        <f>IF('RME Exports'!BK35&gt;0, 'RME Exports'!BK35, "")</f>
        <v/>
      </c>
      <c r="BK36" s="58" t="str">
        <f>IF('RME Exports'!BL35&gt;0, 'RME Exports'!BL35, "")</f>
        <v/>
      </c>
      <c r="BL36" s="58" t="str">
        <f>IF('RME Exports'!BM35&gt;0, 'RME Exports'!BM35, "")</f>
        <v/>
      </c>
      <c r="BM36" s="58" t="str">
        <f>IF('RME Exports'!BN35&gt;0, 'RME Exports'!BN35, "")</f>
        <v/>
      </c>
      <c r="BN36" s="58" t="str">
        <f>IF('RME Exports'!BO35&gt;0, 'RME Exports'!BO35, "")</f>
        <v/>
      </c>
      <c r="BO36" s="58" t="str">
        <f>IF('RME Exports'!BP35&gt;0, 'RME Exports'!BP35, "")</f>
        <v/>
      </c>
      <c r="BP36" s="58" t="str">
        <f>IF('RME Exports'!BQ35&gt;0, 'RME Exports'!BQ35, "")</f>
        <v/>
      </c>
      <c r="BQ36" s="58" t="str">
        <f>IF('RME Exports'!BR35&gt;0, 'RME Exports'!BR35, "")</f>
        <v/>
      </c>
      <c r="BR36" s="58" t="str">
        <f>IF('RME Exports'!BS35&gt;0, 'RME Exports'!BS35, "")</f>
        <v/>
      </c>
      <c r="BS36" s="58" t="str">
        <f>IF('RME Exports'!BT35&gt;0, 'RME Exports'!BT35, "")</f>
        <v/>
      </c>
      <c r="BT36" s="58" t="str">
        <f>IF('RME Exports'!BU35&gt;0, 'RME Exports'!BU35, "")</f>
        <v/>
      </c>
      <c r="BU36" s="58" t="str">
        <f>IF('RME Exports'!BV35&gt;0, 'RME Exports'!BV35, "")</f>
        <v/>
      </c>
      <c r="BV36" s="58" t="str">
        <f>IF('RME Exports'!BW35&gt;0, 'RME Exports'!BW35, "")</f>
        <v/>
      </c>
      <c r="BW36" s="58" t="str">
        <f>IF('RME Exports'!BX35&gt;0, 'RME Exports'!BX35, "")</f>
        <v/>
      </c>
      <c r="BX36" s="58" t="str">
        <f>IF('RME Exports'!BY35&gt;0, 'RME Exports'!BY35, "")</f>
        <v/>
      </c>
      <c r="BY36" s="58" t="str">
        <f>IF('RME Exports'!BZ35&gt;0, 'RME Exports'!BZ35, "")</f>
        <v/>
      </c>
      <c r="BZ36" s="58" t="str">
        <f>IF('RME Exports'!CA35&gt;0, 'RME Exports'!CA35, "")</f>
        <v/>
      </c>
      <c r="CA36" s="58" t="str">
        <f>IF('RME Exports'!CB35&gt;0, 'RME Exports'!CB35, "")</f>
        <v/>
      </c>
      <c r="CB36" s="58" t="str">
        <f>IF('RME Exports'!CC35&gt;0, 'RME Exports'!CC35, "")</f>
        <v/>
      </c>
      <c r="CC36" s="58" t="str">
        <f>IF('RME Exports'!CD35&gt;0, 'RME Exports'!CD35, "")</f>
        <v/>
      </c>
      <c r="CD36" s="58" t="str">
        <f>IF('RME Exports'!CE35&gt;0, 'RME Exports'!CE35, "")</f>
        <v/>
      </c>
      <c r="CE36" s="58" t="str">
        <f>IF('RME Exports'!CF35&gt;0, 'RME Exports'!CF35, "")</f>
        <v/>
      </c>
      <c r="CF36" s="58" t="str">
        <f>IF('RME Exports'!CG35&gt;0, 'RME Exports'!CG35, "")</f>
        <v/>
      </c>
      <c r="CG36" s="58" t="str">
        <f>IF('RME Exports'!CH35&gt;0, 'RME Exports'!CH35, "")</f>
        <v/>
      </c>
      <c r="CH36" s="58" t="str">
        <f>IF('RME Exports'!CI35&gt;0, 'RME Exports'!CI35, "")</f>
        <v/>
      </c>
      <c r="CI36" s="58" t="str">
        <f>IF('RME Exports'!CJ35&gt;0, 'RME Exports'!CJ35, "")</f>
        <v/>
      </c>
      <c r="CJ36" s="58" t="str">
        <f>IF('RME Exports'!CK35&gt;0, 'RME Exports'!CK35, "")</f>
        <v/>
      </c>
      <c r="CK36" s="58" t="str">
        <f>IF('RME Exports'!CL35&gt;0, 'RME Exports'!CL35, "")</f>
        <v/>
      </c>
      <c r="CL36" s="58" t="str">
        <f>IF('RME Exports'!CM35&gt;0, 'RME Exports'!CM35, "")</f>
        <v/>
      </c>
      <c r="CM36" s="58" t="str">
        <f>IF('RME Exports'!CN35&gt;0, 'RME Exports'!CN35, "")</f>
        <v/>
      </c>
      <c r="CN36" s="58" t="str">
        <f>IF('RME Exports'!CO35&gt;0, 'RME Exports'!CO35, "")</f>
        <v/>
      </c>
      <c r="CO36" s="58" t="str">
        <f>IF('RME Exports'!CP35&gt;0, 'RME Exports'!CP35, "")</f>
        <v/>
      </c>
      <c r="CP36" s="58" t="str">
        <f>IF('RME Exports'!CQ35&gt;0, 'RME Exports'!CQ35, "")</f>
        <v/>
      </c>
      <c r="CQ36" s="58" t="str">
        <f>IF('RME Exports'!CR35&gt;0, 'RME Exports'!CR35, "")</f>
        <v/>
      </c>
      <c r="CR36" s="58" t="str">
        <f>IF('RME Exports'!CS35&gt;0, 'RME Exports'!CS35, "")</f>
        <v/>
      </c>
      <c r="CS36" s="58" t="str">
        <f>IF('RME Exports'!CT35&gt;0, 'RME Exports'!CT35, "")</f>
        <v/>
      </c>
      <c r="CT36" s="58" t="str">
        <f>IF('RME Exports'!CU35&gt;0, 'RME Exports'!CU35, "")</f>
        <v/>
      </c>
      <c r="CU36" s="58" t="str">
        <f>IF('RME Exports'!CV35&gt;0, 'RME Exports'!CV35, "")</f>
        <v/>
      </c>
      <c r="CV36" s="58" t="str">
        <f>IF('RME Exports'!CW35&gt;0, 'RME Exports'!CW35, "")</f>
        <v/>
      </c>
      <c r="CW36" s="58" t="str">
        <f>IF('RME Exports'!CX35&gt;0, 'RME Exports'!CX35, "")</f>
        <v/>
      </c>
      <c r="CX36" s="58" t="str">
        <f>IF('RME Exports'!CY35&gt;0, 'RME Exports'!CY35, "")</f>
        <v/>
      </c>
      <c r="CY36" s="58" t="str">
        <f>IF('RME Exports'!CZ35&gt;0, 'RME Exports'!CZ35, "")</f>
        <v/>
      </c>
      <c r="CZ36" s="58" t="str">
        <f>IF('RME Exports'!DA35&gt;0, 'RME Exports'!DA35, "")</f>
        <v/>
      </c>
      <c r="DA36" s="58" t="str">
        <f>IF('RME Exports'!DB35&gt;0, 'RME Exports'!DB35, "")</f>
        <v/>
      </c>
      <c r="DB36" s="58" t="str">
        <f>IF('RME Exports'!DC35&gt;0, 'RME Exports'!DC35, "")</f>
        <v/>
      </c>
      <c r="DC36" s="58" t="str">
        <f>IF('RME Exports'!DD35&gt;0, 'RME Exports'!DD35, "")</f>
        <v/>
      </c>
      <c r="DD36" s="58" t="str">
        <f>IF('RME Exports'!DE35&gt;0, 'RME Exports'!DE35, "")</f>
        <v/>
      </c>
      <c r="DE36" s="58" t="str">
        <f>IF('RME Exports'!DF35&gt;0, 'RME Exports'!DF35, "")</f>
        <v/>
      </c>
      <c r="DF36" s="58" t="str">
        <f>IF('RME Exports'!DG35&gt;0, 'RME Exports'!DG35, "")</f>
        <v/>
      </c>
      <c r="DG36" s="58" t="str">
        <f>IF('RME Exports'!DH35&gt;0, 'RME Exports'!DH35, "")</f>
        <v/>
      </c>
      <c r="DH36" s="58" t="str">
        <f>IF('RME Exports'!DI35&gt;0, 'RME Exports'!DI35, "")</f>
        <v/>
      </c>
      <c r="DI36" s="58" t="str">
        <f>IF('RME Exports'!DJ35&gt;0, 'RME Exports'!DJ35, "")</f>
        <v/>
      </c>
      <c r="DJ36" s="58" t="str">
        <f>IF('RME Exports'!DK35&gt;0, 'RME Exports'!DK35, "")</f>
        <v/>
      </c>
      <c r="DK36" s="58" t="str">
        <f>IF('RME Exports'!DL35&gt;0, 'RME Exports'!DL35, "")</f>
        <v/>
      </c>
      <c r="DL36" s="58" t="str">
        <f>IF('RME Exports'!DM35&gt;0, 'RME Exports'!DM35, "")</f>
        <v/>
      </c>
      <c r="DM36" s="58" t="str">
        <f>IF('RME Exports'!DN35&gt;0, 'RME Exports'!DN35, "")</f>
        <v/>
      </c>
      <c r="DN36" s="58" t="str">
        <f>IF('RME Exports'!DO35&gt;0, 'RME Exports'!DO35, "")</f>
        <v/>
      </c>
      <c r="DO36" s="58" t="str">
        <f>IF('RME Exports'!DP35&gt;0, 'RME Exports'!DP35, "")</f>
        <v/>
      </c>
      <c r="DP36" s="58" t="str">
        <f>IF('RME Exports'!DQ35&gt;0, 'RME Exports'!DQ35, "")</f>
        <v/>
      </c>
      <c r="DQ36" s="58" t="str">
        <f>IF('RME Exports'!DR35&gt;0, 'RME Exports'!DR35, "")</f>
        <v/>
      </c>
      <c r="DR36" s="58" t="str">
        <f>IF('RME Exports'!DS35&gt;0, 'RME Exports'!DS35, "")</f>
        <v/>
      </c>
      <c r="DS36" s="58" t="str">
        <f>IF('RME Exports'!DT35&gt;0, 'RME Exports'!DT35, "")</f>
        <v/>
      </c>
    </row>
    <row r="37" spans="2:123" x14ac:dyDescent="0.3">
      <c r="B37" s="39" t="s">
        <v>168</v>
      </c>
      <c r="C37" s="37" t="s">
        <v>1115</v>
      </c>
      <c r="D37" s="58">
        <f>IFERROR(F37*0.5, "")</f>
        <v>271.51823362338826</v>
      </c>
      <c r="E37" s="58">
        <f>IFERROR(F37*0.5, "")</f>
        <v>271.51823362338826</v>
      </c>
      <c r="F37" s="58">
        <f>_xlfn.IFNA(INDEX('Other Data'!$F$45:$AS$45, MATCH(Exports!D5, 'Other Data'!$F$43:$AS$43, 0)), "")</f>
        <v>543.03646724677651</v>
      </c>
      <c r="G37" s="58">
        <f>IFERROR(I37*0.5, "")</f>
        <v>270.49259877909168</v>
      </c>
      <c r="H37" s="58">
        <f>IFERROR(I37*0.5, "")</f>
        <v>270.49259877909168</v>
      </c>
      <c r="I37" s="58">
        <f>_xlfn.IFNA(INDEX('Other Data'!$F$45:$AS$45, MATCH(Exports!G5, 'Other Data'!$F$43:$AS$43, 0)), "")</f>
        <v>540.98519755818336</v>
      </c>
      <c r="J37" s="58">
        <f>IFERROR(L37*0.5, "")</f>
        <v>269.40741771388838</v>
      </c>
      <c r="K37" s="58">
        <f>IFERROR(L37*0.5, "")</f>
        <v>269.40741771388838</v>
      </c>
      <c r="L37" s="58">
        <f>_xlfn.IFNA(INDEX('Other Data'!$F$45:$AS$45, MATCH(Exports!J5, 'Other Data'!$F$43:$AS$43, 0)), "")</f>
        <v>538.81483542777676</v>
      </c>
      <c r="M37" s="58">
        <f>IFERROR(O37*0.5, "")</f>
        <v>281.87656586820339</v>
      </c>
      <c r="N37" s="58">
        <f>IFERROR(O37*0.5, "")</f>
        <v>281.87656586820339</v>
      </c>
      <c r="O37" s="58">
        <f>_xlfn.IFNA(INDEX('Other Data'!$F$45:$AS$45, MATCH(Exports!M5, 'Other Data'!$F$43:$AS$43, 0)), "")</f>
        <v>563.75313173640677</v>
      </c>
      <c r="P37" s="58">
        <f>IFERROR(R37*0.5, "")</f>
        <v>271.3153152400443</v>
      </c>
      <c r="Q37" s="58">
        <f>IFERROR(R37*0.5, "")</f>
        <v>271.3153152400443</v>
      </c>
      <c r="R37" s="58">
        <f>_xlfn.IFNA(INDEX('Other Data'!$F$45:$AS$45, MATCH(Exports!P5, 'Other Data'!$F$43:$AS$43, 0)), "")</f>
        <v>542.6306304800886</v>
      </c>
      <c r="S37" s="58">
        <f>IFERROR(U37*0.5, "")</f>
        <v>273.68414638047409</v>
      </c>
      <c r="T37" s="58">
        <f>IFERROR(U37*0.5, "")</f>
        <v>273.68414638047409</v>
      </c>
      <c r="U37" s="58">
        <f>_xlfn.IFNA(INDEX('Other Data'!$F$45:$AS$45, MATCH(Exports!S5, 'Other Data'!$F$43:$AS$43, 0)), "")</f>
        <v>547.36829276094818</v>
      </c>
      <c r="V37" s="58">
        <f>IFERROR(X37*0.5, "")</f>
        <v>278.48427109548425</v>
      </c>
      <c r="W37" s="58">
        <f>IFERROR(X37*0.5, "")</f>
        <v>278.48427109548425</v>
      </c>
      <c r="X37" s="58">
        <f>_xlfn.IFNA(INDEX('Other Data'!$F$45:$AS$45, MATCH(Exports!V5, 'Other Data'!$F$43:$AS$43, 0)), "")</f>
        <v>556.96854219096849</v>
      </c>
      <c r="Y37" s="58">
        <f>IFERROR(AA37*0.5, "")</f>
        <v>286.19467942991366</v>
      </c>
      <c r="Z37" s="58">
        <f>IFERROR(AA37*0.5, "")</f>
        <v>286.19467942991366</v>
      </c>
      <c r="AA37" s="58">
        <f>_xlfn.IFNA(INDEX('Other Data'!$F$45:$AS$45, MATCH(Exports!Y5, 'Other Data'!$F$43:$AS$43, 0)), "")</f>
        <v>572.38935885982733</v>
      </c>
      <c r="AB37" s="58" t="str">
        <f>_xlfn.IFNA(INDEX('Other Data'!$F$45:$AS$45, MATCH(Exports!Z5, 'Other Data'!$F$43:$AS$43, 0)), "")</f>
        <v/>
      </c>
      <c r="AC37" s="58" t="str">
        <f>_xlfn.IFNA(INDEX('Other Data'!$F$45:$AS$45, MATCH(Exports!AA5, 'Other Data'!$F$43:$AS$43, 0)), "")</f>
        <v/>
      </c>
      <c r="AD37" s="58" t="str">
        <f>_xlfn.IFNA(INDEX('Other Data'!$F$45:$AS$45, MATCH(Exports!AB5, 'Other Data'!$F$43:$AS$43, 0)), "")</f>
        <v/>
      </c>
      <c r="AE37" s="58" t="str">
        <f>_xlfn.IFNA(INDEX('Other Data'!$F$45:$AS$45, MATCH(Exports!AC5, 'Other Data'!$F$43:$AS$43, 0)), "")</f>
        <v/>
      </c>
      <c r="AF37" s="58" t="str">
        <f>_xlfn.IFNA(INDEX('Other Data'!$F$45:$AS$45, MATCH(Exports!AD5, 'Other Data'!$F$43:$AS$43, 0)), "")</f>
        <v/>
      </c>
      <c r="AG37" s="58" t="str">
        <f>_xlfn.IFNA(INDEX('Other Data'!$F$45:$AS$45, MATCH(Exports!AE5, 'Other Data'!$F$43:$AS$43, 0)), "")</f>
        <v/>
      </c>
      <c r="AH37" s="58" t="str">
        <f>_xlfn.IFNA(INDEX('Other Data'!$F$45:$AS$45, MATCH(Exports!AF5, 'Other Data'!$F$43:$AS$43, 0)), "")</f>
        <v/>
      </c>
      <c r="AI37" s="58" t="str">
        <f>_xlfn.IFNA(INDEX('Other Data'!$F$45:$AS$45, MATCH(Exports!AG5, 'Other Data'!$F$43:$AS$43, 0)), "")</f>
        <v/>
      </c>
      <c r="AJ37" s="58" t="str">
        <f>_xlfn.IFNA(INDEX('Other Data'!$F$45:$AS$45, MATCH(Exports!AH5, 'Other Data'!$F$43:$AS$43, 0)), "")</f>
        <v/>
      </c>
      <c r="AK37" s="58" t="str">
        <f>_xlfn.IFNA(INDEX('Other Data'!$F$45:$AS$45, MATCH(Exports!AI5, 'Other Data'!$F$43:$AS$43, 0)), "")</f>
        <v/>
      </c>
      <c r="AL37" s="58" t="str">
        <f>_xlfn.IFNA(INDEX('Other Data'!$F$45:$AS$45, MATCH(Exports!AJ5, 'Other Data'!$F$43:$AS$43, 0)), "")</f>
        <v/>
      </c>
      <c r="AM37" s="58" t="str">
        <f>_xlfn.IFNA(INDEX('Other Data'!$F$45:$AS$45, MATCH(Exports!AK5, 'Other Data'!$F$43:$AS$43, 0)), "")</f>
        <v/>
      </c>
      <c r="AN37" s="58" t="str">
        <f>_xlfn.IFNA(INDEX('Other Data'!$F$45:$AS$45, MATCH(Exports!AL5, 'Other Data'!$F$43:$AS$43, 0)), "")</f>
        <v/>
      </c>
      <c r="AO37" s="58" t="str">
        <f>_xlfn.IFNA(INDEX('Other Data'!$F$45:$AS$45, MATCH(Exports!AM5, 'Other Data'!$F$43:$AS$43, 0)), "")</f>
        <v/>
      </c>
      <c r="AP37" s="58" t="str">
        <f>_xlfn.IFNA(INDEX('Other Data'!$F$45:$AS$45, MATCH(Exports!AN5, 'Other Data'!$F$43:$AS$43, 0)), "")</f>
        <v/>
      </c>
      <c r="AQ37" s="58" t="str">
        <f>_xlfn.IFNA(INDEX('Other Data'!$F$45:$AS$45, MATCH(Exports!AO5, 'Other Data'!$F$43:$AS$43, 0)), "")</f>
        <v/>
      </c>
      <c r="AR37" s="58" t="str">
        <f>_xlfn.IFNA(INDEX('Other Data'!$F$45:$AS$45, MATCH(Exports!AP5, 'Other Data'!$F$43:$AS$43, 0)), "")</f>
        <v/>
      </c>
      <c r="AS37" s="58" t="str">
        <f>_xlfn.IFNA(INDEX('Other Data'!$F$45:$AS$45, MATCH(Exports!AQ5, 'Other Data'!$F$43:$AS$43, 0)), "")</f>
        <v/>
      </c>
      <c r="AT37" s="58" t="str">
        <f>_xlfn.IFNA(INDEX('Other Data'!$F$45:$AS$45, MATCH(Exports!AR5, 'Other Data'!$F$43:$AS$43, 0)), "")</f>
        <v/>
      </c>
      <c r="AU37" s="58" t="str">
        <f>_xlfn.IFNA(INDEX('Other Data'!$F$45:$AS$45, MATCH(Exports!AS5, 'Other Data'!$F$43:$AS$43, 0)), "")</f>
        <v/>
      </c>
      <c r="AV37" s="58" t="str">
        <f>_xlfn.IFNA(INDEX('Other Data'!$F$45:$AS$45, MATCH(Exports!AT5, 'Other Data'!$F$43:$AS$43, 0)), "")</f>
        <v/>
      </c>
      <c r="AW37" s="58" t="str">
        <f>_xlfn.IFNA(INDEX('Other Data'!$F$45:$AS$45, MATCH(Exports!AU5, 'Other Data'!$F$43:$AS$43, 0)), "")</f>
        <v/>
      </c>
      <c r="AX37" s="58" t="str">
        <f>_xlfn.IFNA(INDEX('Other Data'!$F$45:$AS$45, MATCH(Exports!AV5, 'Other Data'!$F$43:$AS$43, 0)), "")</f>
        <v/>
      </c>
      <c r="AY37" s="58" t="str">
        <f>_xlfn.IFNA(INDEX('Other Data'!$F$45:$AS$45, MATCH(Exports!AW5, 'Other Data'!$F$43:$AS$43, 0)), "")</f>
        <v/>
      </c>
      <c r="AZ37" s="58" t="str">
        <f>_xlfn.IFNA(INDEX('Other Data'!$F$45:$AS$45, MATCH(Exports!AX5, 'Other Data'!$F$43:$AS$43, 0)), "")</f>
        <v/>
      </c>
      <c r="BA37" s="58" t="str">
        <f>_xlfn.IFNA(INDEX('Other Data'!$F$45:$AS$45, MATCH(Exports!AY5, 'Other Data'!$F$43:$AS$43, 0)), "")</f>
        <v/>
      </c>
      <c r="BB37" s="58" t="str">
        <f>_xlfn.IFNA(INDEX('Other Data'!$F$45:$AS$45, MATCH(Exports!AZ5, 'Other Data'!$F$43:$AS$43, 0)), "")</f>
        <v/>
      </c>
      <c r="BC37" s="58" t="str">
        <f>_xlfn.IFNA(INDEX('Other Data'!$F$45:$AS$45, MATCH(Exports!BA5, 'Other Data'!$F$43:$AS$43, 0)), "")</f>
        <v/>
      </c>
      <c r="BD37" s="58" t="str">
        <f>_xlfn.IFNA(INDEX('Other Data'!$F$45:$AS$45, MATCH(Exports!BB5, 'Other Data'!$F$43:$AS$43, 0)), "")</f>
        <v/>
      </c>
      <c r="BE37" s="58" t="str">
        <f>_xlfn.IFNA(INDEX('Other Data'!$F$45:$AS$45, MATCH(Exports!BC5, 'Other Data'!$F$43:$AS$43, 0)), "")</f>
        <v/>
      </c>
      <c r="BF37" s="58" t="str">
        <f>_xlfn.IFNA(INDEX('Other Data'!$F$45:$AS$45, MATCH(Exports!BD5, 'Other Data'!$F$43:$AS$43, 0)), "")</f>
        <v/>
      </c>
      <c r="BG37" s="58" t="str">
        <f>_xlfn.IFNA(INDEX('Other Data'!$F$45:$AS$45, MATCH(Exports!BE5, 'Other Data'!$F$43:$AS$43, 0)), "")</f>
        <v/>
      </c>
      <c r="BH37" s="58" t="str">
        <f>_xlfn.IFNA(INDEX('Other Data'!$F$45:$AS$45, MATCH(Exports!BF5, 'Other Data'!$F$43:$AS$43, 0)), "")</f>
        <v/>
      </c>
      <c r="BI37" s="58" t="str">
        <f>_xlfn.IFNA(INDEX('Other Data'!$F$45:$AS$45, MATCH(Exports!BG5, 'Other Data'!$F$43:$AS$43, 0)), "")</f>
        <v/>
      </c>
      <c r="BJ37" s="58" t="str">
        <f>_xlfn.IFNA(INDEX('Other Data'!$F$45:$AS$45, MATCH(Exports!BH5, 'Other Data'!$F$43:$AS$43, 0)), "")</f>
        <v/>
      </c>
      <c r="BK37" s="58" t="str">
        <f>_xlfn.IFNA(INDEX('Other Data'!$F$45:$AS$45, MATCH(Exports!BI5, 'Other Data'!$F$43:$AS$43, 0)), "")</f>
        <v/>
      </c>
      <c r="BL37" s="58" t="str">
        <f>_xlfn.IFNA(INDEX('Other Data'!$F$45:$AS$45, MATCH(Exports!BJ5, 'Other Data'!$F$43:$AS$43, 0)), "")</f>
        <v/>
      </c>
      <c r="BM37" s="58" t="str">
        <f>_xlfn.IFNA(INDEX('Other Data'!$F$45:$AS$45, MATCH(Exports!BK5, 'Other Data'!$F$43:$AS$43, 0)), "")</f>
        <v/>
      </c>
      <c r="BN37" s="58" t="str">
        <f>_xlfn.IFNA(INDEX('Other Data'!$F$45:$AS$45, MATCH(Exports!BL5, 'Other Data'!$F$43:$AS$43, 0)), "")</f>
        <v/>
      </c>
      <c r="BO37" s="58" t="str">
        <f>_xlfn.IFNA(INDEX('Other Data'!$F$45:$AS$45, MATCH(Exports!BM5, 'Other Data'!$F$43:$AS$43, 0)), "")</f>
        <v/>
      </c>
      <c r="BP37" s="58" t="str">
        <f>_xlfn.IFNA(INDEX('Other Data'!$F$45:$AS$45, MATCH(Exports!BN5, 'Other Data'!$F$43:$AS$43, 0)), "")</f>
        <v/>
      </c>
      <c r="BQ37" s="58" t="str">
        <f>_xlfn.IFNA(INDEX('Other Data'!$F$45:$AS$45, MATCH(Exports!BO5, 'Other Data'!$F$43:$AS$43, 0)), "")</f>
        <v/>
      </c>
      <c r="BR37" s="58" t="str">
        <f>_xlfn.IFNA(INDEX('Other Data'!$F$45:$AS$45, MATCH(Exports!BP5, 'Other Data'!$F$43:$AS$43, 0)), "")</f>
        <v/>
      </c>
      <c r="BS37" s="58" t="str">
        <f>_xlfn.IFNA(INDEX('Other Data'!$F$45:$AS$45, MATCH(Exports!BQ5, 'Other Data'!$F$43:$AS$43, 0)), "")</f>
        <v/>
      </c>
      <c r="BT37" s="58" t="str">
        <f>_xlfn.IFNA(INDEX('Other Data'!$F$45:$AS$45, MATCH(Exports!BR5, 'Other Data'!$F$43:$AS$43, 0)), "")</f>
        <v/>
      </c>
      <c r="BU37" s="58" t="str">
        <f>_xlfn.IFNA(INDEX('Other Data'!$F$45:$AS$45, MATCH(Exports!BS5, 'Other Data'!$F$43:$AS$43, 0)), "")</f>
        <v/>
      </c>
      <c r="BV37" s="58" t="str">
        <f>_xlfn.IFNA(INDEX('Other Data'!$F$45:$AS$45, MATCH(Exports!BT5, 'Other Data'!$F$43:$AS$43, 0)), "")</f>
        <v/>
      </c>
      <c r="BW37" s="58" t="str">
        <f>_xlfn.IFNA(INDEX('Other Data'!$F$45:$AS$45, MATCH(Exports!BU5, 'Other Data'!$F$43:$AS$43, 0)), "")</f>
        <v/>
      </c>
      <c r="BX37" s="58" t="str">
        <f>_xlfn.IFNA(INDEX('Other Data'!$F$45:$AS$45, MATCH(Exports!BV5, 'Other Data'!$F$43:$AS$43, 0)), "")</f>
        <v/>
      </c>
      <c r="BY37" s="58" t="str">
        <f>_xlfn.IFNA(INDEX('Other Data'!$F$45:$AS$45, MATCH(Exports!BW5, 'Other Data'!$F$43:$AS$43, 0)), "")</f>
        <v/>
      </c>
      <c r="BZ37" s="58" t="str">
        <f>_xlfn.IFNA(INDEX('Other Data'!$F$45:$AS$45, MATCH(Exports!BX5, 'Other Data'!$F$43:$AS$43, 0)), "")</f>
        <v/>
      </c>
      <c r="CA37" s="58" t="str">
        <f>_xlfn.IFNA(INDEX('Other Data'!$F$45:$AS$45, MATCH(Exports!BY5, 'Other Data'!$F$43:$AS$43, 0)), "")</f>
        <v/>
      </c>
      <c r="CB37" s="58" t="str">
        <f>_xlfn.IFNA(INDEX('Other Data'!$F$45:$AS$45, MATCH(Exports!BZ5, 'Other Data'!$F$43:$AS$43, 0)), "")</f>
        <v/>
      </c>
      <c r="CC37" s="58" t="str">
        <f>_xlfn.IFNA(INDEX('Other Data'!$F$45:$AS$45, MATCH(Exports!CA5, 'Other Data'!$F$43:$AS$43, 0)), "")</f>
        <v/>
      </c>
      <c r="CD37" s="58" t="str">
        <f>_xlfn.IFNA(INDEX('Other Data'!$F$45:$AS$45, MATCH(Exports!CB5, 'Other Data'!$F$43:$AS$43, 0)), "")</f>
        <v/>
      </c>
      <c r="CE37" s="58" t="str">
        <f>_xlfn.IFNA(INDEX('Other Data'!$F$45:$AS$45, MATCH(Exports!CC5, 'Other Data'!$F$43:$AS$43, 0)), "")</f>
        <v/>
      </c>
      <c r="CF37" s="58" t="str">
        <f>_xlfn.IFNA(INDEX('Other Data'!$F$45:$AS$45, MATCH(Exports!CD5, 'Other Data'!$F$43:$AS$43, 0)), "")</f>
        <v/>
      </c>
      <c r="CG37" s="58" t="str">
        <f>_xlfn.IFNA(INDEX('Other Data'!$F$45:$AS$45, MATCH(Exports!CE5, 'Other Data'!$F$43:$AS$43, 0)), "")</f>
        <v/>
      </c>
      <c r="CH37" s="58" t="str">
        <f>_xlfn.IFNA(INDEX('Other Data'!$F$45:$AS$45, MATCH(Exports!CF5, 'Other Data'!$F$43:$AS$43, 0)), "")</f>
        <v/>
      </c>
      <c r="CI37" s="58" t="str">
        <f>_xlfn.IFNA(INDEX('Other Data'!$F$45:$AS$45, MATCH(Exports!CG5, 'Other Data'!$F$43:$AS$43, 0)), "")</f>
        <v/>
      </c>
      <c r="CJ37" s="58" t="str">
        <f>_xlfn.IFNA(INDEX('Other Data'!$F$45:$AS$45, MATCH(Exports!CH5, 'Other Data'!$F$43:$AS$43, 0)), "")</f>
        <v/>
      </c>
      <c r="CK37" s="58" t="str">
        <f>_xlfn.IFNA(INDEX('Other Data'!$F$45:$AS$45, MATCH(Exports!CI5, 'Other Data'!$F$43:$AS$43, 0)), "")</f>
        <v/>
      </c>
      <c r="CL37" s="58" t="str">
        <f>_xlfn.IFNA(INDEX('Other Data'!$F$45:$AS$45, MATCH(Exports!CJ5, 'Other Data'!$F$43:$AS$43, 0)), "")</f>
        <v/>
      </c>
      <c r="CM37" s="58" t="str">
        <f>_xlfn.IFNA(INDEX('Other Data'!$F$45:$AS$45, MATCH(Exports!CK5, 'Other Data'!$F$43:$AS$43, 0)), "")</f>
        <v/>
      </c>
      <c r="CN37" s="58" t="str">
        <f>_xlfn.IFNA(INDEX('Other Data'!$F$45:$AS$45, MATCH(Exports!CL5, 'Other Data'!$F$43:$AS$43, 0)), "")</f>
        <v/>
      </c>
      <c r="CO37" s="58" t="str">
        <f>_xlfn.IFNA(INDEX('Other Data'!$F$45:$AS$45, MATCH(Exports!CM5, 'Other Data'!$F$43:$AS$43, 0)), "")</f>
        <v/>
      </c>
      <c r="CP37" s="58" t="str">
        <f>_xlfn.IFNA(INDEX('Other Data'!$F$45:$AS$45, MATCH(Exports!CN5, 'Other Data'!$F$43:$AS$43, 0)), "")</f>
        <v/>
      </c>
      <c r="CQ37" s="58" t="str">
        <f>_xlfn.IFNA(INDEX('Other Data'!$F$45:$AS$45, MATCH(Exports!CO5, 'Other Data'!$F$43:$AS$43, 0)), "")</f>
        <v/>
      </c>
      <c r="CR37" s="58" t="str">
        <f>_xlfn.IFNA(INDEX('Other Data'!$F$45:$AS$45, MATCH(Exports!CP5, 'Other Data'!$F$43:$AS$43, 0)), "")</f>
        <v/>
      </c>
      <c r="CS37" s="58" t="str">
        <f>_xlfn.IFNA(INDEX('Other Data'!$F$45:$AS$45, MATCH(Exports!CQ5, 'Other Data'!$F$43:$AS$43, 0)), "")</f>
        <v/>
      </c>
      <c r="CT37" s="58" t="str">
        <f>_xlfn.IFNA(INDEX('Other Data'!$F$45:$AS$45, MATCH(Exports!CR5, 'Other Data'!$F$43:$AS$43, 0)), "")</f>
        <v/>
      </c>
      <c r="CU37" s="58" t="str">
        <f>_xlfn.IFNA(INDEX('Other Data'!$F$45:$AS$45, MATCH(Exports!CS5, 'Other Data'!$F$43:$AS$43, 0)), "")</f>
        <v/>
      </c>
      <c r="CV37" s="58" t="str">
        <f>_xlfn.IFNA(INDEX('Other Data'!$F$45:$AS$45, MATCH(Exports!CT5, 'Other Data'!$F$43:$AS$43, 0)), "")</f>
        <v/>
      </c>
      <c r="CW37" s="58" t="str">
        <f>_xlfn.IFNA(INDEX('Other Data'!$F$45:$AS$45, MATCH(Exports!CU5, 'Other Data'!$F$43:$AS$43, 0)), "")</f>
        <v/>
      </c>
      <c r="CX37" s="58" t="str">
        <f>_xlfn.IFNA(INDEX('Other Data'!$F$45:$AS$45, MATCH(Exports!CV5, 'Other Data'!$F$43:$AS$43, 0)), "")</f>
        <v/>
      </c>
      <c r="CY37" s="58" t="str">
        <f>_xlfn.IFNA(INDEX('Other Data'!$F$45:$AS$45, MATCH(Exports!CW5, 'Other Data'!$F$43:$AS$43, 0)), "")</f>
        <v/>
      </c>
      <c r="CZ37" s="58" t="str">
        <f>_xlfn.IFNA(INDEX('Other Data'!$F$45:$AS$45, MATCH(Exports!CX5, 'Other Data'!$F$43:$AS$43, 0)), "")</f>
        <v/>
      </c>
      <c r="DA37" s="58" t="str">
        <f>_xlfn.IFNA(INDEX('Other Data'!$F$45:$AS$45, MATCH(Exports!CY5, 'Other Data'!$F$43:$AS$43, 0)), "")</f>
        <v/>
      </c>
      <c r="DB37" s="58" t="str">
        <f>_xlfn.IFNA(INDEX('Other Data'!$F$45:$AS$45, MATCH(Exports!CZ5, 'Other Data'!$F$43:$AS$43, 0)), "")</f>
        <v/>
      </c>
      <c r="DC37" s="58" t="str">
        <f>_xlfn.IFNA(INDEX('Other Data'!$F$45:$AS$45, MATCH(Exports!DA5, 'Other Data'!$F$43:$AS$43, 0)), "")</f>
        <v/>
      </c>
      <c r="DD37" s="58" t="str">
        <f>_xlfn.IFNA(INDEX('Other Data'!$F$45:$AS$45, MATCH(Exports!DB5, 'Other Data'!$F$43:$AS$43, 0)), "")</f>
        <v/>
      </c>
      <c r="DE37" s="58" t="str">
        <f>_xlfn.IFNA(INDEX('Other Data'!$F$45:$AS$45, MATCH(Exports!DC5, 'Other Data'!$F$43:$AS$43, 0)), "")</f>
        <v/>
      </c>
      <c r="DF37" s="58" t="str">
        <f>_xlfn.IFNA(INDEX('Other Data'!$F$45:$AS$45, MATCH(Exports!DD5, 'Other Data'!$F$43:$AS$43, 0)), "")</f>
        <v/>
      </c>
      <c r="DG37" s="58" t="str">
        <f>_xlfn.IFNA(INDEX('Other Data'!$F$45:$AS$45, MATCH(Exports!DE5, 'Other Data'!$F$43:$AS$43, 0)), "")</f>
        <v/>
      </c>
      <c r="DH37" s="58" t="str">
        <f>_xlfn.IFNA(INDEX('Other Data'!$F$45:$AS$45, MATCH(Exports!DF5, 'Other Data'!$F$43:$AS$43, 0)), "")</f>
        <v/>
      </c>
      <c r="DI37" s="58" t="str">
        <f>_xlfn.IFNA(INDEX('Other Data'!$F$45:$AS$45, MATCH(Exports!DG5, 'Other Data'!$F$43:$AS$43, 0)), "")</f>
        <v/>
      </c>
      <c r="DJ37" s="58" t="str">
        <f>_xlfn.IFNA(INDEX('Other Data'!$F$45:$AS$45, MATCH(Exports!DH5, 'Other Data'!$F$43:$AS$43, 0)), "")</f>
        <v/>
      </c>
      <c r="DK37" s="58" t="str">
        <f>_xlfn.IFNA(INDEX('Other Data'!$F$45:$AS$45, MATCH(Exports!DI5, 'Other Data'!$F$43:$AS$43, 0)), "")</f>
        <v/>
      </c>
      <c r="DL37" s="58" t="str">
        <f>_xlfn.IFNA(INDEX('Other Data'!$F$45:$AS$45, MATCH(Exports!DJ5, 'Other Data'!$F$43:$AS$43, 0)), "")</f>
        <v/>
      </c>
      <c r="DM37" s="58" t="str">
        <f>_xlfn.IFNA(INDEX('Other Data'!$F$45:$AS$45, MATCH(Exports!DK5, 'Other Data'!$F$43:$AS$43, 0)), "")</f>
        <v/>
      </c>
      <c r="DN37" s="58" t="str">
        <f>_xlfn.IFNA(INDEX('Other Data'!$F$45:$AS$45, MATCH(Exports!DL5, 'Other Data'!$F$43:$AS$43, 0)), "")</f>
        <v/>
      </c>
      <c r="DO37" s="58" t="str">
        <f>_xlfn.IFNA(INDEX('Other Data'!$F$45:$AS$45, MATCH(Exports!DM5, 'Other Data'!$F$43:$AS$43, 0)), "")</f>
        <v/>
      </c>
      <c r="DP37" s="58" t="str">
        <f>_xlfn.IFNA(INDEX('Other Data'!$F$45:$AS$45, MATCH(Exports!DN5, 'Other Data'!$F$43:$AS$43, 0)), "")</f>
        <v/>
      </c>
      <c r="DQ37" s="58" t="str">
        <f>_xlfn.IFNA(INDEX('Other Data'!$F$45:$AS$45, MATCH(Exports!DO5, 'Other Data'!$F$43:$AS$43, 0)), "")</f>
        <v/>
      </c>
      <c r="DR37" s="58" t="str">
        <f>_xlfn.IFNA(INDEX('Other Data'!$F$45:$AS$45, MATCH(Exports!DP5, 'Other Data'!$F$43:$AS$43, 0)), "")</f>
        <v/>
      </c>
      <c r="DS37" s="58" t="str">
        <f>_xlfn.IFNA(INDEX('Other Data'!$F$45:$AS$45, MATCH(Exports!DQ5, 'Other Data'!$F$43:$AS$43, 0)), "")</f>
        <v/>
      </c>
    </row>
    <row r="38" spans="2:123" x14ac:dyDescent="0.3">
      <c r="B38" s="39" t="s">
        <v>170</v>
      </c>
      <c r="C38" s="37" t="s">
        <v>171</v>
      </c>
      <c r="D38" s="58" t="str">
        <f>IF('RME Exports'!E37&gt;0, 'RME Exports'!E37, "")</f>
        <v/>
      </c>
      <c r="E38" s="58" t="str">
        <f>IF('RME Exports'!F37&gt;0, 'RME Exports'!F37, "")</f>
        <v/>
      </c>
      <c r="F38" s="58" t="str">
        <f>IF('RME Exports'!G37&gt;0, 'RME Exports'!G37, "")</f>
        <v/>
      </c>
      <c r="G38" s="58" t="str">
        <f>IF('RME Exports'!H37&gt;0, 'RME Exports'!H37, "")</f>
        <v/>
      </c>
      <c r="H38" s="58" t="str">
        <f>IF('RME Exports'!I37&gt;0, 'RME Exports'!I37, "")</f>
        <v/>
      </c>
      <c r="I38" s="58" t="str">
        <f>IF('RME Exports'!J37&gt;0, 'RME Exports'!J37, "")</f>
        <v/>
      </c>
      <c r="J38" s="58" t="str">
        <f>IF('RME Exports'!K37&gt;0, 'RME Exports'!K37, "")</f>
        <v/>
      </c>
      <c r="K38" s="58" t="str">
        <f>IF('RME Exports'!L37&gt;0, 'RME Exports'!L37, "")</f>
        <v/>
      </c>
      <c r="L38" s="58" t="str">
        <f>IF('RME Exports'!M37&gt;0, 'RME Exports'!M37, "")</f>
        <v/>
      </c>
      <c r="M38" s="58" t="str">
        <f>IF('RME Exports'!N37&gt;0, 'RME Exports'!N37, "")</f>
        <v/>
      </c>
      <c r="N38" s="58" t="str">
        <f>IF('RME Exports'!O37&gt;0, 'RME Exports'!O37, "")</f>
        <v/>
      </c>
      <c r="O38" s="58" t="str">
        <f>IF('RME Exports'!P37&gt;0, 'RME Exports'!P37, "")</f>
        <v/>
      </c>
      <c r="P38" s="58" t="str">
        <f>IF('RME Exports'!Q37&gt;0, 'RME Exports'!Q37, "")</f>
        <v/>
      </c>
      <c r="Q38" s="58" t="str">
        <f>IF('RME Exports'!R37&gt;0, 'RME Exports'!R37, "")</f>
        <v/>
      </c>
      <c r="R38" s="58" t="str">
        <f>IF('RME Exports'!S37&gt;0, 'RME Exports'!S37, "")</f>
        <v/>
      </c>
      <c r="S38" s="58" t="str">
        <f>IF('RME Exports'!T37&gt;0, 'RME Exports'!T37, "")</f>
        <v/>
      </c>
      <c r="T38" s="58" t="str">
        <f>IF('RME Exports'!U37&gt;0, 'RME Exports'!U37, "")</f>
        <v/>
      </c>
      <c r="U38" s="58" t="str">
        <f>IF('RME Exports'!V37&gt;0, 'RME Exports'!V37, "")</f>
        <v/>
      </c>
      <c r="V38" s="58" t="str">
        <f>IF('RME Exports'!W37&gt;0, 'RME Exports'!W37, "")</f>
        <v/>
      </c>
      <c r="W38" s="58" t="str">
        <f>IF('RME Exports'!X37&gt;0, 'RME Exports'!X37, "")</f>
        <v/>
      </c>
      <c r="X38" s="58" t="str">
        <f>IF('RME Exports'!Y37&gt;0, 'RME Exports'!Y37, "")</f>
        <v/>
      </c>
      <c r="Y38" s="58" t="str">
        <f>IF('RME Exports'!Z37&gt;0, 'RME Exports'!Z37, "")</f>
        <v/>
      </c>
      <c r="Z38" s="58" t="str">
        <f>IF('RME Exports'!AA37&gt;0, 'RME Exports'!AA37, "")</f>
        <v/>
      </c>
      <c r="AA38" s="58" t="str">
        <f>IF('RME Exports'!AB37&gt;0, 'RME Exports'!AB37, "")</f>
        <v/>
      </c>
      <c r="AB38" s="58" t="str">
        <f>IF('RME Exports'!AC37&gt;0, 'RME Exports'!AC37, "")</f>
        <v/>
      </c>
      <c r="AC38" s="58" t="str">
        <f>IF('RME Exports'!AD37&gt;0, 'RME Exports'!AD37, "")</f>
        <v/>
      </c>
      <c r="AD38" s="58" t="str">
        <f>IF('RME Exports'!AE37&gt;0, 'RME Exports'!AE37, "")</f>
        <v/>
      </c>
      <c r="AE38" s="58" t="str">
        <f>IF('RME Exports'!AF37&gt;0, 'RME Exports'!AF37, "")</f>
        <v/>
      </c>
      <c r="AF38" s="58" t="str">
        <f>IF('RME Exports'!AG37&gt;0, 'RME Exports'!AG37, "")</f>
        <v/>
      </c>
      <c r="AG38" s="58" t="str">
        <f>IF('RME Exports'!AH37&gt;0, 'RME Exports'!AH37, "")</f>
        <v/>
      </c>
      <c r="AH38" s="58" t="str">
        <f>IF('RME Exports'!AI37&gt;0, 'RME Exports'!AI37, "")</f>
        <v/>
      </c>
      <c r="AI38" s="58" t="str">
        <f>IF('RME Exports'!AJ37&gt;0, 'RME Exports'!AJ37, "")</f>
        <v/>
      </c>
      <c r="AJ38" s="58" t="str">
        <f>IF('RME Exports'!AK37&gt;0, 'RME Exports'!AK37, "")</f>
        <v/>
      </c>
      <c r="AK38" s="58" t="str">
        <f>IF('RME Exports'!AL37&gt;0, 'RME Exports'!AL37, "")</f>
        <v/>
      </c>
      <c r="AL38" s="58" t="str">
        <f>IF('RME Exports'!AM37&gt;0, 'RME Exports'!AM37, "")</f>
        <v/>
      </c>
      <c r="AM38" s="58" t="str">
        <f>IF('RME Exports'!AN37&gt;0, 'RME Exports'!AN37, "")</f>
        <v/>
      </c>
      <c r="AN38" s="58" t="str">
        <f>IF('RME Exports'!AO37&gt;0, 'RME Exports'!AO37, "")</f>
        <v/>
      </c>
      <c r="AO38" s="58" t="str">
        <f>IF('RME Exports'!AP37&gt;0, 'RME Exports'!AP37, "")</f>
        <v/>
      </c>
      <c r="AP38" s="58" t="str">
        <f>IF('RME Exports'!AQ37&gt;0, 'RME Exports'!AQ37, "")</f>
        <v/>
      </c>
      <c r="AQ38" s="58" t="str">
        <f>IF('RME Exports'!AR37&gt;0, 'RME Exports'!AR37, "")</f>
        <v/>
      </c>
      <c r="AR38" s="58" t="str">
        <f>IF('RME Exports'!AS37&gt;0, 'RME Exports'!AS37, "")</f>
        <v/>
      </c>
      <c r="AS38" s="58" t="str">
        <f>IF('RME Exports'!AT37&gt;0, 'RME Exports'!AT37, "")</f>
        <v/>
      </c>
      <c r="AT38" s="58" t="str">
        <f>IF('RME Exports'!AU37&gt;0, 'RME Exports'!AU37, "")</f>
        <v/>
      </c>
      <c r="AU38" s="58" t="str">
        <f>IF('RME Exports'!AV37&gt;0, 'RME Exports'!AV37, "")</f>
        <v/>
      </c>
      <c r="AV38" s="58" t="str">
        <f>IF('RME Exports'!AW37&gt;0, 'RME Exports'!AW37, "")</f>
        <v/>
      </c>
      <c r="AW38" s="58" t="str">
        <f>IF('RME Exports'!AX37&gt;0, 'RME Exports'!AX37, "")</f>
        <v/>
      </c>
      <c r="AX38" s="58" t="str">
        <f>IF('RME Exports'!AY37&gt;0, 'RME Exports'!AY37, "")</f>
        <v/>
      </c>
      <c r="AY38" s="58" t="str">
        <f>IF('RME Exports'!AZ37&gt;0, 'RME Exports'!AZ37, "")</f>
        <v/>
      </c>
      <c r="AZ38" s="58" t="str">
        <f>IF('RME Exports'!BA37&gt;0, 'RME Exports'!BA37, "")</f>
        <v/>
      </c>
      <c r="BA38" s="58" t="str">
        <f>IF('RME Exports'!BB37&gt;0, 'RME Exports'!BB37, "")</f>
        <v/>
      </c>
      <c r="BB38" s="58" t="str">
        <f>IF('RME Exports'!BC37&gt;0, 'RME Exports'!BC37, "")</f>
        <v/>
      </c>
      <c r="BC38" s="58" t="str">
        <f>IF('RME Exports'!BD37&gt;0, 'RME Exports'!BD37, "")</f>
        <v/>
      </c>
      <c r="BD38" s="58" t="str">
        <f>IF('RME Exports'!BE37&gt;0, 'RME Exports'!BE37, "")</f>
        <v/>
      </c>
      <c r="BE38" s="58" t="str">
        <f>IF('RME Exports'!BF37&gt;0, 'RME Exports'!BF37, "")</f>
        <v/>
      </c>
      <c r="BF38" s="58" t="str">
        <f>IF('RME Exports'!BG37&gt;0, 'RME Exports'!BG37, "")</f>
        <v/>
      </c>
      <c r="BG38" s="58" t="str">
        <f>IF('RME Exports'!BH37&gt;0, 'RME Exports'!BH37, "")</f>
        <v/>
      </c>
      <c r="BH38" s="58" t="str">
        <f>IF('RME Exports'!BI37&gt;0, 'RME Exports'!BI37, "")</f>
        <v/>
      </c>
      <c r="BI38" s="58" t="str">
        <f>IF('RME Exports'!BJ37&gt;0, 'RME Exports'!BJ37, "")</f>
        <v/>
      </c>
      <c r="BJ38" s="58" t="str">
        <f>IF('RME Exports'!BK37&gt;0, 'RME Exports'!BK37, "")</f>
        <v/>
      </c>
      <c r="BK38" s="58" t="str">
        <f>IF('RME Exports'!BL37&gt;0, 'RME Exports'!BL37, "")</f>
        <v/>
      </c>
      <c r="BL38" s="58" t="str">
        <f>IF('RME Exports'!BM37&gt;0, 'RME Exports'!BM37, "")</f>
        <v/>
      </c>
      <c r="BM38" s="58" t="str">
        <f>IF('RME Exports'!BN37&gt;0, 'RME Exports'!BN37, "")</f>
        <v/>
      </c>
      <c r="BN38" s="58" t="str">
        <f>IF('RME Exports'!BO37&gt;0, 'RME Exports'!BO37, "")</f>
        <v/>
      </c>
      <c r="BO38" s="58" t="str">
        <f>IF('RME Exports'!BP37&gt;0, 'RME Exports'!BP37, "")</f>
        <v/>
      </c>
      <c r="BP38" s="58" t="str">
        <f>IF('RME Exports'!BQ37&gt;0, 'RME Exports'!BQ37, "")</f>
        <v/>
      </c>
      <c r="BQ38" s="58" t="str">
        <f>IF('RME Exports'!BR37&gt;0, 'RME Exports'!BR37, "")</f>
        <v/>
      </c>
      <c r="BR38" s="58" t="str">
        <f>IF('RME Exports'!BS37&gt;0, 'RME Exports'!BS37, "")</f>
        <v/>
      </c>
      <c r="BS38" s="58" t="str">
        <f>IF('RME Exports'!BT37&gt;0, 'RME Exports'!BT37, "")</f>
        <v/>
      </c>
      <c r="BT38" s="58" t="str">
        <f>IF('RME Exports'!BU37&gt;0, 'RME Exports'!BU37, "")</f>
        <v/>
      </c>
      <c r="BU38" s="58" t="str">
        <f>IF('RME Exports'!BV37&gt;0, 'RME Exports'!BV37, "")</f>
        <v/>
      </c>
      <c r="BV38" s="58" t="str">
        <f>IF('RME Exports'!BW37&gt;0, 'RME Exports'!BW37, "")</f>
        <v/>
      </c>
      <c r="BW38" s="58" t="str">
        <f>IF('RME Exports'!BX37&gt;0, 'RME Exports'!BX37, "")</f>
        <v/>
      </c>
      <c r="BX38" s="58" t="str">
        <f>IF('RME Exports'!BY37&gt;0, 'RME Exports'!BY37, "")</f>
        <v/>
      </c>
      <c r="BY38" s="58" t="str">
        <f>IF('RME Exports'!BZ37&gt;0, 'RME Exports'!BZ37, "")</f>
        <v/>
      </c>
      <c r="BZ38" s="58" t="str">
        <f>IF('RME Exports'!CA37&gt;0, 'RME Exports'!CA37, "")</f>
        <v/>
      </c>
      <c r="CA38" s="58" t="str">
        <f>IF('RME Exports'!CB37&gt;0, 'RME Exports'!CB37, "")</f>
        <v/>
      </c>
      <c r="CB38" s="58" t="str">
        <f>IF('RME Exports'!CC37&gt;0, 'RME Exports'!CC37, "")</f>
        <v/>
      </c>
      <c r="CC38" s="58" t="str">
        <f>IF('RME Exports'!CD37&gt;0, 'RME Exports'!CD37, "")</f>
        <v/>
      </c>
      <c r="CD38" s="58" t="str">
        <f>IF('RME Exports'!CE37&gt;0, 'RME Exports'!CE37, "")</f>
        <v/>
      </c>
      <c r="CE38" s="58" t="str">
        <f>IF('RME Exports'!CF37&gt;0, 'RME Exports'!CF37, "")</f>
        <v/>
      </c>
      <c r="CF38" s="58" t="str">
        <f>IF('RME Exports'!CG37&gt;0, 'RME Exports'!CG37, "")</f>
        <v/>
      </c>
      <c r="CG38" s="58" t="str">
        <f>IF('RME Exports'!CH37&gt;0, 'RME Exports'!CH37, "")</f>
        <v/>
      </c>
      <c r="CH38" s="58" t="str">
        <f>IF('RME Exports'!CI37&gt;0, 'RME Exports'!CI37, "")</f>
        <v/>
      </c>
      <c r="CI38" s="58" t="str">
        <f>IF('RME Exports'!CJ37&gt;0, 'RME Exports'!CJ37, "")</f>
        <v/>
      </c>
      <c r="CJ38" s="58" t="str">
        <f>IF('RME Exports'!CK37&gt;0, 'RME Exports'!CK37, "")</f>
        <v/>
      </c>
      <c r="CK38" s="58" t="str">
        <f>IF('RME Exports'!CL37&gt;0, 'RME Exports'!CL37, "")</f>
        <v/>
      </c>
      <c r="CL38" s="58" t="str">
        <f>IF('RME Exports'!CM37&gt;0, 'RME Exports'!CM37, "")</f>
        <v/>
      </c>
      <c r="CM38" s="58" t="str">
        <f>IF('RME Exports'!CN37&gt;0, 'RME Exports'!CN37, "")</f>
        <v/>
      </c>
      <c r="CN38" s="58" t="str">
        <f>IF('RME Exports'!CO37&gt;0, 'RME Exports'!CO37, "")</f>
        <v/>
      </c>
      <c r="CO38" s="58" t="str">
        <f>IF('RME Exports'!CP37&gt;0, 'RME Exports'!CP37, "")</f>
        <v/>
      </c>
      <c r="CP38" s="58" t="str">
        <f>IF('RME Exports'!CQ37&gt;0, 'RME Exports'!CQ37, "")</f>
        <v/>
      </c>
      <c r="CQ38" s="58" t="str">
        <f>IF('RME Exports'!CR37&gt;0, 'RME Exports'!CR37, "")</f>
        <v/>
      </c>
      <c r="CR38" s="58" t="str">
        <f>IF('RME Exports'!CS37&gt;0, 'RME Exports'!CS37, "")</f>
        <v/>
      </c>
      <c r="CS38" s="58" t="str">
        <f>IF('RME Exports'!CT37&gt;0, 'RME Exports'!CT37, "")</f>
        <v/>
      </c>
      <c r="CT38" s="58" t="str">
        <f>IF('RME Exports'!CU37&gt;0, 'RME Exports'!CU37, "")</f>
        <v/>
      </c>
      <c r="CU38" s="58" t="str">
        <f>IF('RME Exports'!CV37&gt;0, 'RME Exports'!CV37, "")</f>
        <v/>
      </c>
      <c r="CV38" s="58" t="str">
        <f>IF('RME Exports'!CW37&gt;0, 'RME Exports'!CW37, "")</f>
        <v/>
      </c>
      <c r="CW38" s="58" t="str">
        <f>IF('RME Exports'!CX37&gt;0, 'RME Exports'!CX37, "")</f>
        <v/>
      </c>
      <c r="CX38" s="58" t="str">
        <f>IF('RME Exports'!CY37&gt;0, 'RME Exports'!CY37, "")</f>
        <v/>
      </c>
      <c r="CY38" s="58" t="str">
        <f>IF('RME Exports'!CZ37&gt;0, 'RME Exports'!CZ37, "")</f>
        <v/>
      </c>
      <c r="CZ38" s="58" t="str">
        <f>IF('RME Exports'!DA37&gt;0, 'RME Exports'!DA37, "")</f>
        <v/>
      </c>
      <c r="DA38" s="58" t="str">
        <f>IF('RME Exports'!DB37&gt;0, 'RME Exports'!DB37, "")</f>
        <v/>
      </c>
      <c r="DB38" s="58" t="str">
        <f>IF('RME Exports'!DC37&gt;0, 'RME Exports'!DC37, "")</f>
        <v/>
      </c>
      <c r="DC38" s="58" t="str">
        <f>IF('RME Exports'!DD37&gt;0, 'RME Exports'!DD37, "")</f>
        <v/>
      </c>
      <c r="DD38" s="58" t="str">
        <f>IF('RME Exports'!DE37&gt;0, 'RME Exports'!DE37, "")</f>
        <v/>
      </c>
      <c r="DE38" s="58" t="str">
        <f>IF('RME Exports'!DF37&gt;0, 'RME Exports'!DF37, "")</f>
        <v/>
      </c>
      <c r="DF38" s="58" t="str">
        <f>IF('RME Exports'!DG37&gt;0, 'RME Exports'!DG37, "")</f>
        <v/>
      </c>
      <c r="DG38" s="58" t="str">
        <f>IF('RME Exports'!DH37&gt;0, 'RME Exports'!DH37, "")</f>
        <v/>
      </c>
      <c r="DH38" s="58" t="str">
        <f>IF('RME Exports'!DI37&gt;0, 'RME Exports'!DI37, "")</f>
        <v/>
      </c>
      <c r="DI38" s="58" t="str">
        <f>IF('RME Exports'!DJ37&gt;0, 'RME Exports'!DJ37, "")</f>
        <v/>
      </c>
      <c r="DJ38" s="58" t="str">
        <f>IF('RME Exports'!DK37&gt;0, 'RME Exports'!DK37, "")</f>
        <v/>
      </c>
      <c r="DK38" s="58" t="str">
        <f>IF('RME Exports'!DL37&gt;0, 'RME Exports'!DL37, "")</f>
        <v/>
      </c>
      <c r="DL38" s="58" t="str">
        <f>IF('RME Exports'!DM37&gt;0, 'RME Exports'!DM37, "")</f>
        <v/>
      </c>
      <c r="DM38" s="58" t="str">
        <f>IF('RME Exports'!DN37&gt;0, 'RME Exports'!DN37, "")</f>
        <v/>
      </c>
      <c r="DN38" s="58" t="str">
        <f>IF('RME Exports'!DO37&gt;0, 'RME Exports'!DO37, "")</f>
        <v/>
      </c>
      <c r="DO38" s="58" t="str">
        <f>IF('RME Exports'!DP37&gt;0, 'RME Exports'!DP37, "")</f>
        <v/>
      </c>
      <c r="DP38" s="58" t="str">
        <f>IF('RME Exports'!DQ37&gt;0, 'RME Exports'!DQ37, "")</f>
        <v/>
      </c>
      <c r="DQ38" s="58" t="str">
        <f>IF('RME Exports'!DR37&gt;0, 'RME Exports'!DR37, "")</f>
        <v/>
      </c>
      <c r="DR38" s="58" t="str">
        <f>IF('RME Exports'!DS37&gt;0, 'RME Exports'!DS37, "")</f>
        <v/>
      </c>
      <c r="DS38" s="58" t="str">
        <f>IF('RME Exports'!DT37&gt;0, 'RME Exports'!DT37, "")</f>
        <v/>
      </c>
    </row>
    <row r="39" spans="2:123" x14ac:dyDescent="0.3">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row>
    <row r="40" spans="2:123" x14ac:dyDescent="0.3">
      <c r="B40" s="33" t="s">
        <v>172</v>
      </c>
      <c r="C40" s="33" t="s">
        <v>173</v>
      </c>
      <c r="D40" s="36" t="str">
        <f>IF('RME Exports'!E38&gt;0, 'RME Exports'!E38, "")</f>
        <v/>
      </c>
      <c r="E40" s="36" t="str">
        <f>IF('RME Exports'!F38&gt;0, 'RME Exports'!F38, "")</f>
        <v/>
      </c>
      <c r="F40" s="36" t="str">
        <f>IF('RME Exports'!G38&gt;0, 'RME Exports'!G38, "")</f>
        <v/>
      </c>
      <c r="G40" s="36" t="str">
        <f>IF('RME Exports'!H38&gt;0, 'RME Exports'!H38, "")</f>
        <v/>
      </c>
      <c r="H40" s="36" t="str">
        <f>IF('RME Exports'!I38&gt;0, 'RME Exports'!I38, "")</f>
        <v/>
      </c>
      <c r="I40" s="36" t="str">
        <f>IF('RME Exports'!J38&gt;0, 'RME Exports'!J38, "")</f>
        <v/>
      </c>
      <c r="J40" s="36" t="str">
        <f>IF('RME Exports'!K38&gt;0, 'RME Exports'!K38, "")</f>
        <v/>
      </c>
      <c r="K40" s="36" t="str">
        <f>IF('RME Exports'!L38&gt;0, 'RME Exports'!L38, "")</f>
        <v/>
      </c>
      <c r="L40" s="36" t="str">
        <f>IF('RME Exports'!M38&gt;0, 'RME Exports'!M38, "")</f>
        <v/>
      </c>
      <c r="M40" s="36" t="str">
        <f>IF('RME Exports'!N38&gt;0, 'RME Exports'!N38, "")</f>
        <v/>
      </c>
      <c r="N40" s="36" t="str">
        <f>IF('RME Exports'!O38&gt;0, 'RME Exports'!O38, "")</f>
        <v/>
      </c>
      <c r="O40" s="36" t="str">
        <f>IF('RME Exports'!P38&gt;0, 'RME Exports'!P38, "")</f>
        <v/>
      </c>
      <c r="P40" s="36" t="str">
        <f>IF('RME Exports'!Q38&gt;0, 'RME Exports'!Q38, "")</f>
        <v/>
      </c>
      <c r="Q40" s="36" t="str">
        <f>IF('RME Exports'!R38&gt;0, 'RME Exports'!R38, "")</f>
        <v/>
      </c>
      <c r="R40" s="36" t="str">
        <f>IF('RME Exports'!S38&gt;0, 'RME Exports'!S38, "")</f>
        <v/>
      </c>
      <c r="S40" s="36" t="str">
        <f>IF('RME Exports'!T38&gt;0, 'RME Exports'!T38, "")</f>
        <v/>
      </c>
      <c r="T40" s="36" t="str">
        <f>IF('RME Exports'!U38&gt;0, 'RME Exports'!U38, "")</f>
        <v/>
      </c>
      <c r="U40" s="36" t="str">
        <f>IF('RME Exports'!V38&gt;0, 'RME Exports'!V38, "")</f>
        <v/>
      </c>
      <c r="V40" s="36" t="str">
        <f>IF('RME Exports'!W38&gt;0, 'RME Exports'!W38, "")</f>
        <v/>
      </c>
      <c r="W40" s="36" t="str">
        <f>IF('RME Exports'!X38&gt;0, 'RME Exports'!X38, "")</f>
        <v/>
      </c>
      <c r="X40" s="36" t="str">
        <f>IF('RME Exports'!Y38&gt;0, 'RME Exports'!Y38, "")</f>
        <v/>
      </c>
      <c r="Y40" s="36" t="str">
        <f>IF('RME Exports'!Z38&gt;0, 'RME Exports'!Z38, "")</f>
        <v/>
      </c>
      <c r="Z40" s="36" t="str">
        <f>IF('RME Exports'!AA38&gt;0, 'RME Exports'!AA38, "")</f>
        <v/>
      </c>
      <c r="AA40" s="36" t="str">
        <f>IF('RME Exports'!AB38&gt;0, 'RME Exports'!AB38, "")</f>
        <v/>
      </c>
      <c r="AB40" s="36" t="str">
        <f>IF('RME Exports'!AC38&gt;0, 'RME Exports'!AC38, "")</f>
        <v/>
      </c>
      <c r="AC40" s="36" t="str">
        <f>IF('RME Exports'!AD38&gt;0, 'RME Exports'!AD38, "")</f>
        <v/>
      </c>
      <c r="AD40" s="36" t="str">
        <f>IF('RME Exports'!AE38&gt;0, 'RME Exports'!AE38, "")</f>
        <v/>
      </c>
      <c r="AE40" s="36" t="str">
        <f>IF('RME Exports'!AF38&gt;0, 'RME Exports'!AF38, "")</f>
        <v/>
      </c>
      <c r="AF40" s="36" t="str">
        <f>IF('RME Exports'!AG38&gt;0, 'RME Exports'!AG38, "")</f>
        <v/>
      </c>
      <c r="AG40" s="36" t="str">
        <f>IF('RME Exports'!AH38&gt;0, 'RME Exports'!AH38, "")</f>
        <v/>
      </c>
      <c r="AH40" s="36" t="str">
        <f>IF('RME Exports'!AI38&gt;0, 'RME Exports'!AI38, "")</f>
        <v/>
      </c>
      <c r="AI40" s="36" t="str">
        <f>IF('RME Exports'!AJ38&gt;0, 'RME Exports'!AJ38, "")</f>
        <v/>
      </c>
      <c r="AJ40" s="36" t="str">
        <f>IF('RME Exports'!AK38&gt;0, 'RME Exports'!AK38, "")</f>
        <v/>
      </c>
      <c r="AK40" s="36" t="str">
        <f>IF('RME Exports'!AL38&gt;0, 'RME Exports'!AL38, "")</f>
        <v/>
      </c>
      <c r="AL40" s="36" t="str">
        <f>IF('RME Exports'!AM38&gt;0, 'RME Exports'!AM38, "")</f>
        <v/>
      </c>
      <c r="AM40" s="36" t="str">
        <f>IF('RME Exports'!AN38&gt;0, 'RME Exports'!AN38, "")</f>
        <v/>
      </c>
      <c r="AN40" s="36" t="str">
        <f>IF('RME Exports'!AO38&gt;0, 'RME Exports'!AO38, "")</f>
        <v/>
      </c>
      <c r="AO40" s="36" t="str">
        <f>IF('RME Exports'!AP38&gt;0, 'RME Exports'!AP38, "")</f>
        <v/>
      </c>
      <c r="AP40" s="36" t="str">
        <f>IF('RME Exports'!AQ38&gt;0, 'RME Exports'!AQ38, "")</f>
        <v/>
      </c>
      <c r="AQ40" s="36" t="str">
        <f>IF('RME Exports'!AR38&gt;0, 'RME Exports'!AR38, "")</f>
        <v/>
      </c>
      <c r="AR40" s="36" t="str">
        <f>IF('RME Exports'!AS38&gt;0, 'RME Exports'!AS38, "")</f>
        <v/>
      </c>
      <c r="AS40" s="36" t="str">
        <f>IF('RME Exports'!AT38&gt;0, 'RME Exports'!AT38, "")</f>
        <v/>
      </c>
      <c r="AT40" s="36" t="str">
        <f>IF('RME Exports'!AU38&gt;0, 'RME Exports'!AU38, "")</f>
        <v/>
      </c>
      <c r="AU40" s="36" t="str">
        <f>IF('RME Exports'!AV38&gt;0, 'RME Exports'!AV38, "")</f>
        <v/>
      </c>
      <c r="AV40" s="36" t="str">
        <f>IF('RME Exports'!AW38&gt;0, 'RME Exports'!AW38, "")</f>
        <v/>
      </c>
      <c r="AW40" s="36" t="str">
        <f>IF('RME Exports'!AX38&gt;0, 'RME Exports'!AX38, "")</f>
        <v/>
      </c>
      <c r="AX40" s="36" t="str">
        <f>IF('RME Exports'!AY38&gt;0, 'RME Exports'!AY38, "")</f>
        <v/>
      </c>
      <c r="AY40" s="36" t="str">
        <f>IF('RME Exports'!AZ38&gt;0, 'RME Exports'!AZ38, "")</f>
        <v/>
      </c>
      <c r="AZ40" s="36" t="str">
        <f>IF('RME Exports'!BA38&gt;0, 'RME Exports'!BA38, "")</f>
        <v/>
      </c>
      <c r="BA40" s="36" t="str">
        <f>IF('RME Exports'!BB38&gt;0, 'RME Exports'!BB38, "")</f>
        <v/>
      </c>
      <c r="BB40" s="36" t="str">
        <f>IF('RME Exports'!BC38&gt;0, 'RME Exports'!BC38, "")</f>
        <v/>
      </c>
      <c r="BC40" s="36" t="str">
        <f>IF('RME Exports'!BD38&gt;0, 'RME Exports'!BD38, "")</f>
        <v/>
      </c>
      <c r="BD40" s="36" t="str">
        <f>IF('RME Exports'!BE38&gt;0, 'RME Exports'!BE38, "")</f>
        <v/>
      </c>
      <c r="BE40" s="36" t="str">
        <f>IF('RME Exports'!BF38&gt;0, 'RME Exports'!BF38, "")</f>
        <v/>
      </c>
      <c r="BF40" s="36" t="str">
        <f>IF('RME Exports'!BG38&gt;0, 'RME Exports'!BG38, "")</f>
        <v/>
      </c>
      <c r="BG40" s="36" t="str">
        <f>IF('RME Exports'!BH38&gt;0, 'RME Exports'!BH38, "")</f>
        <v/>
      </c>
      <c r="BH40" s="36" t="str">
        <f>IF('RME Exports'!BI38&gt;0, 'RME Exports'!BI38, "")</f>
        <v/>
      </c>
      <c r="BI40" s="36" t="str">
        <f>IF('RME Exports'!BJ38&gt;0, 'RME Exports'!BJ38, "")</f>
        <v/>
      </c>
      <c r="BJ40" s="36" t="str">
        <f>IF('RME Exports'!BK38&gt;0, 'RME Exports'!BK38, "")</f>
        <v/>
      </c>
      <c r="BK40" s="36" t="str">
        <f>IF('RME Exports'!BL38&gt;0, 'RME Exports'!BL38, "")</f>
        <v/>
      </c>
      <c r="BL40" s="36" t="str">
        <f>IF('RME Exports'!BM38&gt;0, 'RME Exports'!BM38, "")</f>
        <v/>
      </c>
      <c r="BM40" s="36" t="str">
        <f>IF('RME Exports'!BN38&gt;0, 'RME Exports'!BN38, "")</f>
        <v/>
      </c>
      <c r="BN40" s="36" t="str">
        <f>IF('RME Exports'!BO38&gt;0, 'RME Exports'!BO38, "")</f>
        <v/>
      </c>
      <c r="BO40" s="36" t="str">
        <f>IF('RME Exports'!BP38&gt;0, 'RME Exports'!BP38, "")</f>
        <v/>
      </c>
      <c r="BP40" s="36" t="str">
        <f>IF('RME Exports'!BQ38&gt;0, 'RME Exports'!BQ38, "")</f>
        <v/>
      </c>
      <c r="BQ40" s="36" t="str">
        <f>IF('RME Exports'!BR38&gt;0, 'RME Exports'!BR38, "")</f>
        <v/>
      </c>
      <c r="BR40" s="36" t="str">
        <f>IF('RME Exports'!BS38&gt;0, 'RME Exports'!BS38, "")</f>
        <v/>
      </c>
      <c r="BS40" s="36" t="str">
        <f>IF('RME Exports'!BT38&gt;0, 'RME Exports'!BT38, "")</f>
        <v/>
      </c>
      <c r="BT40" s="36" t="str">
        <f>IF('RME Exports'!BU38&gt;0, 'RME Exports'!BU38, "")</f>
        <v/>
      </c>
      <c r="BU40" s="36" t="str">
        <f>IF('RME Exports'!BV38&gt;0, 'RME Exports'!BV38, "")</f>
        <v/>
      </c>
      <c r="BV40" s="36" t="str">
        <f>IF('RME Exports'!BW38&gt;0, 'RME Exports'!BW38, "")</f>
        <v/>
      </c>
      <c r="BW40" s="36" t="str">
        <f>IF('RME Exports'!BX38&gt;0, 'RME Exports'!BX38, "")</f>
        <v/>
      </c>
      <c r="BX40" s="36" t="str">
        <f>IF('RME Exports'!BY38&gt;0, 'RME Exports'!BY38, "")</f>
        <v/>
      </c>
      <c r="BY40" s="36" t="str">
        <f>IF('RME Exports'!BZ38&gt;0, 'RME Exports'!BZ38, "")</f>
        <v/>
      </c>
      <c r="BZ40" s="36" t="str">
        <f>IF('RME Exports'!CA38&gt;0, 'RME Exports'!CA38, "")</f>
        <v/>
      </c>
      <c r="CA40" s="36" t="str">
        <f>IF('RME Exports'!CB38&gt;0, 'RME Exports'!CB38, "")</f>
        <v/>
      </c>
      <c r="CB40" s="36" t="str">
        <f>IF('RME Exports'!CC38&gt;0, 'RME Exports'!CC38, "")</f>
        <v/>
      </c>
      <c r="CC40" s="36" t="str">
        <f>IF('RME Exports'!CD38&gt;0, 'RME Exports'!CD38, "")</f>
        <v/>
      </c>
      <c r="CD40" s="36" t="str">
        <f>IF('RME Exports'!CE38&gt;0, 'RME Exports'!CE38, "")</f>
        <v/>
      </c>
      <c r="CE40" s="36" t="str">
        <f>IF('RME Exports'!CF38&gt;0, 'RME Exports'!CF38, "")</f>
        <v/>
      </c>
      <c r="CF40" s="36" t="str">
        <f>IF('RME Exports'!CG38&gt;0, 'RME Exports'!CG38, "")</f>
        <v/>
      </c>
      <c r="CG40" s="36" t="str">
        <f>IF('RME Exports'!CH38&gt;0, 'RME Exports'!CH38, "")</f>
        <v/>
      </c>
      <c r="CH40" s="36" t="str">
        <f>IF('RME Exports'!CI38&gt;0, 'RME Exports'!CI38, "")</f>
        <v/>
      </c>
      <c r="CI40" s="36" t="str">
        <f>IF('RME Exports'!CJ38&gt;0, 'RME Exports'!CJ38, "")</f>
        <v/>
      </c>
      <c r="CJ40" s="36" t="str">
        <f>IF('RME Exports'!CK38&gt;0, 'RME Exports'!CK38, "")</f>
        <v/>
      </c>
      <c r="CK40" s="36" t="str">
        <f>IF('RME Exports'!CL38&gt;0, 'RME Exports'!CL38, "")</f>
        <v/>
      </c>
      <c r="CL40" s="36" t="str">
        <f>IF('RME Exports'!CM38&gt;0, 'RME Exports'!CM38, "")</f>
        <v/>
      </c>
      <c r="CM40" s="36" t="str">
        <f>IF('RME Exports'!CN38&gt;0, 'RME Exports'!CN38, "")</f>
        <v/>
      </c>
      <c r="CN40" s="36" t="str">
        <f>IF('RME Exports'!CO38&gt;0, 'RME Exports'!CO38, "")</f>
        <v/>
      </c>
      <c r="CO40" s="36" t="str">
        <f>IF('RME Exports'!CP38&gt;0, 'RME Exports'!CP38, "")</f>
        <v/>
      </c>
      <c r="CP40" s="36" t="str">
        <f>IF('RME Exports'!CQ38&gt;0, 'RME Exports'!CQ38, "")</f>
        <v/>
      </c>
      <c r="CQ40" s="36" t="str">
        <f>IF('RME Exports'!CR38&gt;0, 'RME Exports'!CR38, "")</f>
        <v/>
      </c>
      <c r="CR40" s="36" t="str">
        <f>IF('RME Exports'!CS38&gt;0, 'RME Exports'!CS38, "")</f>
        <v/>
      </c>
      <c r="CS40" s="36" t="str">
        <f>IF('RME Exports'!CT38&gt;0, 'RME Exports'!CT38, "")</f>
        <v/>
      </c>
      <c r="CT40" s="36" t="str">
        <f>IF('RME Exports'!CU38&gt;0, 'RME Exports'!CU38, "")</f>
        <v/>
      </c>
      <c r="CU40" s="36" t="str">
        <f>IF('RME Exports'!CV38&gt;0, 'RME Exports'!CV38, "")</f>
        <v/>
      </c>
      <c r="CV40" s="36" t="str">
        <f>IF('RME Exports'!CW38&gt;0, 'RME Exports'!CW38, "")</f>
        <v/>
      </c>
      <c r="CW40" s="36" t="str">
        <f>IF('RME Exports'!CX38&gt;0, 'RME Exports'!CX38, "")</f>
        <v/>
      </c>
      <c r="CX40" s="36" t="str">
        <f>IF('RME Exports'!CY38&gt;0, 'RME Exports'!CY38, "")</f>
        <v/>
      </c>
      <c r="CY40" s="36" t="str">
        <f>IF('RME Exports'!CZ38&gt;0, 'RME Exports'!CZ38, "")</f>
        <v/>
      </c>
      <c r="CZ40" s="36" t="str">
        <f>IF('RME Exports'!DA38&gt;0, 'RME Exports'!DA38, "")</f>
        <v/>
      </c>
      <c r="DA40" s="36" t="str">
        <f>IF('RME Exports'!DB38&gt;0, 'RME Exports'!DB38, "")</f>
        <v/>
      </c>
      <c r="DB40" s="36" t="str">
        <f>IF('RME Exports'!DC38&gt;0, 'RME Exports'!DC38, "")</f>
        <v/>
      </c>
      <c r="DC40" s="36" t="str">
        <f>IF('RME Exports'!DD38&gt;0, 'RME Exports'!DD38, "")</f>
        <v/>
      </c>
      <c r="DD40" s="36" t="str">
        <f>IF('RME Exports'!DE38&gt;0, 'RME Exports'!DE38, "")</f>
        <v/>
      </c>
      <c r="DE40" s="36" t="str">
        <f>IF('RME Exports'!DF38&gt;0, 'RME Exports'!DF38, "")</f>
        <v/>
      </c>
      <c r="DF40" s="36" t="str">
        <f>IF('RME Exports'!DG38&gt;0, 'RME Exports'!DG38, "")</f>
        <v/>
      </c>
      <c r="DG40" s="36" t="str">
        <f>IF('RME Exports'!DH38&gt;0, 'RME Exports'!DH38, "")</f>
        <v/>
      </c>
      <c r="DH40" s="36" t="str">
        <f>IF('RME Exports'!DI38&gt;0, 'RME Exports'!DI38, "")</f>
        <v/>
      </c>
      <c r="DI40" s="36" t="str">
        <f>IF('RME Exports'!DJ38&gt;0, 'RME Exports'!DJ38, "")</f>
        <v/>
      </c>
      <c r="DJ40" s="36" t="str">
        <f>IF('RME Exports'!DK38&gt;0, 'RME Exports'!DK38, "")</f>
        <v/>
      </c>
      <c r="DK40" s="36" t="str">
        <f>IF('RME Exports'!DL38&gt;0, 'RME Exports'!DL38, "")</f>
        <v/>
      </c>
      <c r="DL40" s="36" t="str">
        <f>IF('RME Exports'!DM38&gt;0, 'RME Exports'!DM38, "")</f>
        <v/>
      </c>
      <c r="DM40" s="36" t="str">
        <f>IF('RME Exports'!DN38&gt;0, 'RME Exports'!DN38, "")</f>
        <v/>
      </c>
      <c r="DN40" s="36" t="str">
        <f>IF('RME Exports'!DO38&gt;0, 'RME Exports'!DO38, "")</f>
        <v/>
      </c>
      <c r="DO40" s="36" t="str">
        <f>IF('RME Exports'!DP38&gt;0, 'RME Exports'!DP38, "")</f>
        <v/>
      </c>
      <c r="DP40" s="36" t="str">
        <f>IF('RME Exports'!DQ38&gt;0, 'RME Exports'!DQ38, "")</f>
        <v/>
      </c>
      <c r="DQ40" s="36" t="str">
        <f>IF('RME Exports'!DR38&gt;0, 'RME Exports'!DR38, "")</f>
        <v/>
      </c>
      <c r="DR40" s="36" t="str">
        <f>IF('RME Exports'!DS38&gt;0, 'RME Exports'!DS38, "")</f>
        <v/>
      </c>
      <c r="DS40" s="36" t="str">
        <f>IF('RME Exports'!DT38&gt;0, 'RME Exports'!DT38, "")</f>
        <v/>
      </c>
    </row>
    <row r="41" spans="2:123" x14ac:dyDescent="0.3">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row>
    <row r="42" spans="2:123" x14ac:dyDescent="0.3">
      <c r="B42" s="33" t="s">
        <v>174</v>
      </c>
      <c r="C42" s="33" t="s">
        <v>707</v>
      </c>
      <c r="D42" s="36" t="str">
        <f>IF('RME Exports'!E39&gt;0, 'RME Exports'!E39, "")</f>
        <v/>
      </c>
      <c r="E42" s="36" t="str">
        <f>IF('RME Exports'!F39&gt;0, 'RME Exports'!F39, "")</f>
        <v/>
      </c>
      <c r="F42" s="36" t="str">
        <f>IF('RME Exports'!G39&gt;0, 'RME Exports'!G39, "")</f>
        <v/>
      </c>
      <c r="G42" s="36" t="str">
        <f>IF('RME Exports'!H39&gt;0, 'RME Exports'!H39, "")</f>
        <v/>
      </c>
      <c r="H42" s="36" t="str">
        <f>IF('RME Exports'!I39&gt;0, 'RME Exports'!I39, "")</f>
        <v/>
      </c>
      <c r="I42" s="36" t="str">
        <f>IF('RME Exports'!J39&gt;0, 'RME Exports'!J39, "")</f>
        <v/>
      </c>
      <c r="J42" s="36" t="str">
        <f>IF('RME Exports'!K39&gt;0, 'RME Exports'!K39, "")</f>
        <v/>
      </c>
      <c r="K42" s="36" t="str">
        <f>IF('RME Exports'!L39&gt;0, 'RME Exports'!L39, "")</f>
        <v/>
      </c>
      <c r="L42" s="36" t="str">
        <f>IF('RME Exports'!M39&gt;0, 'RME Exports'!M39, "")</f>
        <v/>
      </c>
      <c r="M42" s="36" t="str">
        <f>IF('RME Exports'!N39&gt;0, 'RME Exports'!N39, "")</f>
        <v/>
      </c>
      <c r="N42" s="36" t="str">
        <f>IF('RME Exports'!O39&gt;0, 'RME Exports'!O39, "")</f>
        <v/>
      </c>
      <c r="O42" s="36" t="str">
        <f>IF('RME Exports'!P39&gt;0, 'RME Exports'!P39, "")</f>
        <v/>
      </c>
      <c r="P42" s="36" t="str">
        <f>IF('RME Exports'!Q39&gt;0, 'RME Exports'!Q39, "")</f>
        <v/>
      </c>
      <c r="Q42" s="36" t="str">
        <f>IF('RME Exports'!R39&gt;0, 'RME Exports'!R39, "")</f>
        <v/>
      </c>
      <c r="R42" s="36" t="str">
        <f>IF('RME Exports'!S39&gt;0, 'RME Exports'!S39, "")</f>
        <v/>
      </c>
      <c r="S42" s="36" t="str">
        <f>IF('RME Exports'!T39&gt;0, 'RME Exports'!T39, "")</f>
        <v/>
      </c>
      <c r="T42" s="36" t="str">
        <f>IF('RME Exports'!U39&gt;0, 'RME Exports'!U39, "")</f>
        <v/>
      </c>
      <c r="U42" s="36" t="str">
        <f>IF('RME Exports'!V39&gt;0, 'RME Exports'!V39, "")</f>
        <v/>
      </c>
      <c r="V42" s="36" t="str">
        <f>IF('RME Exports'!W39&gt;0, 'RME Exports'!W39, "")</f>
        <v/>
      </c>
      <c r="W42" s="36" t="str">
        <f>IF('RME Exports'!X39&gt;0, 'RME Exports'!X39, "")</f>
        <v/>
      </c>
      <c r="X42" s="36" t="str">
        <f>IF('RME Exports'!Y39&gt;0, 'RME Exports'!Y39, "")</f>
        <v/>
      </c>
      <c r="Y42" s="36" t="str">
        <f>IF('RME Exports'!Z39&gt;0, 'RME Exports'!Z39, "")</f>
        <v/>
      </c>
      <c r="Z42" s="36" t="str">
        <f>IF('RME Exports'!AA39&gt;0, 'RME Exports'!AA39, "")</f>
        <v/>
      </c>
      <c r="AA42" s="36" t="str">
        <f>IF('RME Exports'!AB39&gt;0, 'RME Exports'!AB39, "")</f>
        <v/>
      </c>
      <c r="AB42" s="36" t="str">
        <f>IF('RME Exports'!AC39&gt;0, 'RME Exports'!AC39, "")</f>
        <v/>
      </c>
      <c r="AC42" s="36" t="str">
        <f>IF('RME Exports'!AD39&gt;0, 'RME Exports'!AD39, "")</f>
        <v/>
      </c>
      <c r="AD42" s="36" t="str">
        <f>IF('RME Exports'!AE39&gt;0, 'RME Exports'!AE39, "")</f>
        <v/>
      </c>
      <c r="AE42" s="36" t="str">
        <f>IF('RME Exports'!AF39&gt;0, 'RME Exports'!AF39, "")</f>
        <v/>
      </c>
      <c r="AF42" s="36" t="str">
        <f>IF('RME Exports'!AG39&gt;0, 'RME Exports'!AG39, "")</f>
        <v/>
      </c>
      <c r="AG42" s="36" t="str">
        <f>IF('RME Exports'!AH39&gt;0, 'RME Exports'!AH39, "")</f>
        <v/>
      </c>
      <c r="AH42" s="36" t="str">
        <f>IF('RME Exports'!AI39&gt;0, 'RME Exports'!AI39, "")</f>
        <v/>
      </c>
      <c r="AI42" s="36" t="str">
        <f>IF('RME Exports'!AJ39&gt;0, 'RME Exports'!AJ39, "")</f>
        <v/>
      </c>
      <c r="AJ42" s="36" t="str">
        <f>IF('RME Exports'!AK39&gt;0, 'RME Exports'!AK39, "")</f>
        <v/>
      </c>
      <c r="AK42" s="36" t="str">
        <f>IF('RME Exports'!AL39&gt;0, 'RME Exports'!AL39, "")</f>
        <v/>
      </c>
      <c r="AL42" s="36" t="str">
        <f>IF('RME Exports'!AM39&gt;0, 'RME Exports'!AM39, "")</f>
        <v/>
      </c>
      <c r="AM42" s="36" t="str">
        <f>IF('RME Exports'!AN39&gt;0, 'RME Exports'!AN39, "")</f>
        <v/>
      </c>
      <c r="AN42" s="36" t="str">
        <f>IF('RME Exports'!AO39&gt;0, 'RME Exports'!AO39, "")</f>
        <v/>
      </c>
      <c r="AO42" s="36" t="str">
        <f>IF('RME Exports'!AP39&gt;0, 'RME Exports'!AP39, "")</f>
        <v/>
      </c>
      <c r="AP42" s="36" t="str">
        <f>IF('RME Exports'!AQ39&gt;0, 'RME Exports'!AQ39, "")</f>
        <v/>
      </c>
      <c r="AQ42" s="36" t="str">
        <f>IF('RME Exports'!AR39&gt;0, 'RME Exports'!AR39, "")</f>
        <v/>
      </c>
      <c r="AR42" s="36" t="str">
        <f>IF('RME Exports'!AS39&gt;0, 'RME Exports'!AS39, "")</f>
        <v/>
      </c>
      <c r="AS42" s="36" t="str">
        <f>IF('RME Exports'!AT39&gt;0, 'RME Exports'!AT39, "")</f>
        <v/>
      </c>
      <c r="AT42" s="36" t="str">
        <f>IF('RME Exports'!AU39&gt;0, 'RME Exports'!AU39, "")</f>
        <v/>
      </c>
      <c r="AU42" s="36" t="str">
        <f>IF('RME Exports'!AV39&gt;0, 'RME Exports'!AV39, "")</f>
        <v/>
      </c>
      <c r="AV42" s="36" t="str">
        <f>IF('RME Exports'!AW39&gt;0, 'RME Exports'!AW39, "")</f>
        <v/>
      </c>
      <c r="AW42" s="36" t="str">
        <f>IF('RME Exports'!AX39&gt;0, 'RME Exports'!AX39, "")</f>
        <v/>
      </c>
      <c r="AX42" s="36" t="str">
        <f>IF('RME Exports'!AY39&gt;0, 'RME Exports'!AY39, "")</f>
        <v/>
      </c>
      <c r="AY42" s="36" t="str">
        <f>IF('RME Exports'!AZ39&gt;0, 'RME Exports'!AZ39, "")</f>
        <v/>
      </c>
      <c r="AZ42" s="36" t="str">
        <f>IF('RME Exports'!BA39&gt;0, 'RME Exports'!BA39, "")</f>
        <v/>
      </c>
      <c r="BA42" s="36" t="str">
        <f>IF('RME Exports'!BB39&gt;0, 'RME Exports'!BB39, "")</f>
        <v/>
      </c>
      <c r="BB42" s="36" t="str">
        <f>IF('RME Exports'!BC39&gt;0, 'RME Exports'!BC39, "")</f>
        <v/>
      </c>
      <c r="BC42" s="36" t="str">
        <f>IF('RME Exports'!BD39&gt;0, 'RME Exports'!BD39, "")</f>
        <v/>
      </c>
      <c r="BD42" s="36" t="str">
        <f>IF('RME Exports'!BE39&gt;0, 'RME Exports'!BE39, "")</f>
        <v/>
      </c>
      <c r="BE42" s="36" t="str">
        <f>IF('RME Exports'!BF39&gt;0, 'RME Exports'!BF39, "")</f>
        <v/>
      </c>
      <c r="BF42" s="36" t="str">
        <f>IF('RME Exports'!BG39&gt;0, 'RME Exports'!BG39, "")</f>
        <v/>
      </c>
      <c r="BG42" s="36" t="str">
        <f>IF('RME Exports'!BH39&gt;0, 'RME Exports'!BH39, "")</f>
        <v/>
      </c>
      <c r="BH42" s="36" t="str">
        <f>IF('RME Exports'!BI39&gt;0, 'RME Exports'!BI39, "")</f>
        <v/>
      </c>
      <c r="BI42" s="36" t="str">
        <f>IF('RME Exports'!BJ39&gt;0, 'RME Exports'!BJ39, "")</f>
        <v/>
      </c>
      <c r="BJ42" s="36" t="str">
        <f>IF('RME Exports'!BK39&gt;0, 'RME Exports'!BK39, "")</f>
        <v/>
      </c>
      <c r="BK42" s="36" t="str">
        <f>IF('RME Exports'!BL39&gt;0, 'RME Exports'!BL39, "")</f>
        <v/>
      </c>
      <c r="BL42" s="36" t="str">
        <f>IF('RME Exports'!BM39&gt;0, 'RME Exports'!BM39, "")</f>
        <v/>
      </c>
      <c r="BM42" s="36" t="str">
        <f>IF('RME Exports'!BN39&gt;0, 'RME Exports'!BN39, "")</f>
        <v/>
      </c>
      <c r="BN42" s="36" t="str">
        <f>IF('RME Exports'!BO39&gt;0, 'RME Exports'!BO39, "")</f>
        <v/>
      </c>
      <c r="BO42" s="36" t="str">
        <f>IF('RME Exports'!BP39&gt;0, 'RME Exports'!BP39, "")</f>
        <v/>
      </c>
      <c r="BP42" s="36" t="str">
        <f>IF('RME Exports'!BQ39&gt;0, 'RME Exports'!BQ39, "")</f>
        <v/>
      </c>
      <c r="BQ42" s="36" t="str">
        <f>IF('RME Exports'!BR39&gt;0, 'RME Exports'!BR39, "")</f>
        <v/>
      </c>
      <c r="BR42" s="36" t="str">
        <f>IF('RME Exports'!BS39&gt;0, 'RME Exports'!BS39, "")</f>
        <v/>
      </c>
      <c r="BS42" s="36" t="str">
        <f>IF('RME Exports'!BT39&gt;0, 'RME Exports'!BT39, "")</f>
        <v/>
      </c>
      <c r="BT42" s="36" t="str">
        <f>IF('RME Exports'!BU39&gt;0, 'RME Exports'!BU39, "")</f>
        <v/>
      </c>
      <c r="BU42" s="36" t="str">
        <f>IF('RME Exports'!BV39&gt;0, 'RME Exports'!BV39, "")</f>
        <v/>
      </c>
      <c r="BV42" s="36" t="str">
        <f>IF('RME Exports'!BW39&gt;0, 'RME Exports'!BW39, "")</f>
        <v/>
      </c>
      <c r="BW42" s="36" t="str">
        <f>IF('RME Exports'!BX39&gt;0, 'RME Exports'!BX39, "")</f>
        <v/>
      </c>
      <c r="BX42" s="36" t="str">
        <f>IF('RME Exports'!BY39&gt;0, 'RME Exports'!BY39, "")</f>
        <v/>
      </c>
      <c r="BY42" s="36" t="str">
        <f>IF('RME Exports'!BZ39&gt;0, 'RME Exports'!BZ39, "")</f>
        <v/>
      </c>
      <c r="BZ42" s="36" t="str">
        <f>IF('RME Exports'!CA39&gt;0, 'RME Exports'!CA39, "")</f>
        <v/>
      </c>
      <c r="CA42" s="36" t="str">
        <f>IF('RME Exports'!CB39&gt;0, 'RME Exports'!CB39, "")</f>
        <v/>
      </c>
      <c r="CB42" s="36" t="str">
        <f>IF('RME Exports'!CC39&gt;0, 'RME Exports'!CC39, "")</f>
        <v/>
      </c>
      <c r="CC42" s="36" t="str">
        <f>IF('RME Exports'!CD39&gt;0, 'RME Exports'!CD39, "")</f>
        <v/>
      </c>
      <c r="CD42" s="36" t="str">
        <f>IF('RME Exports'!CE39&gt;0, 'RME Exports'!CE39, "")</f>
        <v/>
      </c>
      <c r="CE42" s="36" t="str">
        <f>IF('RME Exports'!CF39&gt;0, 'RME Exports'!CF39, "")</f>
        <v/>
      </c>
      <c r="CF42" s="36" t="str">
        <f>IF('RME Exports'!CG39&gt;0, 'RME Exports'!CG39, "")</f>
        <v/>
      </c>
      <c r="CG42" s="36" t="str">
        <f>IF('RME Exports'!CH39&gt;0, 'RME Exports'!CH39, "")</f>
        <v/>
      </c>
      <c r="CH42" s="36" t="str">
        <f>IF('RME Exports'!CI39&gt;0, 'RME Exports'!CI39, "")</f>
        <v/>
      </c>
      <c r="CI42" s="36" t="str">
        <f>IF('RME Exports'!CJ39&gt;0, 'RME Exports'!CJ39, "")</f>
        <v/>
      </c>
      <c r="CJ42" s="36" t="str">
        <f>IF('RME Exports'!CK39&gt;0, 'RME Exports'!CK39, "")</f>
        <v/>
      </c>
      <c r="CK42" s="36" t="str">
        <f>IF('RME Exports'!CL39&gt;0, 'RME Exports'!CL39, "")</f>
        <v/>
      </c>
      <c r="CL42" s="36" t="str">
        <f>IF('RME Exports'!CM39&gt;0, 'RME Exports'!CM39, "")</f>
        <v/>
      </c>
      <c r="CM42" s="36" t="str">
        <f>IF('RME Exports'!CN39&gt;0, 'RME Exports'!CN39, "")</f>
        <v/>
      </c>
      <c r="CN42" s="36" t="str">
        <f>IF('RME Exports'!CO39&gt;0, 'RME Exports'!CO39, "")</f>
        <v/>
      </c>
      <c r="CO42" s="36" t="str">
        <f>IF('RME Exports'!CP39&gt;0, 'RME Exports'!CP39, "")</f>
        <v/>
      </c>
      <c r="CP42" s="36" t="str">
        <f>IF('RME Exports'!CQ39&gt;0, 'RME Exports'!CQ39, "")</f>
        <v/>
      </c>
      <c r="CQ42" s="36" t="str">
        <f>IF('RME Exports'!CR39&gt;0, 'RME Exports'!CR39, "")</f>
        <v/>
      </c>
      <c r="CR42" s="36" t="str">
        <f>IF('RME Exports'!CS39&gt;0, 'RME Exports'!CS39, "")</f>
        <v/>
      </c>
      <c r="CS42" s="36" t="str">
        <f>IF('RME Exports'!CT39&gt;0, 'RME Exports'!CT39, "")</f>
        <v/>
      </c>
      <c r="CT42" s="36" t="str">
        <f>IF('RME Exports'!CU39&gt;0, 'RME Exports'!CU39, "")</f>
        <v/>
      </c>
      <c r="CU42" s="36" t="str">
        <f>IF('RME Exports'!CV39&gt;0, 'RME Exports'!CV39, "")</f>
        <v/>
      </c>
      <c r="CV42" s="36" t="str">
        <f>IF('RME Exports'!CW39&gt;0, 'RME Exports'!CW39, "")</f>
        <v/>
      </c>
      <c r="CW42" s="36" t="str">
        <f>IF('RME Exports'!CX39&gt;0, 'RME Exports'!CX39, "")</f>
        <v/>
      </c>
      <c r="CX42" s="36" t="str">
        <f>IF('RME Exports'!CY39&gt;0, 'RME Exports'!CY39, "")</f>
        <v/>
      </c>
      <c r="CY42" s="36" t="str">
        <f>IF('RME Exports'!CZ39&gt;0, 'RME Exports'!CZ39, "")</f>
        <v/>
      </c>
      <c r="CZ42" s="36" t="str">
        <f>IF('RME Exports'!DA39&gt;0, 'RME Exports'!DA39, "")</f>
        <v/>
      </c>
      <c r="DA42" s="36" t="str">
        <f>IF('RME Exports'!DB39&gt;0, 'RME Exports'!DB39, "")</f>
        <v/>
      </c>
      <c r="DB42" s="36" t="str">
        <f>IF('RME Exports'!DC39&gt;0, 'RME Exports'!DC39, "")</f>
        <v/>
      </c>
      <c r="DC42" s="36" t="str">
        <f>IF('RME Exports'!DD39&gt;0, 'RME Exports'!DD39, "")</f>
        <v/>
      </c>
      <c r="DD42" s="36" t="str">
        <f>IF('RME Exports'!DE39&gt;0, 'RME Exports'!DE39, "")</f>
        <v/>
      </c>
      <c r="DE42" s="36" t="str">
        <f>IF('RME Exports'!DF39&gt;0, 'RME Exports'!DF39, "")</f>
        <v/>
      </c>
      <c r="DF42" s="36" t="str">
        <f>IF('RME Exports'!DG39&gt;0, 'RME Exports'!DG39, "")</f>
        <v/>
      </c>
      <c r="DG42" s="36" t="str">
        <f>IF('RME Exports'!DH39&gt;0, 'RME Exports'!DH39, "")</f>
        <v/>
      </c>
      <c r="DH42" s="36" t="str">
        <f>IF('RME Exports'!DI39&gt;0, 'RME Exports'!DI39, "")</f>
        <v/>
      </c>
      <c r="DI42" s="36" t="str">
        <f>IF('RME Exports'!DJ39&gt;0, 'RME Exports'!DJ39, "")</f>
        <v/>
      </c>
      <c r="DJ42" s="36" t="str">
        <f>IF('RME Exports'!DK39&gt;0, 'RME Exports'!DK39, "")</f>
        <v/>
      </c>
      <c r="DK42" s="36" t="str">
        <f>IF('RME Exports'!DL39&gt;0, 'RME Exports'!DL39, "")</f>
        <v/>
      </c>
      <c r="DL42" s="36" t="str">
        <f>IF('RME Exports'!DM39&gt;0, 'RME Exports'!DM39, "")</f>
        <v/>
      </c>
      <c r="DM42" s="36" t="str">
        <f>IF('RME Exports'!DN39&gt;0, 'RME Exports'!DN39, "")</f>
        <v/>
      </c>
      <c r="DN42" s="36" t="str">
        <f>IF('RME Exports'!DO39&gt;0, 'RME Exports'!DO39, "")</f>
        <v/>
      </c>
      <c r="DO42" s="36" t="str">
        <f>IF('RME Exports'!DP39&gt;0, 'RME Exports'!DP39, "")</f>
        <v/>
      </c>
      <c r="DP42" s="36" t="str">
        <f>IF('RME Exports'!DQ39&gt;0, 'RME Exports'!DQ39, "")</f>
        <v/>
      </c>
      <c r="DQ42" s="36" t="str">
        <f>IF('RME Exports'!DR39&gt;0, 'RME Exports'!DR39, "")</f>
        <v/>
      </c>
      <c r="DR42" s="36" t="str">
        <f>IF('RME Exports'!DS39&gt;0, 'RME Exports'!DS39, "")</f>
        <v/>
      </c>
      <c r="DS42" s="36" t="str">
        <f>IF('RME Exports'!DT39&gt;0, 'RME Exports'!DT39, "")</f>
        <v/>
      </c>
    </row>
    <row r="43" spans="2:123" x14ac:dyDescent="0.3">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row>
    <row r="44" spans="2:123" ht="16.2" thickBot="1" x14ac:dyDescent="0.35">
      <c r="B44" s="38"/>
      <c r="C44" s="38" t="s">
        <v>1121</v>
      </c>
      <c r="D44" s="38">
        <f>IF(SUM(D8,D16,D21,D33,D40,D42) &gt; 0, SUM(D8,D16,D21,D33,D40,D42), "")</f>
        <v>52950.644143966812</v>
      </c>
      <c r="E44" s="38">
        <f t="shared" ref="E44:AA44" si="16">IF(SUM(E8,E16,E21,E33,E40,E42) &gt; 0, SUM(E8,E16,E21,E33,E40,E42), "")</f>
        <v>88445.427647000397</v>
      </c>
      <c r="F44" s="38">
        <f t="shared" si="16"/>
        <v>141396.07179096719</v>
      </c>
      <c r="G44" s="38">
        <f t="shared" si="16"/>
        <v>50785.895949729587</v>
      </c>
      <c r="H44" s="38">
        <f t="shared" si="16"/>
        <v>77211.192366677802</v>
      </c>
      <c r="I44" s="38">
        <f t="shared" si="16"/>
        <v>127997.08831640739</v>
      </c>
      <c r="J44" s="38">
        <f t="shared" si="16"/>
        <v>60104.778035731899</v>
      </c>
      <c r="K44" s="38">
        <f t="shared" si="16"/>
        <v>91718.258586044831</v>
      </c>
      <c r="L44" s="38">
        <f t="shared" si="16"/>
        <v>151823.03662177676</v>
      </c>
      <c r="M44" s="38">
        <f t="shared" si="16"/>
        <v>58890.45157452648</v>
      </c>
      <c r="N44" s="38">
        <f t="shared" si="16"/>
        <v>80656.874749584647</v>
      </c>
      <c r="O44" s="38">
        <f t="shared" si="16"/>
        <v>139547.3263241112</v>
      </c>
      <c r="P44" s="38">
        <f t="shared" si="16"/>
        <v>63589.603953075617</v>
      </c>
      <c r="Q44" s="38">
        <f t="shared" si="16"/>
        <v>97846.917986791814</v>
      </c>
      <c r="R44" s="38">
        <f t="shared" si="16"/>
        <v>161436.52193986747</v>
      </c>
      <c r="S44" s="38">
        <f t="shared" si="16"/>
        <v>55706.806687138516</v>
      </c>
      <c r="T44" s="38">
        <f t="shared" si="16"/>
        <v>92990.007849934977</v>
      </c>
      <c r="U44" s="38">
        <f t="shared" si="16"/>
        <v>148696.81453707349</v>
      </c>
      <c r="V44" s="38">
        <f t="shared" si="16"/>
        <v>55903.966943813604</v>
      </c>
      <c r="W44" s="38">
        <f t="shared" si="16"/>
        <v>96385.759331536741</v>
      </c>
      <c r="X44" s="38">
        <f t="shared" si="16"/>
        <v>152289.72627535037</v>
      </c>
      <c r="Y44" s="38">
        <f t="shared" si="16"/>
        <v>55756.044657663806</v>
      </c>
      <c r="Z44" s="38">
        <f t="shared" si="16"/>
        <v>95252.033079689601</v>
      </c>
      <c r="AA44" s="38">
        <f t="shared" si="16"/>
        <v>151008.07773735339</v>
      </c>
      <c r="AB44" s="38" t="str">
        <f t="shared" ref="AB44:BG44" si="17">IF(SUM(AB8,AB16,AB21,AB33,AB40,AB42) &gt; 0, SUM(AB8,AB16,AB21,AB33,AB40,AB42), "")</f>
        <v/>
      </c>
      <c r="AC44" s="38" t="str">
        <f t="shared" si="17"/>
        <v/>
      </c>
      <c r="AD44" s="38" t="str">
        <f t="shared" si="17"/>
        <v/>
      </c>
      <c r="AE44" s="38" t="str">
        <f t="shared" si="17"/>
        <v/>
      </c>
      <c r="AF44" s="38" t="str">
        <f t="shared" si="17"/>
        <v/>
      </c>
      <c r="AG44" s="38" t="str">
        <f t="shared" si="17"/>
        <v/>
      </c>
      <c r="AH44" s="38" t="str">
        <f t="shared" si="17"/>
        <v/>
      </c>
      <c r="AI44" s="38" t="str">
        <f t="shared" si="17"/>
        <v/>
      </c>
      <c r="AJ44" s="38" t="str">
        <f t="shared" si="17"/>
        <v/>
      </c>
      <c r="AK44" s="38" t="str">
        <f t="shared" si="17"/>
        <v/>
      </c>
      <c r="AL44" s="38" t="str">
        <f t="shared" si="17"/>
        <v/>
      </c>
      <c r="AM44" s="38" t="str">
        <f t="shared" si="17"/>
        <v/>
      </c>
      <c r="AN44" s="38" t="str">
        <f t="shared" si="17"/>
        <v/>
      </c>
      <c r="AO44" s="38" t="str">
        <f t="shared" si="17"/>
        <v/>
      </c>
      <c r="AP44" s="38" t="str">
        <f t="shared" si="17"/>
        <v/>
      </c>
      <c r="AQ44" s="38" t="str">
        <f t="shared" si="17"/>
        <v/>
      </c>
      <c r="AR44" s="38" t="str">
        <f t="shared" si="17"/>
        <v/>
      </c>
      <c r="AS44" s="38" t="str">
        <f t="shared" si="17"/>
        <v/>
      </c>
      <c r="AT44" s="38" t="str">
        <f t="shared" si="17"/>
        <v/>
      </c>
      <c r="AU44" s="38" t="str">
        <f t="shared" si="17"/>
        <v/>
      </c>
      <c r="AV44" s="38" t="str">
        <f t="shared" si="17"/>
        <v/>
      </c>
      <c r="AW44" s="38" t="str">
        <f t="shared" si="17"/>
        <v/>
      </c>
      <c r="AX44" s="38" t="str">
        <f t="shared" si="17"/>
        <v/>
      </c>
      <c r="AY44" s="38" t="str">
        <f t="shared" si="17"/>
        <v/>
      </c>
      <c r="AZ44" s="38" t="str">
        <f t="shared" si="17"/>
        <v/>
      </c>
      <c r="BA44" s="38" t="str">
        <f t="shared" si="17"/>
        <v/>
      </c>
      <c r="BB44" s="38" t="str">
        <f t="shared" si="17"/>
        <v/>
      </c>
      <c r="BC44" s="38" t="str">
        <f t="shared" si="17"/>
        <v/>
      </c>
      <c r="BD44" s="38" t="str">
        <f t="shared" si="17"/>
        <v/>
      </c>
      <c r="BE44" s="38" t="str">
        <f t="shared" si="17"/>
        <v/>
      </c>
      <c r="BF44" s="38" t="str">
        <f t="shared" si="17"/>
        <v/>
      </c>
      <c r="BG44" s="38" t="str">
        <f t="shared" si="17"/>
        <v/>
      </c>
      <c r="BH44" s="38" t="str">
        <f t="shared" ref="BH44:CM44" si="18">IF(SUM(BH8,BH16,BH21,BH33,BH40,BH42) &gt; 0, SUM(BH8,BH16,BH21,BH33,BH40,BH42), "")</f>
        <v/>
      </c>
      <c r="BI44" s="38" t="str">
        <f t="shared" si="18"/>
        <v/>
      </c>
      <c r="BJ44" s="38" t="str">
        <f t="shared" si="18"/>
        <v/>
      </c>
      <c r="BK44" s="38" t="str">
        <f t="shared" si="18"/>
        <v/>
      </c>
      <c r="BL44" s="38" t="str">
        <f t="shared" si="18"/>
        <v/>
      </c>
      <c r="BM44" s="38" t="str">
        <f t="shared" si="18"/>
        <v/>
      </c>
      <c r="BN44" s="38" t="str">
        <f t="shared" si="18"/>
        <v/>
      </c>
      <c r="BO44" s="38" t="str">
        <f t="shared" si="18"/>
        <v/>
      </c>
      <c r="BP44" s="38" t="str">
        <f t="shared" si="18"/>
        <v/>
      </c>
      <c r="BQ44" s="38" t="str">
        <f t="shared" si="18"/>
        <v/>
      </c>
      <c r="BR44" s="38" t="str">
        <f t="shared" si="18"/>
        <v/>
      </c>
      <c r="BS44" s="38" t="str">
        <f t="shared" si="18"/>
        <v/>
      </c>
      <c r="BT44" s="38" t="str">
        <f t="shared" si="18"/>
        <v/>
      </c>
      <c r="BU44" s="38" t="str">
        <f t="shared" si="18"/>
        <v/>
      </c>
      <c r="BV44" s="38" t="str">
        <f t="shared" si="18"/>
        <v/>
      </c>
      <c r="BW44" s="38" t="str">
        <f t="shared" si="18"/>
        <v/>
      </c>
      <c r="BX44" s="38" t="str">
        <f t="shared" si="18"/>
        <v/>
      </c>
      <c r="BY44" s="38" t="str">
        <f t="shared" si="18"/>
        <v/>
      </c>
      <c r="BZ44" s="38" t="str">
        <f t="shared" si="18"/>
        <v/>
      </c>
      <c r="CA44" s="38" t="str">
        <f t="shared" si="18"/>
        <v/>
      </c>
      <c r="CB44" s="38" t="str">
        <f t="shared" si="18"/>
        <v/>
      </c>
      <c r="CC44" s="38" t="str">
        <f t="shared" si="18"/>
        <v/>
      </c>
      <c r="CD44" s="38" t="str">
        <f t="shared" si="18"/>
        <v/>
      </c>
      <c r="CE44" s="38" t="str">
        <f t="shared" si="18"/>
        <v/>
      </c>
      <c r="CF44" s="38" t="str">
        <f t="shared" si="18"/>
        <v/>
      </c>
      <c r="CG44" s="38" t="str">
        <f t="shared" si="18"/>
        <v/>
      </c>
      <c r="CH44" s="38" t="str">
        <f t="shared" si="18"/>
        <v/>
      </c>
      <c r="CI44" s="38" t="str">
        <f t="shared" si="18"/>
        <v/>
      </c>
      <c r="CJ44" s="38" t="str">
        <f t="shared" si="18"/>
        <v/>
      </c>
      <c r="CK44" s="38" t="str">
        <f t="shared" si="18"/>
        <v/>
      </c>
      <c r="CL44" s="38" t="str">
        <f t="shared" si="18"/>
        <v/>
      </c>
      <c r="CM44" s="38" t="str">
        <f t="shared" si="18"/>
        <v/>
      </c>
      <c r="CN44" s="38" t="str">
        <f t="shared" ref="CN44:DS44" si="19">IF(SUM(CN8,CN16,CN21,CN33,CN40,CN42) &gt; 0, SUM(CN8,CN16,CN21,CN33,CN40,CN42), "")</f>
        <v/>
      </c>
      <c r="CO44" s="38" t="str">
        <f t="shared" si="19"/>
        <v/>
      </c>
      <c r="CP44" s="38" t="str">
        <f t="shared" si="19"/>
        <v/>
      </c>
      <c r="CQ44" s="38" t="str">
        <f t="shared" si="19"/>
        <v/>
      </c>
      <c r="CR44" s="38" t="str">
        <f t="shared" si="19"/>
        <v/>
      </c>
      <c r="CS44" s="38" t="str">
        <f t="shared" si="19"/>
        <v/>
      </c>
      <c r="CT44" s="38" t="str">
        <f t="shared" si="19"/>
        <v/>
      </c>
      <c r="CU44" s="38" t="str">
        <f t="shared" si="19"/>
        <v/>
      </c>
      <c r="CV44" s="38" t="str">
        <f t="shared" si="19"/>
        <v/>
      </c>
      <c r="CW44" s="38" t="str">
        <f t="shared" si="19"/>
        <v/>
      </c>
      <c r="CX44" s="38" t="str">
        <f t="shared" si="19"/>
        <v/>
      </c>
      <c r="CY44" s="38" t="str">
        <f t="shared" si="19"/>
        <v/>
      </c>
      <c r="CZ44" s="38" t="str">
        <f t="shared" si="19"/>
        <v/>
      </c>
      <c r="DA44" s="38" t="str">
        <f t="shared" si="19"/>
        <v/>
      </c>
      <c r="DB44" s="38" t="str">
        <f t="shared" si="19"/>
        <v/>
      </c>
      <c r="DC44" s="38" t="str">
        <f t="shared" si="19"/>
        <v/>
      </c>
      <c r="DD44" s="38" t="str">
        <f t="shared" si="19"/>
        <v/>
      </c>
      <c r="DE44" s="38" t="str">
        <f t="shared" si="19"/>
        <v/>
      </c>
      <c r="DF44" s="38" t="str">
        <f t="shared" si="19"/>
        <v/>
      </c>
      <c r="DG44" s="38" t="str">
        <f t="shared" si="19"/>
        <v/>
      </c>
      <c r="DH44" s="38" t="str">
        <f t="shared" si="19"/>
        <v/>
      </c>
      <c r="DI44" s="38" t="str">
        <f t="shared" si="19"/>
        <v/>
      </c>
      <c r="DJ44" s="38" t="str">
        <f t="shared" si="19"/>
        <v/>
      </c>
      <c r="DK44" s="38" t="str">
        <f t="shared" si="19"/>
        <v/>
      </c>
      <c r="DL44" s="38" t="str">
        <f t="shared" si="19"/>
        <v/>
      </c>
      <c r="DM44" s="38" t="str">
        <f t="shared" si="19"/>
        <v/>
      </c>
      <c r="DN44" s="38" t="str">
        <f t="shared" si="19"/>
        <v/>
      </c>
      <c r="DO44" s="38" t="str">
        <f t="shared" si="19"/>
        <v/>
      </c>
      <c r="DP44" s="38" t="str">
        <f t="shared" si="19"/>
        <v/>
      </c>
      <c r="DQ44" s="38" t="str">
        <f t="shared" si="19"/>
        <v/>
      </c>
      <c r="DR44" s="38" t="str">
        <f t="shared" si="19"/>
        <v/>
      </c>
      <c r="DS44" s="38" t="str">
        <f t="shared" si="19"/>
        <v/>
      </c>
    </row>
    <row r="45" spans="2:123" ht="16.2" thickTop="1" x14ac:dyDescent="0.3"/>
    <row r="46" spans="2:123" x14ac:dyDescent="0.3">
      <c r="B46" s="31"/>
    </row>
    <row r="47" spans="2:123" x14ac:dyDescent="0.3">
      <c r="B47" s="33" t="s">
        <v>109</v>
      </c>
      <c r="C47" s="33" t="s">
        <v>1123</v>
      </c>
      <c r="D47" s="34">
        <v>2011</v>
      </c>
      <c r="E47" s="34">
        <v>2011</v>
      </c>
      <c r="F47" s="34">
        <v>2011</v>
      </c>
      <c r="G47" s="34">
        <f>D47+1</f>
        <v>2012</v>
      </c>
      <c r="H47" s="34">
        <f t="shared" ref="H47:BS47" si="20">E47+1</f>
        <v>2012</v>
      </c>
      <c r="I47" s="34">
        <f t="shared" si="20"/>
        <v>2012</v>
      </c>
      <c r="J47" s="34">
        <f t="shared" si="20"/>
        <v>2013</v>
      </c>
      <c r="K47" s="34">
        <f t="shared" si="20"/>
        <v>2013</v>
      </c>
      <c r="L47" s="34">
        <f t="shared" si="20"/>
        <v>2013</v>
      </c>
      <c r="M47" s="34">
        <f t="shared" si="20"/>
        <v>2014</v>
      </c>
      <c r="N47" s="34">
        <f t="shared" si="20"/>
        <v>2014</v>
      </c>
      <c r="O47" s="34">
        <f t="shared" si="20"/>
        <v>2014</v>
      </c>
      <c r="P47" s="34">
        <f t="shared" si="20"/>
        <v>2015</v>
      </c>
      <c r="Q47" s="34">
        <f t="shared" si="20"/>
        <v>2015</v>
      </c>
      <c r="R47" s="34">
        <f t="shared" si="20"/>
        <v>2015</v>
      </c>
      <c r="S47" s="34">
        <f t="shared" si="20"/>
        <v>2016</v>
      </c>
      <c r="T47" s="34">
        <f t="shared" si="20"/>
        <v>2016</v>
      </c>
      <c r="U47" s="34">
        <f t="shared" si="20"/>
        <v>2016</v>
      </c>
      <c r="V47" s="34">
        <f t="shared" si="20"/>
        <v>2017</v>
      </c>
      <c r="W47" s="34">
        <f t="shared" si="20"/>
        <v>2017</v>
      </c>
      <c r="X47" s="34">
        <f t="shared" si="20"/>
        <v>2017</v>
      </c>
      <c r="Y47" s="34">
        <f t="shared" si="20"/>
        <v>2018</v>
      </c>
      <c r="Z47" s="34">
        <f t="shared" si="20"/>
        <v>2018</v>
      </c>
      <c r="AA47" s="34">
        <f t="shared" si="20"/>
        <v>2018</v>
      </c>
      <c r="AB47" s="34">
        <f t="shared" si="20"/>
        <v>2019</v>
      </c>
      <c r="AC47" s="34">
        <f t="shared" si="20"/>
        <v>2019</v>
      </c>
      <c r="AD47" s="34">
        <f t="shared" si="20"/>
        <v>2019</v>
      </c>
      <c r="AE47" s="34">
        <f t="shared" si="20"/>
        <v>2020</v>
      </c>
      <c r="AF47" s="34">
        <f t="shared" si="20"/>
        <v>2020</v>
      </c>
      <c r="AG47" s="34">
        <f t="shared" si="20"/>
        <v>2020</v>
      </c>
      <c r="AH47" s="34">
        <f t="shared" si="20"/>
        <v>2021</v>
      </c>
      <c r="AI47" s="34">
        <f t="shared" si="20"/>
        <v>2021</v>
      </c>
      <c r="AJ47" s="34">
        <f t="shared" si="20"/>
        <v>2021</v>
      </c>
      <c r="AK47" s="34">
        <f t="shared" si="20"/>
        <v>2022</v>
      </c>
      <c r="AL47" s="34">
        <f t="shared" si="20"/>
        <v>2022</v>
      </c>
      <c r="AM47" s="34">
        <f t="shared" si="20"/>
        <v>2022</v>
      </c>
      <c r="AN47" s="34">
        <f t="shared" si="20"/>
        <v>2023</v>
      </c>
      <c r="AO47" s="34">
        <f t="shared" si="20"/>
        <v>2023</v>
      </c>
      <c r="AP47" s="34">
        <f t="shared" si="20"/>
        <v>2023</v>
      </c>
      <c r="AQ47" s="34">
        <f t="shared" si="20"/>
        <v>2024</v>
      </c>
      <c r="AR47" s="34">
        <f t="shared" si="20"/>
        <v>2024</v>
      </c>
      <c r="AS47" s="34">
        <f t="shared" si="20"/>
        <v>2024</v>
      </c>
      <c r="AT47" s="34">
        <f t="shared" si="20"/>
        <v>2025</v>
      </c>
      <c r="AU47" s="34">
        <f t="shared" si="20"/>
        <v>2025</v>
      </c>
      <c r="AV47" s="34">
        <f t="shared" si="20"/>
        <v>2025</v>
      </c>
      <c r="AW47" s="34">
        <f t="shared" si="20"/>
        <v>2026</v>
      </c>
      <c r="AX47" s="34">
        <f t="shared" si="20"/>
        <v>2026</v>
      </c>
      <c r="AY47" s="34">
        <f t="shared" si="20"/>
        <v>2026</v>
      </c>
      <c r="AZ47" s="34">
        <f t="shared" si="20"/>
        <v>2027</v>
      </c>
      <c r="BA47" s="34">
        <f t="shared" si="20"/>
        <v>2027</v>
      </c>
      <c r="BB47" s="34">
        <f t="shared" si="20"/>
        <v>2027</v>
      </c>
      <c r="BC47" s="34">
        <f t="shared" si="20"/>
        <v>2028</v>
      </c>
      <c r="BD47" s="34">
        <f t="shared" si="20"/>
        <v>2028</v>
      </c>
      <c r="BE47" s="34">
        <f t="shared" si="20"/>
        <v>2028</v>
      </c>
      <c r="BF47" s="34">
        <f t="shared" si="20"/>
        <v>2029</v>
      </c>
      <c r="BG47" s="34">
        <f t="shared" si="20"/>
        <v>2029</v>
      </c>
      <c r="BH47" s="34">
        <f t="shared" si="20"/>
        <v>2029</v>
      </c>
      <c r="BI47" s="34">
        <f t="shared" si="20"/>
        <v>2030</v>
      </c>
      <c r="BJ47" s="34">
        <f t="shared" si="20"/>
        <v>2030</v>
      </c>
      <c r="BK47" s="34">
        <f t="shared" si="20"/>
        <v>2030</v>
      </c>
      <c r="BL47" s="34">
        <f t="shared" si="20"/>
        <v>2031</v>
      </c>
      <c r="BM47" s="34">
        <f t="shared" si="20"/>
        <v>2031</v>
      </c>
      <c r="BN47" s="34">
        <f t="shared" si="20"/>
        <v>2031</v>
      </c>
      <c r="BO47" s="34">
        <f t="shared" si="20"/>
        <v>2032</v>
      </c>
      <c r="BP47" s="34">
        <f t="shared" si="20"/>
        <v>2032</v>
      </c>
      <c r="BQ47" s="34">
        <f t="shared" si="20"/>
        <v>2032</v>
      </c>
      <c r="BR47" s="34">
        <f t="shared" si="20"/>
        <v>2033</v>
      </c>
      <c r="BS47" s="34">
        <f t="shared" si="20"/>
        <v>2033</v>
      </c>
      <c r="BT47" s="34">
        <f t="shared" ref="BT47:DS47" si="21">BQ47+1</f>
        <v>2033</v>
      </c>
      <c r="BU47" s="34">
        <f t="shared" si="21"/>
        <v>2034</v>
      </c>
      <c r="BV47" s="34">
        <f t="shared" si="21"/>
        <v>2034</v>
      </c>
      <c r="BW47" s="34">
        <f t="shared" si="21"/>
        <v>2034</v>
      </c>
      <c r="BX47" s="34">
        <f t="shared" si="21"/>
        <v>2035</v>
      </c>
      <c r="BY47" s="34">
        <f t="shared" si="21"/>
        <v>2035</v>
      </c>
      <c r="BZ47" s="34">
        <f t="shared" si="21"/>
        <v>2035</v>
      </c>
      <c r="CA47" s="34">
        <f t="shared" si="21"/>
        <v>2036</v>
      </c>
      <c r="CB47" s="34">
        <f t="shared" si="21"/>
        <v>2036</v>
      </c>
      <c r="CC47" s="34">
        <f t="shared" si="21"/>
        <v>2036</v>
      </c>
      <c r="CD47" s="34">
        <f t="shared" si="21"/>
        <v>2037</v>
      </c>
      <c r="CE47" s="34">
        <f t="shared" si="21"/>
        <v>2037</v>
      </c>
      <c r="CF47" s="34">
        <f t="shared" si="21"/>
        <v>2037</v>
      </c>
      <c r="CG47" s="34">
        <f t="shared" si="21"/>
        <v>2038</v>
      </c>
      <c r="CH47" s="34">
        <f t="shared" si="21"/>
        <v>2038</v>
      </c>
      <c r="CI47" s="34">
        <f t="shared" si="21"/>
        <v>2038</v>
      </c>
      <c r="CJ47" s="34">
        <f t="shared" si="21"/>
        <v>2039</v>
      </c>
      <c r="CK47" s="34">
        <f t="shared" si="21"/>
        <v>2039</v>
      </c>
      <c r="CL47" s="34">
        <f t="shared" si="21"/>
        <v>2039</v>
      </c>
      <c r="CM47" s="34">
        <f t="shared" si="21"/>
        <v>2040</v>
      </c>
      <c r="CN47" s="34">
        <f t="shared" si="21"/>
        <v>2040</v>
      </c>
      <c r="CO47" s="34">
        <f t="shared" si="21"/>
        <v>2040</v>
      </c>
      <c r="CP47" s="34">
        <f t="shared" si="21"/>
        <v>2041</v>
      </c>
      <c r="CQ47" s="34">
        <f t="shared" si="21"/>
        <v>2041</v>
      </c>
      <c r="CR47" s="34">
        <f t="shared" si="21"/>
        <v>2041</v>
      </c>
      <c r="CS47" s="34">
        <f t="shared" si="21"/>
        <v>2042</v>
      </c>
      <c r="CT47" s="34">
        <f t="shared" si="21"/>
        <v>2042</v>
      </c>
      <c r="CU47" s="34">
        <f t="shared" si="21"/>
        <v>2042</v>
      </c>
      <c r="CV47" s="34">
        <f t="shared" si="21"/>
        <v>2043</v>
      </c>
      <c r="CW47" s="34">
        <f t="shared" si="21"/>
        <v>2043</v>
      </c>
      <c r="CX47" s="34">
        <f t="shared" si="21"/>
        <v>2043</v>
      </c>
      <c r="CY47" s="34">
        <f t="shared" si="21"/>
        <v>2044</v>
      </c>
      <c r="CZ47" s="34">
        <f t="shared" si="21"/>
        <v>2044</v>
      </c>
      <c r="DA47" s="34">
        <f t="shared" si="21"/>
        <v>2044</v>
      </c>
      <c r="DB47" s="34">
        <f t="shared" si="21"/>
        <v>2045</v>
      </c>
      <c r="DC47" s="34">
        <f t="shared" si="21"/>
        <v>2045</v>
      </c>
      <c r="DD47" s="34">
        <f t="shared" si="21"/>
        <v>2045</v>
      </c>
      <c r="DE47" s="34">
        <f t="shared" si="21"/>
        <v>2046</v>
      </c>
      <c r="DF47" s="34">
        <f t="shared" si="21"/>
        <v>2046</v>
      </c>
      <c r="DG47" s="34">
        <f t="shared" si="21"/>
        <v>2046</v>
      </c>
      <c r="DH47" s="34">
        <f t="shared" si="21"/>
        <v>2047</v>
      </c>
      <c r="DI47" s="34">
        <f t="shared" si="21"/>
        <v>2047</v>
      </c>
      <c r="DJ47" s="34">
        <f t="shared" si="21"/>
        <v>2047</v>
      </c>
      <c r="DK47" s="34">
        <f t="shared" si="21"/>
        <v>2048</v>
      </c>
      <c r="DL47" s="34">
        <f t="shared" si="21"/>
        <v>2048</v>
      </c>
      <c r="DM47" s="34">
        <f t="shared" si="21"/>
        <v>2048</v>
      </c>
      <c r="DN47" s="34">
        <f t="shared" si="21"/>
        <v>2049</v>
      </c>
      <c r="DO47" s="34">
        <f t="shared" si="21"/>
        <v>2049</v>
      </c>
      <c r="DP47" s="34">
        <f t="shared" si="21"/>
        <v>2049</v>
      </c>
      <c r="DQ47" s="34">
        <f t="shared" si="21"/>
        <v>2050</v>
      </c>
      <c r="DR47" s="34">
        <f t="shared" si="21"/>
        <v>2050</v>
      </c>
      <c r="DS47" s="34">
        <f t="shared" si="21"/>
        <v>2050</v>
      </c>
    </row>
    <row r="48" spans="2:123" x14ac:dyDescent="0.3">
      <c r="B48" s="29"/>
      <c r="C48" s="29"/>
      <c r="D48" s="34" t="s">
        <v>755</v>
      </c>
      <c r="E48" s="34" t="s">
        <v>756</v>
      </c>
      <c r="F48" s="34" t="s">
        <v>757</v>
      </c>
      <c r="G48" s="34" t="s">
        <v>755</v>
      </c>
      <c r="H48" s="34" t="s">
        <v>756</v>
      </c>
      <c r="I48" s="34" t="s">
        <v>757</v>
      </c>
      <c r="J48" s="34" t="s">
        <v>755</v>
      </c>
      <c r="K48" s="34" t="s">
        <v>756</v>
      </c>
      <c r="L48" s="34" t="s">
        <v>757</v>
      </c>
      <c r="M48" s="34" t="s">
        <v>755</v>
      </c>
      <c r="N48" s="34" t="s">
        <v>756</v>
      </c>
      <c r="O48" s="34" t="s">
        <v>757</v>
      </c>
      <c r="P48" s="34" t="s">
        <v>755</v>
      </c>
      <c r="Q48" s="34" t="s">
        <v>756</v>
      </c>
      <c r="R48" s="34" t="s">
        <v>757</v>
      </c>
      <c r="S48" s="34" t="s">
        <v>755</v>
      </c>
      <c r="T48" s="34" t="s">
        <v>756</v>
      </c>
      <c r="U48" s="34" t="s">
        <v>757</v>
      </c>
      <c r="V48" s="34" t="s">
        <v>755</v>
      </c>
      <c r="W48" s="34" t="s">
        <v>756</v>
      </c>
      <c r="X48" s="34" t="s">
        <v>757</v>
      </c>
      <c r="Y48" s="34" t="s">
        <v>755</v>
      </c>
      <c r="Z48" s="34" t="s">
        <v>756</v>
      </c>
      <c r="AA48" s="34" t="s">
        <v>757</v>
      </c>
      <c r="AB48" s="34" t="s">
        <v>755</v>
      </c>
      <c r="AC48" s="34" t="s">
        <v>756</v>
      </c>
      <c r="AD48" s="34" t="s">
        <v>757</v>
      </c>
      <c r="AE48" s="34" t="s">
        <v>755</v>
      </c>
      <c r="AF48" s="34" t="s">
        <v>756</v>
      </c>
      <c r="AG48" s="34" t="s">
        <v>757</v>
      </c>
      <c r="AH48" s="34" t="s">
        <v>755</v>
      </c>
      <c r="AI48" s="34" t="s">
        <v>756</v>
      </c>
      <c r="AJ48" s="34" t="s">
        <v>757</v>
      </c>
      <c r="AK48" s="34" t="s">
        <v>755</v>
      </c>
      <c r="AL48" s="34" t="s">
        <v>756</v>
      </c>
      <c r="AM48" s="34" t="s">
        <v>757</v>
      </c>
      <c r="AN48" s="34" t="s">
        <v>755</v>
      </c>
      <c r="AO48" s="34" t="s">
        <v>756</v>
      </c>
      <c r="AP48" s="34" t="s">
        <v>757</v>
      </c>
      <c r="AQ48" s="34" t="s">
        <v>755</v>
      </c>
      <c r="AR48" s="34" t="s">
        <v>756</v>
      </c>
      <c r="AS48" s="34" t="s">
        <v>757</v>
      </c>
      <c r="AT48" s="34" t="s">
        <v>755</v>
      </c>
      <c r="AU48" s="34" t="s">
        <v>756</v>
      </c>
      <c r="AV48" s="34" t="s">
        <v>757</v>
      </c>
      <c r="AW48" s="34" t="s">
        <v>755</v>
      </c>
      <c r="AX48" s="34" t="s">
        <v>756</v>
      </c>
      <c r="AY48" s="34" t="s">
        <v>757</v>
      </c>
      <c r="AZ48" s="34" t="s">
        <v>755</v>
      </c>
      <c r="BA48" s="34" t="s">
        <v>756</v>
      </c>
      <c r="BB48" s="34" t="s">
        <v>757</v>
      </c>
      <c r="BC48" s="34" t="s">
        <v>755</v>
      </c>
      <c r="BD48" s="34" t="s">
        <v>756</v>
      </c>
      <c r="BE48" s="34" t="s">
        <v>757</v>
      </c>
      <c r="BF48" s="34" t="s">
        <v>755</v>
      </c>
      <c r="BG48" s="34" t="s">
        <v>756</v>
      </c>
      <c r="BH48" s="34" t="s">
        <v>757</v>
      </c>
      <c r="BI48" s="34" t="s">
        <v>755</v>
      </c>
      <c r="BJ48" s="34" t="s">
        <v>756</v>
      </c>
      <c r="BK48" s="34" t="s">
        <v>757</v>
      </c>
      <c r="BL48" s="34" t="s">
        <v>755</v>
      </c>
      <c r="BM48" s="34" t="s">
        <v>756</v>
      </c>
      <c r="BN48" s="34" t="s">
        <v>757</v>
      </c>
      <c r="BO48" s="34" t="s">
        <v>755</v>
      </c>
      <c r="BP48" s="34" t="s">
        <v>756</v>
      </c>
      <c r="BQ48" s="34" t="s">
        <v>757</v>
      </c>
      <c r="BR48" s="34" t="s">
        <v>755</v>
      </c>
      <c r="BS48" s="34" t="s">
        <v>756</v>
      </c>
      <c r="BT48" s="34" t="s">
        <v>757</v>
      </c>
      <c r="BU48" s="34" t="s">
        <v>755</v>
      </c>
      <c r="BV48" s="34" t="s">
        <v>756</v>
      </c>
      <c r="BW48" s="34" t="s">
        <v>757</v>
      </c>
      <c r="BX48" s="34" t="s">
        <v>755</v>
      </c>
      <c r="BY48" s="34" t="s">
        <v>756</v>
      </c>
      <c r="BZ48" s="34" t="s">
        <v>757</v>
      </c>
      <c r="CA48" s="34" t="s">
        <v>755</v>
      </c>
      <c r="CB48" s="34" t="s">
        <v>756</v>
      </c>
      <c r="CC48" s="34" t="s">
        <v>757</v>
      </c>
      <c r="CD48" s="34" t="s">
        <v>755</v>
      </c>
      <c r="CE48" s="34" t="s">
        <v>756</v>
      </c>
      <c r="CF48" s="34" t="s">
        <v>757</v>
      </c>
      <c r="CG48" s="34" t="s">
        <v>755</v>
      </c>
      <c r="CH48" s="34" t="s">
        <v>756</v>
      </c>
      <c r="CI48" s="34" t="s">
        <v>757</v>
      </c>
      <c r="CJ48" s="34" t="s">
        <v>755</v>
      </c>
      <c r="CK48" s="34" t="s">
        <v>756</v>
      </c>
      <c r="CL48" s="34" t="s">
        <v>757</v>
      </c>
      <c r="CM48" s="34" t="s">
        <v>755</v>
      </c>
      <c r="CN48" s="34" t="s">
        <v>756</v>
      </c>
      <c r="CO48" s="34" t="s">
        <v>757</v>
      </c>
      <c r="CP48" s="34" t="s">
        <v>755</v>
      </c>
      <c r="CQ48" s="34" t="s">
        <v>756</v>
      </c>
      <c r="CR48" s="34" t="s">
        <v>757</v>
      </c>
      <c r="CS48" s="34" t="s">
        <v>755</v>
      </c>
      <c r="CT48" s="34" t="s">
        <v>756</v>
      </c>
      <c r="CU48" s="34" t="s">
        <v>757</v>
      </c>
      <c r="CV48" s="34" t="s">
        <v>755</v>
      </c>
      <c r="CW48" s="34" t="s">
        <v>756</v>
      </c>
      <c r="CX48" s="34" t="s">
        <v>757</v>
      </c>
      <c r="CY48" s="34" t="s">
        <v>755</v>
      </c>
      <c r="CZ48" s="34" t="s">
        <v>756</v>
      </c>
      <c r="DA48" s="34" t="s">
        <v>757</v>
      </c>
      <c r="DB48" s="34" t="s">
        <v>755</v>
      </c>
      <c r="DC48" s="34" t="s">
        <v>756</v>
      </c>
      <c r="DD48" s="34" t="s">
        <v>757</v>
      </c>
      <c r="DE48" s="34" t="s">
        <v>755</v>
      </c>
      <c r="DF48" s="34" t="s">
        <v>756</v>
      </c>
      <c r="DG48" s="34" t="s">
        <v>757</v>
      </c>
      <c r="DH48" s="34" t="s">
        <v>755</v>
      </c>
      <c r="DI48" s="34" t="s">
        <v>756</v>
      </c>
      <c r="DJ48" s="34" t="s">
        <v>757</v>
      </c>
      <c r="DK48" s="34" t="s">
        <v>755</v>
      </c>
      <c r="DL48" s="34" t="s">
        <v>756</v>
      </c>
      <c r="DM48" s="34" t="s">
        <v>757</v>
      </c>
      <c r="DN48" s="34" t="s">
        <v>755</v>
      </c>
      <c r="DO48" s="34" t="s">
        <v>756</v>
      </c>
      <c r="DP48" s="34" t="s">
        <v>757</v>
      </c>
      <c r="DQ48" s="34" t="s">
        <v>755</v>
      </c>
      <c r="DR48" s="34" t="s">
        <v>756</v>
      </c>
      <c r="DS48" s="34" t="s">
        <v>757</v>
      </c>
    </row>
    <row r="49" spans="1:123" x14ac:dyDescent="0.3">
      <c r="B49" s="33" t="s">
        <v>116</v>
      </c>
      <c r="C49" s="33" t="s">
        <v>55</v>
      </c>
      <c r="D49" s="64">
        <f>IF(D8&gt;0, D8, "")</f>
        <v>3290.6475659583052</v>
      </c>
      <c r="E49" s="64">
        <f t="shared" ref="E49:AA49" si="22">IF(E8&gt;0, E8, "")</f>
        <v>11818.226420911955</v>
      </c>
      <c r="F49" s="64">
        <f t="shared" si="22"/>
        <v>15108.873986870258</v>
      </c>
      <c r="G49" s="64">
        <f t="shared" si="22"/>
        <v>3511.2976152552446</v>
      </c>
      <c r="H49" s="64">
        <f t="shared" si="22"/>
        <v>12372.316409945453</v>
      </c>
      <c r="I49" s="64">
        <f t="shared" si="22"/>
        <v>15883.614025200695</v>
      </c>
      <c r="J49" s="64">
        <f t="shared" si="22"/>
        <v>3592.8849173727822</v>
      </c>
      <c r="K49" s="64">
        <f t="shared" si="22"/>
        <v>13074.822741897189</v>
      </c>
      <c r="L49" s="64">
        <f t="shared" si="22"/>
        <v>16667.707659269974</v>
      </c>
      <c r="M49" s="64">
        <f t="shared" si="22"/>
        <v>4441.8538248673412</v>
      </c>
      <c r="N49" s="64">
        <f t="shared" si="22"/>
        <v>15496.918936290975</v>
      </c>
      <c r="O49" s="64">
        <f t="shared" si="22"/>
        <v>19938.772761158325</v>
      </c>
      <c r="P49" s="64">
        <f t="shared" si="22"/>
        <v>4374.0137724895058</v>
      </c>
      <c r="Q49" s="64">
        <f t="shared" si="22"/>
        <v>15715.221761484956</v>
      </c>
      <c r="R49" s="64">
        <f t="shared" si="22"/>
        <v>20089.235533974457</v>
      </c>
      <c r="S49" s="64">
        <f t="shared" si="22"/>
        <v>3892.4752543136146</v>
      </c>
      <c r="T49" s="64">
        <f t="shared" si="22"/>
        <v>13972.82952821005</v>
      </c>
      <c r="U49" s="64">
        <f t="shared" si="22"/>
        <v>17865.304782523661</v>
      </c>
      <c r="V49" s="64">
        <f t="shared" si="22"/>
        <v>3855.5942008095767</v>
      </c>
      <c r="W49" s="64">
        <f t="shared" si="22"/>
        <v>13818.587913166213</v>
      </c>
      <c r="X49" s="64">
        <f t="shared" si="22"/>
        <v>17674.182113975785</v>
      </c>
      <c r="Y49" s="64">
        <f t="shared" si="22"/>
        <v>3912.9344314562663</v>
      </c>
      <c r="Z49" s="64">
        <f t="shared" si="22"/>
        <v>10954.536174871446</v>
      </c>
      <c r="AA49" s="64">
        <f t="shared" si="22"/>
        <v>14867.470606327715</v>
      </c>
      <c r="AB49" s="64" t="str">
        <f t="shared" ref="AB49:BG49" si="23">IF(AB8&gt;0, AB8, "")</f>
        <v/>
      </c>
      <c r="AC49" s="64" t="str">
        <f t="shared" si="23"/>
        <v/>
      </c>
      <c r="AD49" s="64" t="str">
        <f t="shared" si="23"/>
        <v/>
      </c>
      <c r="AE49" s="64" t="str">
        <f t="shared" si="23"/>
        <v/>
      </c>
      <c r="AF49" s="64" t="str">
        <f t="shared" si="23"/>
        <v/>
      </c>
      <c r="AG49" s="64" t="str">
        <f t="shared" si="23"/>
        <v/>
      </c>
      <c r="AH49" s="64" t="str">
        <f t="shared" si="23"/>
        <v/>
      </c>
      <c r="AI49" s="64" t="str">
        <f t="shared" si="23"/>
        <v/>
      </c>
      <c r="AJ49" s="64" t="str">
        <f t="shared" si="23"/>
        <v/>
      </c>
      <c r="AK49" s="64" t="str">
        <f t="shared" si="23"/>
        <v/>
      </c>
      <c r="AL49" s="64" t="str">
        <f t="shared" si="23"/>
        <v/>
      </c>
      <c r="AM49" s="64" t="str">
        <f t="shared" si="23"/>
        <v/>
      </c>
      <c r="AN49" s="64" t="str">
        <f t="shared" si="23"/>
        <v/>
      </c>
      <c r="AO49" s="64" t="str">
        <f t="shared" si="23"/>
        <v/>
      </c>
      <c r="AP49" s="64" t="str">
        <f t="shared" si="23"/>
        <v/>
      </c>
      <c r="AQ49" s="64" t="str">
        <f t="shared" si="23"/>
        <v/>
      </c>
      <c r="AR49" s="64" t="str">
        <f t="shared" si="23"/>
        <v/>
      </c>
      <c r="AS49" s="64" t="str">
        <f t="shared" si="23"/>
        <v/>
      </c>
      <c r="AT49" s="64" t="str">
        <f t="shared" si="23"/>
        <v/>
      </c>
      <c r="AU49" s="64" t="str">
        <f t="shared" si="23"/>
        <v/>
      </c>
      <c r="AV49" s="64" t="str">
        <f t="shared" si="23"/>
        <v/>
      </c>
      <c r="AW49" s="64" t="str">
        <f t="shared" si="23"/>
        <v/>
      </c>
      <c r="AX49" s="64" t="str">
        <f t="shared" si="23"/>
        <v/>
      </c>
      <c r="AY49" s="64" t="str">
        <f t="shared" si="23"/>
        <v/>
      </c>
      <c r="AZ49" s="64" t="str">
        <f t="shared" si="23"/>
        <v/>
      </c>
      <c r="BA49" s="64" t="str">
        <f t="shared" si="23"/>
        <v/>
      </c>
      <c r="BB49" s="64" t="str">
        <f t="shared" si="23"/>
        <v/>
      </c>
      <c r="BC49" s="64" t="str">
        <f t="shared" si="23"/>
        <v/>
      </c>
      <c r="BD49" s="64" t="str">
        <f t="shared" si="23"/>
        <v/>
      </c>
      <c r="BE49" s="64" t="str">
        <f t="shared" si="23"/>
        <v/>
      </c>
      <c r="BF49" s="64" t="str">
        <f t="shared" si="23"/>
        <v/>
      </c>
      <c r="BG49" s="64" t="str">
        <f t="shared" si="23"/>
        <v/>
      </c>
      <c r="BH49" s="64" t="str">
        <f t="shared" ref="BH49:CM49" si="24">IF(BH8&gt;0, BH8, "")</f>
        <v/>
      </c>
      <c r="BI49" s="64" t="str">
        <f t="shared" si="24"/>
        <v/>
      </c>
      <c r="BJ49" s="64" t="str">
        <f t="shared" si="24"/>
        <v/>
      </c>
      <c r="BK49" s="64" t="str">
        <f t="shared" si="24"/>
        <v/>
      </c>
      <c r="BL49" s="64" t="str">
        <f t="shared" si="24"/>
        <v/>
      </c>
      <c r="BM49" s="64" t="str">
        <f t="shared" si="24"/>
        <v/>
      </c>
      <c r="BN49" s="64" t="str">
        <f t="shared" si="24"/>
        <v/>
      </c>
      <c r="BO49" s="64" t="str">
        <f t="shared" si="24"/>
        <v/>
      </c>
      <c r="BP49" s="64" t="str">
        <f t="shared" si="24"/>
        <v/>
      </c>
      <c r="BQ49" s="64" t="str">
        <f t="shared" si="24"/>
        <v/>
      </c>
      <c r="BR49" s="64" t="str">
        <f t="shared" si="24"/>
        <v/>
      </c>
      <c r="BS49" s="64" t="str">
        <f t="shared" si="24"/>
        <v/>
      </c>
      <c r="BT49" s="64" t="str">
        <f t="shared" si="24"/>
        <v/>
      </c>
      <c r="BU49" s="64" t="str">
        <f t="shared" si="24"/>
        <v/>
      </c>
      <c r="BV49" s="64" t="str">
        <f t="shared" si="24"/>
        <v/>
      </c>
      <c r="BW49" s="64" t="str">
        <f t="shared" si="24"/>
        <v/>
      </c>
      <c r="BX49" s="64" t="str">
        <f t="shared" si="24"/>
        <v/>
      </c>
      <c r="BY49" s="64" t="str">
        <f t="shared" si="24"/>
        <v/>
      </c>
      <c r="BZ49" s="64" t="str">
        <f t="shared" si="24"/>
        <v/>
      </c>
      <c r="CA49" s="64" t="str">
        <f t="shared" si="24"/>
        <v/>
      </c>
      <c r="CB49" s="64" t="str">
        <f t="shared" si="24"/>
        <v/>
      </c>
      <c r="CC49" s="64" t="str">
        <f t="shared" si="24"/>
        <v/>
      </c>
      <c r="CD49" s="64" t="str">
        <f t="shared" si="24"/>
        <v/>
      </c>
      <c r="CE49" s="64" t="str">
        <f t="shared" si="24"/>
        <v/>
      </c>
      <c r="CF49" s="64" t="str">
        <f t="shared" si="24"/>
        <v/>
      </c>
      <c r="CG49" s="64" t="str">
        <f t="shared" si="24"/>
        <v/>
      </c>
      <c r="CH49" s="64" t="str">
        <f t="shared" si="24"/>
        <v/>
      </c>
      <c r="CI49" s="64" t="str">
        <f t="shared" si="24"/>
        <v/>
      </c>
      <c r="CJ49" s="64" t="str">
        <f t="shared" si="24"/>
        <v/>
      </c>
      <c r="CK49" s="64" t="str">
        <f t="shared" si="24"/>
        <v/>
      </c>
      <c r="CL49" s="64" t="str">
        <f t="shared" si="24"/>
        <v/>
      </c>
      <c r="CM49" s="64" t="str">
        <f t="shared" si="24"/>
        <v/>
      </c>
      <c r="CN49" s="64" t="str">
        <f t="shared" ref="CN49:DS49" si="25">IF(CN8&gt;0, CN8, "")</f>
        <v/>
      </c>
      <c r="CO49" s="64" t="str">
        <f t="shared" si="25"/>
        <v/>
      </c>
      <c r="CP49" s="64" t="str">
        <f t="shared" si="25"/>
        <v/>
      </c>
      <c r="CQ49" s="64" t="str">
        <f t="shared" si="25"/>
        <v/>
      </c>
      <c r="CR49" s="64" t="str">
        <f t="shared" si="25"/>
        <v/>
      </c>
      <c r="CS49" s="64" t="str">
        <f t="shared" si="25"/>
        <v/>
      </c>
      <c r="CT49" s="64" t="str">
        <f t="shared" si="25"/>
        <v/>
      </c>
      <c r="CU49" s="64" t="str">
        <f t="shared" si="25"/>
        <v/>
      </c>
      <c r="CV49" s="64" t="str">
        <f t="shared" si="25"/>
        <v/>
      </c>
      <c r="CW49" s="64" t="str">
        <f t="shared" si="25"/>
        <v/>
      </c>
      <c r="CX49" s="64" t="str">
        <f t="shared" si="25"/>
        <v/>
      </c>
      <c r="CY49" s="64" t="str">
        <f t="shared" si="25"/>
        <v/>
      </c>
      <c r="CZ49" s="64" t="str">
        <f t="shared" si="25"/>
        <v/>
      </c>
      <c r="DA49" s="64" t="str">
        <f t="shared" si="25"/>
        <v/>
      </c>
      <c r="DB49" s="64" t="str">
        <f t="shared" si="25"/>
        <v/>
      </c>
      <c r="DC49" s="64" t="str">
        <f t="shared" si="25"/>
        <v/>
      </c>
      <c r="DD49" s="64" t="str">
        <f t="shared" si="25"/>
        <v/>
      </c>
      <c r="DE49" s="64" t="str">
        <f t="shared" si="25"/>
        <v/>
      </c>
      <c r="DF49" s="64" t="str">
        <f t="shared" si="25"/>
        <v/>
      </c>
      <c r="DG49" s="64" t="str">
        <f t="shared" si="25"/>
        <v/>
      </c>
      <c r="DH49" s="64" t="str">
        <f t="shared" si="25"/>
        <v/>
      </c>
      <c r="DI49" s="64" t="str">
        <f t="shared" si="25"/>
        <v/>
      </c>
      <c r="DJ49" s="64" t="str">
        <f t="shared" si="25"/>
        <v/>
      </c>
      <c r="DK49" s="64" t="str">
        <f t="shared" si="25"/>
        <v/>
      </c>
      <c r="DL49" s="64" t="str">
        <f t="shared" si="25"/>
        <v/>
      </c>
      <c r="DM49" s="64" t="str">
        <f t="shared" si="25"/>
        <v/>
      </c>
      <c r="DN49" s="64" t="str">
        <f t="shared" si="25"/>
        <v/>
      </c>
      <c r="DO49" s="64" t="str">
        <f t="shared" si="25"/>
        <v/>
      </c>
      <c r="DP49" s="64" t="str">
        <f t="shared" si="25"/>
        <v/>
      </c>
      <c r="DQ49" s="64" t="str">
        <f t="shared" si="25"/>
        <v/>
      </c>
      <c r="DR49" s="64" t="str">
        <f t="shared" si="25"/>
        <v/>
      </c>
      <c r="DS49" s="64" t="str">
        <f t="shared" si="25"/>
        <v/>
      </c>
    </row>
    <row r="50" spans="1:123" x14ac:dyDescent="0.3">
      <c r="B50" s="33" t="s">
        <v>130</v>
      </c>
      <c r="C50" s="33" t="s">
        <v>131</v>
      </c>
      <c r="D50" s="64">
        <f>IF(D16&gt;0, D16, "")</f>
        <v>7115.742086043294</v>
      </c>
      <c r="E50" s="64">
        <f t="shared" ref="E50:AA50" si="26">IF(E16&gt;0, E16, "")</f>
        <v>9003.9863898063886</v>
      </c>
      <c r="F50" s="64">
        <f t="shared" si="26"/>
        <v>16119.72847584969</v>
      </c>
      <c r="G50" s="64">
        <f t="shared" si="26"/>
        <v>4965.0361545428814</v>
      </c>
      <c r="H50" s="64">
        <f t="shared" si="26"/>
        <v>6248.2648317456915</v>
      </c>
      <c r="I50" s="64">
        <f t="shared" si="26"/>
        <v>11213.30098628857</v>
      </c>
      <c r="J50" s="64">
        <f t="shared" si="26"/>
        <v>16732.702226926023</v>
      </c>
      <c r="K50" s="64">
        <f t="shared" si="26"/>
        <v>19184.700822966312</v>
      </c>
      <c r="L50" s="64">
        <f t="shared" si="26"/>
        <v>35917.403049892309</v>
      </c>
      <c r="M50" s="64">
        <f t="shared" si="26"/>
        <v>10843.686458925842</v>
      </c>
      <c r="N50" s="64">
        <f t="shared" si="26"/>
        <v>11143.651505096079</v>
      </c>
      <c r="O50" s="64">
        <f t="shared" si="26"/>
        <v>21987.337964021932</v>
      </c>
      <c r="P50" s="64">
        <f t="shared" si="26"/>
        <v>15242.803591320329</v>
      </c>
      <c r="Q50" s="64">
        <f t="shared" si="26"/>
        <v>13702.118347950374</v>
      </c>
      <c r="R50" s="64">
        <f t="shared" si="26"/>
        <v>28944.921939270702</v>
      </c>
      <c r="S50" s="64">
        <f t="shared" si="26"/>
        <v>8427.496433080003</v>
      </c>
      <c r="T50" s="64">
        <f t="shared" si="26"/>
        <v>7690.8495694079002</v>
      </c>
      <c r="U50" s="64">
        <f t="shared" si="26"/>
        <v>16118.346002487899</v>
      </c>
      <c r="V50" s="64">
        <f t="shared" si="26"/>
        <v>8981.625664001107</v>
      </c>
      <c r="W50" s="64">
        <f t="shared" si="26"/>
        <v>8356.2526253080032</v>
      </c>
      <c r="X50" s="64">
        <f t="shared" si="26"/>
        <v>17337.878289309108</v>
      </c>
      <c r="Y50" s="64">
        <f t="shared" si="26"/>
        <v>9240.2811545325876</v>
      </c>
      <c r="Z50" s="64">
        <f t="shared" si="26"/>
        <v>9549.0537676657714</v>
      </c>
      <c r="AA50" s="64">
        <f t="shared" si="26"/>
        <v>18789.334922198363</v>
      </c>
      <c r="AB50" s="64" t="str">
        <f t="shared" ref="AB50:BG50" si="27">IF(AB16&gt;0, AB16, "")</f>
        <v/>
      </c>
      <c r="AC50" s="64" t="str">
        <f t="shared" si="27"/>
        <v/>
      </c>
      <c r="AD50" s="64" t="str">
        <f t="shared" si="27"/>
        <v/>
      </c>
      <c r="AE50" s="64" t="str">
        <f t="shared" si="27"/>
        <v/>
      </c>
      <c r="AF50" s="64" t="str">
        <f t="shared" si="27"/>
        <v/>
      </c>
      <c r="AG50" s="64" t="str">
        <f t="shared" si="27"/>
        <v/>
      </c>
      <c r="AH50" s="64" t="str">
        <f t="shared" si="27"/>
        <v/>
      </c>
      <c r="AI50" s="64" t="str">
        <f t="shared" si="27"/>
        <v/>
      </c>
      <c r="AJ50" s="64" t="str">
        <f t="shared" si="27"/>
        <v/>
      </c>
      <c r="AK50" s="64" t="str">
        <f t="shared" si="27"/>
        <v/>
      </c>
      <c r="AL50" s="64" t="str">
        <f t="shared" si="27"/>
        <v/>
      </c>
      <c r="AM50" s="64" t="str">
        <f t="shared" si="27"/>
        <v/>
      </c>
      <c r="AN50" s="64" t="str">
        <f t="shared" si="27"/>
        <v/>
      </c>
      <c r="AO50" s="64" t="str">
        <f t="shared" si="27"/>
        <v/>
      </c>
      <c r="AP50" s="64" t="str">
        <f t="shared" si="27"/>
        <v/>
      </c>
      <c r="AQ50" s="64" t="str">
        <f t="shared" si="27"/>
        <v/>
      </c>
      <c r="AR50" s="64" t="str">
        <f t="shared" si="27"/>
        <v/>
      </c>
      <c r="AS50" s="64" t="str">
        <f t="shared" si="27"/>
        <v/>
      </c>
      <c r="AT50" s="64" t="str">
        <f t="shared" si="27"/>
        <v/>
      </c>
      <c r="AU50" s="64" t="str">
        <f t="shared" si="27"/>
        <v/>
      </c>
      <c r="AV50" s="64" t="str">
        <f t="shared" si="27"/>
        <v/>
      </c>
      <c r="AW50" s="64" t="str">
        <f t="shared" si="27"/>
        <v/>
      </c>
      <c r="AX50" s="64" t="str">
        <f t="shared" si="27"/>
        <v/>
      </c>
      <c r="AY50" s="64" t="str">
        <f t="shared" si="27"/>
        <v/>
      </c>
      <c r="AZ50" s="64" t="str">
        <f t="shared" si="27"/>
        <v/>
      </c>
      <c r="BA50" s="64" t="str">
        <f t="shared" si="27"/>
        <v/>
      </c>
      <c r="BB50" s="64" t="str">
        <f t="shared" si="27"/>
        <v/>
      </c>
      <c r="BC50" s="64" t="str">
        <f t="shared" si="27"/>
        <v/>
      </c>
      <c r="BD50" s="64" t="str">
        <f t="shared" si="27"/>
        <v/>
      </c>
      <c r="BE50" s="64" t="str">
        <f t="shared" si="27"/>
        <v/>
      </c>
      <c r="BF50" s="64" t="str">
        <f t="shared" si="27"/>
        <v/>
      </c>
      <c r="BG50" s="64" t="str">
        <f t="shared" si="27"/>
        <v/>
      </c>
      <c r="BH50" s="64" t="str">
        <f t="shared" ref="BH50:CM50" si="28">IF(BH16&gt;0, BH16, "")</f>
        <v/>
      </c>
      <c r="BI50" s="64" t="str">
        <f t="shared" si="28"/>
        <v/>
      </c>
      <c r="BJ50" s="64" t="str">
        <f t="shared" si="28"/>
        <v/>
      </c>
      <c r="BK50" s="64" t="str">
        <f t="shared" si="28"/>
        <v/>
      </c>
      <c r="BL50" s="64" t="str">
        <f t="shared" si="28"/>
        <v/>
      </c>
      <c r="BM50" s="64" t="str">
        <f t="shared" si="28"/>
        <v/>
      </c>
      <c r="BN50" s="64" t="str">
        <f t="shared" si="28"/>
        <v/>
      </c>
      <c r="BO50" s="64" t="str">
        <f t="shared" si="28"/>
        <v/>
      </c>
      <c r="BP50" s="64" t="str">
        <f t="shared" si="28"/>
        <v/>
      </c>
      <c r="BQ50" s="64" t="str">
        <f t="shared" si="28"/>
        <v/>
      </c>
      <c r="BR50" s="64" t="str">
        <f t="shared" si="28"/>
        <v/>
      </c>
      <c r="BS50" s="64" t="str">
        <f t="shared" si="28"/>
        <v/>
      </c>
      <c r="BT50" s="64" t="str">
        <f t="shared" si="28"/>
        <v/>
      </c>
      <c r="BU50" s="64" t="str">
        <f t="shared" si="28"/>
        <v/>
      </c>
      <c r="BV50" s="64" t="str">
        <f t="shared" si="28"/>
        <v/>
      </c>
      <c r="BW50" s="64" t="str">
        <f t="shared" si="28"/>
        <v/>
      </c>
      <c r="BX50" s="64" t="str">
        <f t="shared" si="28"/>
        <v/>
      </c>
      <c r="BY50" s="64" t="str">
        <f t="shared" si="28"/>
        <v/>
      </c>
      <c r="BZ50" s="64" t="str">
        <f t="shared" si="28"/>
        <v/>
      </c>
      <c r="CA50" s="64" t="str">
        <f t="shared" si="28"/>
        <v/>
      </c>
      <c r="CB50" s="64" t="str">
        <f t="shared" si="28"/>
        <v/>
      </c>
      <c r="CC50" s="64" t="str">
        <f t="shared" si="28"/>
        <v/>
      </c>
      <c r="CD50" s="64" t="str">
        <f t="shared" si="28"/>
        <v/>
      </c>
      <c r="CE50" s="64" t="str">
        <f t="shared" si="28"/>
        <v/>
      </c>
      <c r="CF50" s="64" t="str">
        <f t="shared" si="28"/>
        <v/>
      </c>
      <c r="CG50" s="64" t="str">
        <f t="shared" si="28"/>
        <v/>
      </c>
      <c r="CH50" s="64" t="str">
        <f t="shared" si="28"/>
        <v/>
      </c>
      <c r="CI50" s="64" t="str">
        <f t="shared" si="28"/>
        <v/>
      </c>
      <c r="CJ50" s="64" t="str">
        <f t="shared" si="28"/>
        <v/>
      </c>
      <c r="CK50" s="64" t="str">
        <f t="shared" si="28"/>
        <v/>
      </c>
      <c r="CL50" s="64" t="str">
        <f t="shared" si="28"/>
        <v/>
      </c>
      <c r="CM50" s="64" t="str">
        <f t="shared" si="28"/>
        <v/>
      </c>
      <c r="CN50" s="64" t="str">
        <f t="shared" ref="CN50:DS50" si="29">IF(CN16&gt;0, CN16, "")</f>
        <v/>
      </c>
      <c r="CO50" s="64" t="str">
        <f t="shared" si="29"/>
        <v/>
      </c>
      <c r="CP50" s="64" t="str">
        <f t="shared" si="29"/>
        <v/>
      </c>
      <c r="CQ50" s="64" t="str">
        <f t="shared" si="29"/>
        <v/>
      </c>
      <c r="CR50" s="64" t="str">
        <f t="shared" si="29"/>
        <v/>
      </c>
      <c r="CS50" s="64" t="str">
        <f t="shared" si="29"/>
        <v/>
      </c>
      <c r="CT50" s="64" t="str">
        <f t="shared" si="29"/>
        <v/>
      </c>
      <c r="CU50" s="64" t="str">
        <f t="shared" si="29"/>
        <v/>
      </c>
      <c r="CV50" s="64" t="str">
        <f t="shared" si="29"/>
        <v/>
      </c>
      <c r="CW50" s="64" t="str">
        <f t="shared" si="29"/>
        <v/>
      </c>
      <c r="CX50" s="64" t="str">
        <f t="shared" si="29"/>
        <v/>
      </c>
      <c r="CY50" s="64" t="str">
        <f t="shared" si="29"/>
        <v/>
      </c>
      <c r="CZ50" s="64" t="str">
        <f t="shared" si="29"/>
        <v/>
      </c>
      <c r="DA50" s="64" t="str">
        <f t="shared" si="29"/>
        <v/>
      </c>
      <c r="DB50" s="64" t="str">
        <f t="shared" si="29"/>
        <v/>
      </c>
      <c r="DC50" s="64" t="str">
        <f t="shared" si="29"/>
        <v/>
      </c>
      <c r="DD50" s="64" t="str">
        <f t="shared" si="29"/>
        <v/>
      </c>
      <c r="DE50" s="64" t="str">
        <f t="shared" si="29"/>
        <v/>
      </c>
      <c r="DF50" s="64" t="str">
        <f t="shared" si="29"/>
        <v/>
      </c>
      <c r="DG50" s="64" t="str">
        <f t="shared" si="29"/>
        <v/>
      </c>
      <c r="DH50" s="64" t="str">
        <f t="shared" si="29"/>
        <v/>
      </c>
      <c r="DI50" s="64" t="str">
        <f t="shared" si="29"/>
        <v/>
      </c>
      <c r="DJ50" s="64" t="str">
        <f t="shared" si="29"/>
        <v/>
      </c>
      <c r="DK50" s="64" t="str">
        <f t="shared" si="29"/>
        <v/>
      </c>
      <c r="DL50" s="64" t="str">
        <f t="shared" si="29"/>
        <v/>
      </c>
      <c r="DM50" s="64" t="str">
        <f t="shared" si="29"/>
        <v/>
      </c>
      <c r="DN50" s="64" t="str">
        <f t="shared" si="29"/>
        <v/>
      </c>
      <c r="DO50" s="64" t="str">
        <f t="shared" si="29"/>
        <v/>
      </c>
      <c r="DP50" s="64" t="str">
        <f t="shared" si="29"/>
        <v/>
      </c>
      <c r="DQ50" s="64" t="str">
        <f t="shared" si="29"/>
        <v/>
      </c>
      <c r="DR50" s="64" t="str">
        <f t="shared" si="29"/>
        <v/>
      </c>
      <c r="DS50" s="64" t="str">
        <f t="shared" si="29"/>
        <v/>
      </c>
    </row>
    <row r="51" spans="1:123" x14ac:dyDescent="0.3">
      <c r="B51" s="33" t="s">
        <v>138</v>
      </c>
      <c r="C51" s="33" t="s">
        <v>139</v>
      </c>
      <c r="D51" s="64">
        <f>IF(D21&gt;0, D21, "")</f>
        <v>10040.652674361951</v>
      </c>
      <c r="E51" s="64">
        <f t="shared" ref="E51:AA51" si="30">IF(E21&gt;0, E21, "")</f>
        <v>11252.798127611273</v>
      </c>
      <c r="F51" s="64">
        <f t="shared" si="30"/>
        <v>21293.450801973224</v>
      </c>
      <c r="G51" s="64">
        <f t="shared" si="30"/>
        <v>9196.3029189227818</v>
      </c>
      <c r="H51" s="64">
        <f t="shared" si="30"/>
        <v>10671.24297712109</v>
      </c>
      <c r="I51" s="64">
        <f t="shared" si="30"/>
        <v>19867.54589604387</v>
      </c>
      <c r="J51" s="64">
        <f t="shared" si="30"/>
        <v>9252.4393057077668</v>
      </c>
      <c r="K51" s="64">
        <f t="shared" si="30"/>
        <v>11038.702672165264</v>
      </c>
      <c r="L51" s="64">
        <f t="shared" si="30"/>
        <v>20291.141977873031</v>
      </c>
      <c r="M51" s="64">
        <f t="shared" si="30"/>
        <v>9420.9554265592724</v>
      </c>
      <c r="N51" s="64">
        <f t="shared" si="30"/>
        <v>11178.023411442515</v>
      </c>
      <c r="O51" s="64">
        <f t="shared" si="30"/>
        <v>20598.978838001785</v>
      </c>
      <c r="P51" s="64">
        <f t="shared" si="30"/>
        <v>9265.1838448000617</v>
      </c>
      <c r="Q51" s="64">
        <f t="shared" si="30"/>
        <v>12400.662717464331</v>
      </c>
      <c r="R51" s="64">
        <f t="shared" si="30"/>
        <v>21665.846562264385</v>
      </c>
      <c r="S51" s="64">
        <f t="shared" si="30"/>
        <v>9127.6483772371157</v>
      </c>
      <c r="T51" s="64">
        <f t="shared" si="30"/>
        <v>12005.940996506966</v>
      </c>
      <c r="U51" s="64">
        <f t="shared" si="30"/>
        <v>21133.589373744093</v>
      </c>
      <c r="V51" s="64">
        <f t="shared" si="30"/>
        <v>8975.5362459081425</v>
      </c>
      <c r="W51" s="64">
        <f t="shared" si="30"/>
        <v>12067.289217544425</v>
      </c>
      <c r="X51" s="64">
        <f t="shared" si="30"/>
        <v>21042.825463452562</v>
      </c>
      <c r="Y51" s="64">
        <f t="shared" si="30"/>
        <v>6900.0500491309294</v>
      </c>
      <c r="Z51" s="64">
        <f t="shared" si="30"/>
        <v>12536.509708480418</v>
      </c>
      <c r="AA51" s="64">
        <f t="shared" si="30"/>
        <v>19436.559757611351</v>
      </c>
      <c r="AB51" s="64" t="str">
        <f t="shared" ref="AB51:BG51" si="31">IF(AB21&gt;0, AB21, "")</f>
        <v/>
      </c>
      <c r="AC51" s="64" t="str">
        <f t="shared" si="31"/>
        <v/>
      </c>
      <c r="AD51" s="64" t="str">
        <f t="shared" si="31"/>
        <v/>
      </c>
      <c r="AE51" s="64" t="str">
        <f t="shared" si="31"/>
        <v/>
      </c>
      <c r="AF51" s="64" t="str">
        <f t="shared" si="31"/>
        <v/>
      </c>
      <c r="AG51" s="64" t="str">
        <f t="shared" si="31"/>
        <v/>
      </c>
      <c r="AH51" s="64" t="str">
        <f t="shared" si="31"/>
        <v/>
      </c>
      <c r="AI51" s="64" t="str">
        <f t="shared" si="31"/>
        <v/>
      </c>
      <c r="AJ51" s="64" t="str">
        <f t="shared" si="31"/>
        <v/>
      </c>
      <c r="AK51" s="64" t="str">
        <f t="shared" si="31"/>
        <v/>
      </c>
      <c r="AL51" s="64" t="str">
        <f t="shared" si="31"/>
        <v/>
      </c>
      <c r="AM51" s="64" t="str">
        <f t="shared" si="31"/>
        <v/>
      </c>
      <c r="AN51" s="64" t="str">
        <f t="shared" si="31"/>
        <v/>
      </c>
      <c r="AO51" s="64" t="str">
        <f t="shared" si="31"/>
        <v/>
      </c>
      <c r="AP51" s="64" t="str">
        <f t="shared" si="31"/>
        <v/>
      </c>
      <c r="AQ51" s="64" t="str">
        <f t="shared" si="31"/>
        <v/>
      </c>
      <c r="AR51" s="64" t="str">
        <f t="shared" si="31"/>
        <v/>
      </c>
      <c r="AS51" s="64" t="str">
        <f t="shared" si="31"/>
        <v/>
      </c>
      <c r="AT51" s="64" t="str">
        <f t="shared" si="31"/>
        <v/>
      </c>
      <c r="AU51" s="64" t="str">
        <f t="shared" si="31"/>
        <v/>
      </c>
      <c r="AV51" s="64" t="str">
        <f t="shared" si="31"/>
        <v/>
      </c>
      <c r="AW51" s="64" t="str">
        <f t="shared" si="31"/>
        <v/>
      </c>
      <c r="AX51" s="64" t="str">
        <f t="shared" si="31"/>
        <v/>
      </c>
      <c r="AY51" s="64" t="str">
        <f t="shared" si="31"/>
        <v/>
      </c>
      <c r="AZ51" s="64" t="str">
        <f t="shared" si="31"/>
        <v/>
      </c>
      <c r="BA51" s="64" t="str">
        <f t="shared" si="31"/>
        <v/>
      </c>
      <c r="BB51" s="64" t="str">
        <f t="shared" si="31"/>
        <v/>
      </c>
      <c r="BC51" s="64" t="str">
        <f t="shared" si="31"/>
        <v/>
      </c>
      <c r="BD51" s="64" t="str">
        <f t="shared" si="31"/>
        <v/>
      </c>
      <c r="BE51" s="64" t="str">
        <f t="shared" si="31"/>
        <v/>
      </c>
      <c r="BF51" s="64" t="str">
        <f t="shared" si="31"/>
        <v/>
      </c>
      <c r="BG51" s="64" t="str">
        <f t="shared" si="31"/>
        <v/>
      </c>
      <c r="BH51" s="64" t="str">
        <f t="shared" ref="BH51:CM51" si="32">IF(BH21&gt;0, BH21, "")</f>
        <v/>
      </c>
      <c r="BI51" s="64" t="str">
        <f t="shared" si="32"/>
        <v/>
      </c>
      <c r="BJ51" s="64" t="str">
        <f t="shared" si="32"/>
        <v/>
      </c>
      <c r="BK51" s="64" t="str">
        <f t="shared" si="32"/>
        <v/>
      </c>
      <c r="BL51" s="64" t="str">
        <f t="shared" si="32"/>
        <v/>
      </c>
      <c r="BM51" s="64" t="str">
        <f t="shared" si="32"/>
        <v/>
      </c>
      <c r="BN51" s="64" t="str">
        <f t="shared" si="32"/>
        <v/>
      </c>
      <c r="BO51" s="64" t="str">
        <f t="shared" si="32"/>
        <v/>
      </c>
      <c r="BP51" s="64" t="str">
        <f t="shared" si="32"/>
        <v/>
      </c>
      <c r="BQ51" s="64" t="str">
        <f t="shared" si="32"/>
        <v/>
      </c>
      <c r="BR51" s="64" t="str">
        <f t="shared" si="32"/>
        <v/>
      </c>
      <c r="BS51" s="64" t="str">
        <f t="shared" si="32"/>
        <v/>
      </c>
      <c r="BT51" s="64" t="str">
        <f t="shared" si="32"/>
        <v/>
      </c>
      <c r="BU51" s="64" t="str">
        <f t="shared" si="32"/>
        <v/>
      </c>
      <c r="BV51" s="64" t="str">
        <f t="shared" si="32"/>
        <v/>
      </c>
      <c r="BW51" s="64" t="str">
        <f t="shared" si="32"/>
        <v/>
      </c>
      <c r="BX51" s="64" t="str">
        <f t="shared" si="32"/>
        <v/>
      </c>
      <c r="BY51" s="64" t="str">
        <f t="shared" si="32"/>
        <v/>
      </c>
      <c r="BZ51" s="64" t="str">
        <f t="shared" si="32"/>
        <v/>
      </c>
      <c r="CA51" s="64" t="str">
        <f t="shared" si="32"/>
        <v/>
      </c>
      <c r="CB51" s="64" t="str">
        <f t="shared" si="32"/>
        <v/>
      </c>
      <c r="CC51" s="64" t="str">
        <f t="shared" si="32"/>
        <v/>
      </c>
      <c r="CD51" s="64" t="str">
        <f t="shared" si="32"/>
        <v/>
      </c>
      <c r="CE51" s="64" t="str">
        <f t="shared" si="32"/>
        <v/>
      </c>
      <c r="CF51" s="64" t="str">
        <f t="shared" si="32"/>
        <v/>
      </c>
      <c r="CG51" s="64" t="str">
        <f t="shared" si="32"/>
        <v/>
      </c>
      <c r="CH51" s="64" t="str">
        <f t="shared" si="32"/>
        <v/>
      </c>
      <c r="CI51" s="64" t="str">
        <f t="shared" si="32"/>
        <v/>
      </c>
      <c r="CJ51" s="64" t="str">
        <f t="shared" si="32"/>
        <v/>
      </c>
      <c r="CK51" s="64" t="str">
        <f t="shared" si="32"/>
        <v/>
      </c>
      <c r="CL51" s="64" t="str">
        <f t="shared" si="32"/>
        <v/>
      </c>
      <c r="CM51" s="64" t="str">
        <f t="shared" si="32"/>
        <v/>
      </c>
      <c r="CN51" s="64" t="str">
        <f t="shared" ref="CN51:DS51" si="33">IF(CN21&gt;0, CN21, "")</f>
        <v/>
      </c>
      <c r="CO51" s="64" t="str">
        <f t="shared" si="33"/>
        <v/>
      </c>
      <c r="CP51" s="64" t="str">
        <f t="shared" si="33"/>
        <v/>
      </c>
      <c r="CQ51" s="64" t="str">
        <f t="shared" si="33"/>
        <v/>
      </c>
      <c r="CR51" s="64" t="str">
        <f t="shared" si="33"/>
        <v/>
      </c>
      <c r="CS51" s="64" t="str">
        <f t="shared" si="33"/>
        <v/>
      </c>
      <c r="CT51" s="64" t="str">
        <f t="shared" si="33"/>
        <v/>
      </c>
      <c r="CU51" s="64" t="str">
        <f t="shared" si="33"/>
        <v/>
      </c>
      <c r="CV51" s="64" t="str">
        <f t="shared" si="33"/>
        <v/>
      </c>
      <c r="CW51" s="64" t="str">
        <f t="shared" si="33"/>
        <v/>
      </c>
      <c r="CX51" s="64" t="str">
        <f t="shared" si="33"/>
        <v/>
      </c>
      <c r="CY51" s="64" t="str">
        <f t="shared" si="33"/>
        <v/>
      </c>
      <c r="CZ51" s="64" t="str">
        <f t="shared" si="33"/>
        <v/>
      </c>
      <c r="DA51" s="64" t="str">
        <f t="shared" si="33"/>
        <v/>
      </c>
      <c r="DB51" s="64" t="str">
        <f t="shared" si="33"/>
        <v/>
      </c>
      <c r="DC51" s="64" t="str">
        <f t="shared" si="33"/>
        <v/>
      </c>
      <c r="DD51" s="64" t="str">
        <f t="shared" si="33"/>
        <v/>
      </c>
      <c r="DE51" s="64" t="str">
        <f t="shared" si="33"/>
        <v/>
      </c>
      <c r="DF51" s="64" t="str">
        <f t="shared" si="33"/>
        <v/>
      </c>
      <c r="DG51" s="64" t="str">
        <f t="shared" si="33"/>
        <v/>
      </c>
      <c r="DH51" s="64" t="str">
        <f t="shared" si="33"/>
        <v/>
      </c>
      <c r="DI51" s="64" t="str">
        <f t="shared" si="33"/>
        <v/>
      </c>
      <c r="DJ51" s="64" t="str">
        <f t="shared" si="33"/>
        <v/>
      </c>
      <c r="DK51" s="64" t="str">
        <f t="shared" si="33"/>
        <v/>
      </c>
      <c r="DL51" s="64" t="str">
        <f t="shared" si="33"/>
        <v/>
      </c>
      <c r="DM51" s="64" t="str">
        <f t="shared" si="33"/>
        <v/>
      </c>
      <c r="DN51" s="64" t="str">
        <f t="shared" si="33"/>
        <v/>
      </c>
      <c r="DO51" s="64" t="str">
        <f t="shared" si="33"/>
        <v/>
      </c>
      <c r="DP51" s="64" t="str">
        <f t="shared" si="33"/>
        <v/>
      </c>
      <c r="DQ51" s="64" t="str">
        <f t="shared" si="33"/>
        <v/>
      </c>
      <c r="DR51" s="64" t="str">
        <f t="shared" si="33"/>
        <v/>
      </c>
      <c r="DS51" s="64" t="str">
        <f t="shared" si="33"/>
        <v/>
      </c>
    </row>
    <row r="52" spans="1:123" x14ac:dyDescent="0.3">
      <c r="B52" s="33" t="s">
        <v>160</v>
      </c>
      <c r="C52" s="33" t="s">
        <v>161</v>
      </c>
      <c r="D52" s="64">
        <f>IF(D33&gt;0, D33, "")</f>
        <v>32503.601817603259</v>
      </c>
      <c r="E52" s="64">
        <f t="shared" ref="E52:AA52" si="34">IF(E33&gt;0, E33, "")</f>
        <v>56370.416708670775</v>
      </c>
      <c r="F52" s="64">
        <f t="shared" si="34"/>
        <v>88874.018526274027</v>
      </c>
      <c r="G52" s="64">
        <f t="shared" si="34"/>
        <v>33113.259261008679</v>
      </c>
      <c r="H52" s="64">
        <f t="shared" si="34"/>
        <v>47919.368147865578</v>
      </c>
      <c r="I52" s="64">
        <f t="shared" si="34"/>
        <v>81032.62740887425</v>
      </c>
      <c r="J52" s="64">
        <f t="shared" si="34"/>
        <v>30526.751585725324</v>
      </c>
      <c r="K52" s="64">
        <f t="shared" si="34"/>
        <v>48420.032349016059</v>
      </c>
      <c r="L52" s="64">
        <f t="shared" si="34"/>
        <v>78946.783934741456</v>
      </c>
      <c r="M52" s="64">
        <f t="shared" si="34"/>
        <v>34183.955864174022</v>
      </c>
      <c r="N52" s="64">
        <f t="shared" si="34"/>
        <v>42838.280896755074</v>
      </c>
      <c r="O52" s="64">
        <f t="shared" si="34"/>
        <v>77022.23676092914</v>
      </c>
      <c r="P52" s="64">
        <f t="shared" si="34"/>
        <v>34707.602744465723</v>
      </c>
      <c r="Q52" s="64">
        <f t="shared" si="34"/>
        <v>56028.915159892153</v>
      </c>
      <c r="R52" s="64">
        <f t="shared" si="34"/>
        <v>90736.517904357912</v>
      </c>
      <c r="S52" s="64">
        <f t="shared" si="34"/>
        <v>34259.186622507783</v>
      </c>
      <c r="T52" s="64">
        <f t="shared" si="34"/>
        <v>59320.387755810065</v>
      </c>
      <c r="U52" s="64">
        <f t="shared" si="34"/>
        <v>93579.574378317833</v>
      </c>
      <c r="V52" s="64">
        <f t="shared" si="34"/>
        <v>34091.210833094781</v>
      </c>
      <c r="W52" s="64">
        <f t="shared" si="34"/>
        <v>62143.629575518113</v>
      </c>
      <c r="X52" s="64">
        <f t="shared" si="34"/>
        <v>96234.84040861293</v>
      </c>
      <c r="Y52" s="64">
        <f t="shared" si="34"/>
        <v>35702.779022544019</v>
      </c>
      <c r="Z52" s="64">
        <f t="shared" si="34"/>
        <v>62211.93342867196</v>
      </c>
      <c r="AA52" s="64">
        <f t="shared" si="34"/>
        <v>97914.71245121595</v>
      </c>
      <c r="AB52" s="64" t="str">
        <f t="shared" ref="AB52:BG52" si="35">IF(AB33&gt;0, AB33, "")</f>
        <v/>
      </c>
      <c r="AC52" s="64" t="str">
        <f t="shared" si="35"/>
        <v/>
      </c>
      <c r="AD52" s="64" t="str">
        <f t="shared" si="35"/>
        <v/>
      </c>
      <c r="AE52" s="64" t="str">
        <f t="shared" si="35"/>
        <v/>
      </c>
      <c r="AF52" s="64" t="str">
        <f t="shared" si="35"/>
        <v/>
      </c>
      <c r="AG52" s="64" t="str">
        <f t="shared" si="35"/>
        <v/>
      </c>
      <c r="AH52" s="64" t="str">
        <f t="shared" si="35"/>
        <v/>
      </c>
      <c r="AI52" s="64" t="str">
        <f t="shared" si="35"/>
        <v/>
      </c>
      <c r="AJ52" s="64" t="str">
        <f t="shared" si="35"/>
        <v/>
      </c>
      <c r="AK52" s="64" t="str">
        <f t="shared" si="35"/>
        <v/>
      </c>
      <c r="AL52" s="64" t="str">
        <f t="shared" si="35"/>
        <v/>
      </c>
      <c r="AM52" s="64" t="str">
        <f t="shared" si="35"/>
        <v/>
      </c>
      <c r="AN52" s="64" t="str">
        <f t="shared" si="35"/>
        <v/>
      </c>
      <c r="AO52" s="64" t="str">
        <f t="shared" si="35"/>
        <v/>
      </c>
      <c r="AP52" s="64" t="str">
        <f t="shared" si="35"/>
        <v/>
      </c>
      <c r="AQ52" s="64" t="str">
        <f t="shared" si="35"/>
        <v/>
      </c>
      <c r="AR52" s="64" t="str">
        <f t="shared" si="35"/>
        <v/>
      </c>
      <c r="AS52" s="64" t="str">
        <f t="shared" si="35"/>
        <v/>
      </c>
      <c r="AT52" s="64" t="str">
        <f t="shared" si="35"/>
        <v/>
      </c>
      <c r="AU52" s="64" t="str">
        <f t="shared" si="35"/>
        <v/>
      </c>
      <c r="AV52" s="64" t="str">
        <f t="shared" si="35"/>
        <v/>
      </c>
      <c r="AW52" s="64" t="str">
        <f t="shared" si="35"/>
        <v/>
      </c>
      <c r="AX52" s="64" t="str">
        <f t="shared" si="35"/>
        <v/>
      </c>
      <c r="AY52" s="64" t="str">
        <f t="shared" si="35"/>
        <v/>
      </c>
      <c r="AZ52" s="64" t="str">
        <f t="shared" si="35"/>
        <v/>
      </c>
      <c r="BA52" s="64" t="str">
        <f t="shared" si="35"/>
        <v/>
      </c>
      <c r="BB52" s="64" t="str">
        <f t="shared" si="35"/>
        <v/>
      </c>
      <c r="BC52" s="64" t="str">
        <f t="shared" si="35"/>
        <v/>
      </c>
      <c r="BD52" s="64" t="str">
        <f t="shared" si="35"/>
        <v/>
      </c>
      <c r="BE52" s="64" t="str">
        <f t="shared" si="35"/>
        <v/>
      </c>
      <c r="BF52" s="64" t="str">
        <f t="shared" si="35"/>
        <v/>
      </c>
      <c r="BG52" s="64" t="str">
        <f t="shared" si="35"/>
        <v/>
      </c>
      <c r="BH52" s="64" t="str">
        <f t="shared" ref="BH52:CM52" si="36">IF(BH33&gt;0, BH33, "")</f>
        <v/>
      </c>
      <c r="BI52" s="64" t="str">
        <f t="shared" si="36"/>
        <v/>
      </c>
      <c r="BJ52" s="64" t="str">
        <f t="shared" si="36"/>
        <v/>
      </c>
      <c r="BK52" s="64" t="str">
        <f t="shared" si="36"/>
        <v/>
      </c>
      <c r="BL52" s="64" t="str">
        <f t="shared" si="36"/>
        <v/>
      </c>
      <c r="BM52" s="64" t="str">
        <f t="shared" si="36"/>
        <v/>
      </c>
      <c r="BN52" s="64" t="str">
        <f t="shared" si="36"/>
        <v/>
      </c>
      <c r="BO52" s="64" t="str">
        <f t="shared" si="36"/>
        <v/>
      </c>
      <c r="BP52" s="64" t="str">
        <f t="shared" si="36"/>
        <v/>
      </c>
      <c r="BQ52" s="64" t="str">
        <f t="shared" si="36"/>
        <v/>
      </c>
      <c r="BR52" s="64" t="str">
        <f t="shared" si="36"/>
        <v/>
      </c>
      <c r="BS52" s="64" t="str">
        <f t="shared" si="36"/>
        <v/>
      </c>
      <c r="BT52" s="64" t="str">
        <f t="shared" si="36"/>
        <v/>
      </c>
      <c r="BU52" s="64" t="str">
        <f t="shared" si="36"/>
        <v/>
      </c>
      <c r="BV52" s="64" t="str">
        <f t="shared" si="36"/>
        <v/>
      </c>
      <c r="BW52" s="64" t="str">
        <f t="shared" si="36"/>
        <v/>
      </c>
      <c r="BX52" s="64" t="str">
        <f t="shared" si="36"/>
        <v/>
      </c>
      <c r="BY52" s="64" t="str">
        <f t="shared" si="36"/>
        <v/>
      </c>
      <c r="BZ52" s="64" t="str">
        <f t="shared" si="36"/>
        <v/>
      </c>
      <c r="CA52" s="64" t="str">
        <f t="shared" si="36"/>
        <v/>
      </c>
      <c r="CB52" s="64" t="str">
        <f t="shared" si="36"/>
        <v/>
      </c>
      <c r="CC52" s="64" t="str">
        <f t="shared" si="36"/>
        <v/>
      </c>
      <c r="CD52" s="64" t="str">
        <f t="shared" si="36"/>
        <v/>
      </c>
      <c r="CE52" s="64" t="str">
        <f t="shared" si="36"/>
        <v/>
      </c>
      <c r="CF52" s="64" t="str">
        <f t="shared" si="36"/>
        <v/>
      </c>
      <c r="CG52" s="64" t="str">
        <f t="shared" si="36"/>
        <v/>
      </c>
      <c r="CH52" s="64" t="str">
        <f t="shared" si="36"/>
        <v/>
      </c>
      <c r="CI52" s="64" t="str">
        <f t="shared" si="36"/>
        <v/>
      </c>
      <c r="CJ52" s="64" t="str">
        <f t="shared" si="36"/>
        <v/>
      </c>
      <c r="CK52" s="64" t="str">
        <f t="shared" si="36"/>
        <v/>
      </c>
      <c r="CL52" s="64" t="str">
        <f t="shared" si="36"/>
        <v/>
      </c>
      <c r="CM52" s="64" t="str">
        <f t="shared" si="36"/>
        <v/>
      </c>
      <c r="CN52" s="64" t="str">
        <f t="shared" ref="CN52:DS52" si="37">IF(CN33&gt;0, CN33, "")</f>
        <v/>
      </c>
      <c r="CO52" s="64" t="str">
        <f t="shared" si="37"/>
        <v/>
      </c>
      <c r="CP52" s="64" t="str">
        <f t="shared" si="37"/>
        <v/>
      </c>
      <c r="CQ52" s="64" t="str">
        <f t="shared" si="37"/>
        <v/>
      </c>
      <c r="CR52" s="64" t="str">
        <f t="shared" si="37"/>
        <v/>
      </c>
      <c r="CS52" s="64" t="str">
        <f t="shared" si="37"/>
        <v/>
      </c>
      <c r="CT52" s="64" t="str">
        <f t="shared" si="37"/>
        <v/>
      </c>
      <c r="CU52" s="64" t="str">
        <f t="shared" si="37"/>
        <v/>
      </c>
      <c r="CV52" s="64" t="str">
        <f t="shared" si="37"/>
        <v/>
      </c>
      <c r="CW52" s="64" t="str">
        <f t="shared" si="37"/>
        <v/>
      </c>
      <c r="CX52" s="64" t="str">
        <f t="shared" si="37"/>
        <v/>
      </c>
      <c r="CY52" s="64" t="str">
        <f t="shared" si="37"/>
        <v/>
      </c>
      <c r="CZ52" s="64" t="str">
        <f t="shared" si="37"/>
        <v/>
      </c>
      <c r="DA52" s="64" t="str">
        <f t="shared" si="37"/>
        <v/>
      </c>
      <c r="DB52" s="64" t="str">
        <f t="shared" si="37"/>
        <v/>
      </c>
      <c r="DC52" s="64" t="str">
        <f t="shared" si="37"/>
        <v/>
      </c>
      <c r="DD52" s="64" t="str">
        <f t="shared" si="37"/>
        <v/>
      </c>
      <c r="DE52" s="64" t="str">
        <f t="shared" si="37"/>
        <v/>
      </c>
      <c r="DF52" s="64" t="str">
        <f t="shared" si="37"/>
        <v/>
      </c>
      <c r="DG52" s="64" t="str">
        <f t="shared" si="37"/>
        <v/>
      </c>
      <c r="DH52" s="64" t="str">
        <f t="shared" si="37"/>
        <v/>
      </c>
      <c r="DI52" s="64" t="str">
        <f t="shared" si="37"/>
        <v/>
      </c>
      <c r="DJ52" s="64" t="str">
        <f t="shared" si="37"/>
        <v/>
      </c>
      <c r="DK52" s="64" t="str">
        <f t="shared" si="37"/>
        <v/>
      </c>
      <c r="DL52" s="64" t="str">
        <f t="shared" si="37"/>
        <v/>
      </c>
      <c r="DM52" s="64" t="str">
        <f t="shared" si="37"/>
        <v/>
      </c>
      <c r="DN52" s="64" t="str">
        <f t="shared" si="37"/>
        <v/>
      </c>
      <c r="DO52" s="64" t="str">
        <f t="shared" si="37"/>
        <v/>
      </c>
      <c r="DP52" s="64" t="str">
        <f t="shared" si="37"/>
        <v/>
      </c>
      <c r="DQ52" s="64" t="str">
        <f t="shared" si="37"/>
        <v/>
      </c>
      <c r="DR52" s="64" t="str">
        <f t="shared" si="37"/>
        <v/>
      </c>
      <c r="DS52" s="64" t="str">
        <f t="shared" si="37"/>
        <v/>
      </c>
    </row>
    <row r="54" spans="1:123" x14ac:dyDescent="0.3">
      <c r="C54" s="103" t="s">
        <v>771</v>
      </c>
      <c r="D54" s="102">
        <f>IFERROR(SUM(D49:D52)-D44, "")</f>
        <v>0</v>
      </c>
      <c r="E54" s="102">
        <f t="shared" ref="E54:AA54" si="38">IFERROR(SUM(E49:E52)-E44, "")</f>
        <v>0</v>
      </c>
      <c r="F54" s="102">
        <f t="shared" si="38"/>
        <v>0</v>
      </c>
      <c r="G54" s="102">
        <f t="shared" si="38"/>
        <v>0</v>
      </c>
      <c r="H54" s="102">
        <f t="shared" si="38"/>
        <v>0</v>
      </c>
      <c r="I54" s="102">
        <f t="shared" si="38"/>
        <v>0</v>
      </c>
      <c r="J54" s="102">
        <f t="shared" si="38"/>
        <v>0</v>
      </c>
      <c r="K54" s="102">
        <f t="shared" si="38"/>
        <v>0</v>
      </c>
      <c r="L54" s="102">
        <f t="shared" si="38"/>
        <v>0</v>
      </c>
      <c r="M54" s="102">
        <f t="shared" si="38"/>
        <v>0</v>
      </c>
      <c r="N54" s="102">
        <f t="shared" si="38"/>
        <v>0</v>
      </c>
      <c r="O54" s="102">
        <f t="shared" si="38"/>
        <v>0</v>
      </c>
      <c r="P54" s="102">
        <f t="shared" si="38"/>
        <v>0</v>
      </c>
      <c r="Q54" s="102">
        <f t="shared" si="38"/>
        <v>0</v>
      </c>
      <c r="R54" s="102">
        <f t="shared" si="38"/>
        <v>0</v>
      </c>
      <c r="S54" s="102">
        <f t="shared" si="38"/>
        <v>0</v>
      </c>
      <c r="T54" s="102">
        <f t="shared" si="38"/>
        <v>0</v>
      </c>
      <c r="U54" s="102">
        <f t="shared" si="38"/>
        <v>0</v>
      </c>
      <c r="V54" s="102">
        <f t="shared" si="38"/>
        <v>0</v>
      </c>
      <c r="W54" s="102">
        <f t="shared" si="38"/>
        <v>0</v>
      </c>
      <c r="X54" s="102">
        <f t="shared" si="38"/>
        <v>0</v>
      </c>
      <c r="Y54" s="102">
        <f t="shared" si="38"/>
        <v>0</v>
      </c>
      <c r="Z54" s="102">
        <f t="shared" si="38"/>
        <v>0</v>
      </c>
      <c r="AA54" s="102">
        <f t="shared" si="38"/>
        <v>0</v>
      </c>
      <c r="AB54" s="102" t="str">
        <f t="shared" ref="AB54:BG54" si="39">IFERROR(SUM(AB49:AB52)-AB44, "")</f>
        <v/>
      </c>
      <c r="AC54" s="102" t="str">
        <f t="shared" si="39"/>
        <v/>
      </c>
      <c r="AD54" s="102" t="str">
        <f t="shared" si="39"/>
        <v/>
      </c>
      <c r="AE54" s="102" t="str">
        <f t="shared" si="39"/>
        <v/>
      </c>
      <c r="AF54" s="102" t="str">
        <f t="shared" si="39"/>
        <v/>
      </c>
      <c r="AG54" s="102" t="str">
        <f t="shared" si="39"/>
        <v/>
      </c>
      <c r="AH54" s="102" t="str">
        <f t="shared" si="39"/>
        <v/>
      </c>
      <c r="AI54" s="102" t="str">
        <f t="shared" si="39"/>
        <v/>
      </c>
      <c r="AJ54" s="102" t="str">
        <f t="shared" si="39"/>
        <v/>
      </c>
      <c r="AK54" s="102" t="str">
        <f t="shared" si="39"/>
        <v/>
      </c>
      <c r="AL54" s="102" t="str">
        <f t="shared" si="39"/>
        <v/>
      </c>
      <c r="AM54" s="102" t="str">
        <f t="shared" si="39"/>
        <v/>
      </c>
      <c r="AN54" s="102" t="str">
        <f t="shared" si="39"/>
        <v/>
      </c>
      <c r="AO54" s="102" t="str">
        <f t="shared" si="39"/>
        <v/>
      </c>
      <c r="AP54" s="102" t="str">
        <f t="shared" si="39"/>
        <v/>
      </c>
      <c r="AQ54" s="102" t="str">
        <f t="shared" si="39"/>
        <v/>
      </c>
      <c r="AR54" s="102" t="str">
        <f t="shared" si="39"/>
        <v/>
      </c>
      <c r="AS54" s="102" t="str">
        <f t="shared" si="39"/>
        <v/>
      </c>
      <c r="AT54" s="102" t="str">
        <f t="shared" si="39"/>
        <v/>
      </c>
      <c r="AU54" s="102" t="str">
        <f t="shared" si="39"/>
        <v/>
      </c>
      <c r="AV54" s="102" t="str">
        <f t="shared" si="39"/>
        <v/>
      </c>
      <c r="AW54" s="102" t="str">
        <f t="shared" si="39"/>
        <v/>
      </c>
      <c r="AX54" s="102" t="str">
        <f t="shared" si="39"/>
        <v/>
      </c>
      <c r="AY54" s="102" t="str">
        <f t="shared" si="39"/>
        <v/>
      </c>
      <c r="AZ54" s="102" t="str">
        <f t="shared" si="39"/>
        <v/>
      </c>
      <c r="BA54" s="102" t="str">
        <f t="shared" si="39"/>
        <v/>
      </c>
      <c r="BB54" s="102" t="str">
        <f t="shared" si="39"/>
        <v/>
      </c>
      <c r="BC54" s="102" t="str">
        <f t="shared" si="39"/>
        <v/>
      </c>
      <c r="BD54" s="102" t="str">
        <f t="shared" si="39"/>
        <v/>
      </c>
      <c r="BE54" s="102" t="str">
        <f t="shared" si="39"/>
        <v/>
      </c>
      <c r="BF54" s="102" t="str">
        <f t="shared" si="39"/>
        <v/>
      </c>
      <c r="BG54" s="102" t="str">
        <f t="shared" si="39"/>
        <v/>
      </c>
      <c r="BH54" s="102" t="str">
        <f t="shared" ref="BH54:CM54" si="40">IFERROR(SUM(BH49:BH52)-BH44, "")</f>
        <v/>
      </c>
      <c r="BI54" s="102" t="str">
        <f t="shared" si="40"/>
        <v/>
      </c>
      <c r="BJ54" s="102" t="str">
        <f t="shared" si="40"/>
        <v/>
      </c>
      <c r="BK54" s="102" t="str">
        <f t="shared" si="40"/>
        <v/>
      </c>
      <c r="BL54" s="102" t="str">
        <f t="shared" si="40"/>
        <v/>
      </c>
      <c r="BM54" s="102" t="str">
        <f t="shared" si="40"/>
        <v/>
      </c>
      <c r="BN54" s="102" t="str">
        <f t="shared" si="40"/>
        <v/>
      </c>
      <c r="BO54" s="102" t="str">
        <f t="shared" si="40"/>
        <v/>
      </c>
      <c r="BP54" s="102" t="str">
        <f t="shared" si="40"/>
        <v/>
      </c>
      <c r="BQ54" s="102" t="str">
        <f t="shared" si="40"/>
        <v/>
      </c>
      <c r="BR54" s="102" t="str">
        <f t="shared" si="40"/>
        <v/>
      </c>
      <c r="BS54" s="102" t="str">
        <f t="shared" si="40"/>
        <v/>
      </c>
      <c r="BT54" s="102" t="str">
        <f t="shared" si="40"/>
        <v/>
      </c>
      <c r="BU54" s="102" t="str">
        <f t="shared" si="40"/>
        <v/>
      </c>
      <c r="BV54" s="102" t="str">
        <f t="shared" si="40"/>
        <v/>
      </c>
      <c r="BW54" s="102" t="str">
        <f t="shared" si="40"/>
        <v/>
      </c>
      <c r="BX54" s="102" t="str">
        <f t="shared" si="40"/>
        <v/>
      </c>
      <c r="BY54" s="102" t="str">
        <f t="shared" si="40"/>
        <v/>
      </c>
      <c r="BZ54" s="102" t="str">
        <f t="shared" si="40"/>
        <v/>
      </c>
      <c r="CA54" s="102" t="str">
        <f t="shared" si="40"/>
        <v/>
      </c>
      <c r="CB54" s="102" t="str">
        <f t="shared" si="40"/>
        <v/>
      </c>
      <c r="CC54" s="102" t="str">
        <f t="shared" si="40"/>
        <v/>
      </c>
      <c r="CD54" s="102" t="str">
        <f t="shared" si="40"/>
        <v/>
      </c>
      <c r="CE54" s="102" t="str">
        <f t="shared" si="40"/>
        <v/>
      </c>
      <c r="CF54" s="102" t="str">
        <f t="shared" si="40"/>
        <v/>
      </c>
      <c r="CG54" s="102" t="str">
        <f t="shared" si="40"/>
        <v/>
      </c>
      <c r="CH54" s="102" t="str">
        <f t="shared" si="40"/>
        <v/>
      </c>
      <c r="CI54" s="102" t="str">
        <f t="shared" si="40"/>
        <v/>
      </c>
      <c r="CJ54" s="102" t="str">
        <f t="shared" si="40"/>
        <v/>
      </c>
      <c r="CK54" s="102" t="str">
        <f t="shared" si="40"/>
        <v/>
      </c>
      <c r="CL54" s="102" t="str">
        <f t="shared" si="40"/>
        <v/>
      </c>
      <c r="CM54" s="102" t="str">
        <f t="shared" si="40"/>
        <v/>
      </c>
      <c r="CN54" s="102" t="str">
        <f t="shared" ref="CN54:DS54" si="41">IFERROR(SUM(CN49:CN52)-CN44, "")</f>
        <v/>
      </c>
      <c r="CO54" s="102" t="str">
        <f t="shared" si="41"/>
        <v/>
      </c>
      <c r="CP54" s="102" t="str">
        <f t="shared" si="41"/>
        <v/>
      </c>
      <c r="CQ54" s="102" t="str">
        <f t="shared" si="41"/>
        <v/>
      </c>
      <c r="CR54" s="102" t="str">
        <f t="shared" si="41"/>
        <v/>
      </c>
      <c r="CS54" s="102" t="str">
        <f t="shared" si="41"/>
        <v/>
      </c>
      <c r="CT54" s="102" t="str">
        <f t="shared" si="41"/>
        <v/>
      </c>
      <c r="CU54" s="102" t="str">
        <f t="shared" si="41"/>
        <v/>
      </c>
      <c r="CV54" s="102" t="str">
        <f t="shared" si="41"/>
        <v/>
      </c>
      <c r="CW54" s="102" t="str">
        <f t="shared" si="41"/>
        <v/>
      </c>
      <c r="CX54" s="102" t="str">
        <f t="shared" si="41"/>
        <v/>
      </c>
      <c r="CY54" s="102" t="str">
        <f t="shared" si="41"/>
        <v/>
      </c>
      <c r="CZ54" s="102" t="str">
        <f t="shared" si="41"/>
        <v/>
      </c>
      <c r="DA54" s="102" t="str">
        <f t="shared" si="41"/>
        <v/>
      </c>
      <c r="DB54" s="102" t="str">
        <f t="shared" si="41"/>
        <v/>
      </c>
      <c r="DC54" s="102" t="str">
        <f t="shared" si="41"/>
        <v/>
      </c>
      <c r="DD54" s="102" t="str">
        <f t="shared" si="41"/>
        <v/>
      </c>
      <c r="DE54" s="102" t="str">
        <f t="shared" si="41"/>
        <v/>
      </c>
      <c r="DF54" s="102" t="str">
        <f t="shared" si="41"/>
        <v/>
      </c>
      <c r="DG54" s="102" t="str">
        <f t="shared" si="41"/>
        <v/>
      </c>
      <c r="DH54" s="102" t="str">
        <f t="shared" si="41"/>
        <v/>
      </c>
      <c r="DI54" s="102" t="str">
        <f t="shared" si="41"/>
        <v/>
      </c>
      <c r="DJ54" s="102" t="str">
        <f t="shared" si="41"/>
        <v/>
      </c>
      <c r="DK54" s="102" t="str">
        <f t="shared" si="41"/>
        <v/>
      </c>
      <c r="DL54" s="102" t="str">
        <f t="shared" si="41"/>
        <v/>
      </c>
      <c r="DM54" s="102" t="str">
        <f t="shared" si="41"/>
        <v/>
      </c>
      <c r="DN54" s="102" t="str">
        <f t="shared" si="41"/>
        <v/>
      </c>
      <c r="DO54" s="102" t="str">
        <f t="shared" si="41"/>
        <v/>
      </c>
      <c r="DP54" s="102" t="str">
        <f t="shared" si="41"/>
        <v/>
      </c>
      <c r="DQ54" s="102" t="str">
        <f t="shared" si="41"/>
        <v/>
      </c>
      <c r="DR54" s="102" t="str">
        <f t="shared" si="41"/>
        <v/>
      </c>
      <c r="DS54" s="102" t="str">
        <f t="shared" si="41"/>
        <v/>
      </c>
    </row>
    <row r="56" spans="1:123" x14ac:dyDescent="0.3">
      <c r="A56" s="146" t="s">
        <v>99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theme="6"/>
  </sheetPr>
  <dimension ref="A2:AQ48"/>
  <sheetViews>
    <sheetView topLeftCell="A7" zoomScale="80" zoomScaleNormal="80" workbookViewId="0">
      <selection activeCell="C41" sqref="C41"/>
    </sheetView>
  </sheetViews>
  <sheetFormatPr defaultColWidth="8.69921875" defaultRowHeight="15.6" x14ac:dyDescent="0.3"/>
  <cols>
    <col min="1" max="1" width="8.69921875" style="148"/>
    <col min="3" max="3" width="60.69921875" customWidth="1"/>
    <col min="4" max="4" width="9.69921875" bestFit="1" customWidth="1"/>
  </cols>
  <sheetData>
    <row r="2" spans="1:43" ht="16.2" thickBot="1" x14ac:dyDescent="0.35">
      <c r="A2" s="146" t="str">
        <f>"@"&amp;COUNTIF(A$1:A1,"@*")+1</f>
        <v>@1</v>
      </c>
      <c r="B2" s="1" t="s">
        <v>1124</v>
      </c>
      <c r="C2" s="1"/>
      <c r="D2" s="1"/>
      <c r="E2" s="1"/>
      <c r="F2" s="1"/>
      <c r="G2" s="1"/>
      <c r="H2" s="1"/>
      <c r="I2" s="1"/>
      <c r="J2" s="1"/>
      <c r="K2" s="1"/>
      <c r="L2" s="1"/>
      <c r="M2" s="1"/>
    </row>
    <row r="3" spans="1:43" ht="16.2" thickTop="1" x14ac:dyDescent="0.3">
      <c r="B3" s="8" t="s">
        <v>85</v>
      </c>
      <c r="C3" s="8" t="s">
        <v>1125</v>
      </c>
    </row>
    <row r="4" spans="1:43" x14ac:dyDescent="0.3">
      <c r="B4" s="8"/>
      <c r="C4" s="8"/>
    </row>
    <row r="5" spans="1:43" ht="27.75" customHeight="1" x14ac:dyDescent="0.3">
      <c r="B5" s="33" t="s">
        <v>109</v>
      </c>
      <c r="C5" s="33" t="s">
        <v>1126</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
      <c r="B7" s="33" t="s">
        <v>176</v>
      </c>
      <c r="C7" s="33" t="s">
        <v>177</v>
      </c>
      <c r="D7" s="36">
        <f>IF(SUM(D8:D22) &gt; 0, SUM(D8:D22), "")</f>
        <v>40954.452501167791</v>
      </c>
      <c r="E7" s="36">
        <f t="shared" ref="E7:K7" si="0">IF(SUM(E8:E22) &gt; 0, SUM(E8:E22), "")</f>
        <v>41704.815545741345</v>
      </c>
      <c r="F7" s="36">
        <f t="shared" si="0"/>
        <v>40572.259731166814</v>
      </c>
      <c r="G7" s="36">
        <f t="shared" si="0"/>
        <v>36990.971482006913</v>
      </c>
      <c r="H7" s="36">
        <f t="shared" si="0"/>
        <v>35739.165506409649</v>
      </c>
      <c r="I7" s="36">
        <f t="shared" si="0"/>
        <v>31781.541494333247</v>
      </c>
      <c r="J7" s="36">
        <f t="shared" si="0"/>
        <v>30792.018467468373</v>
      </c>
      <c r="K7" s="36">
        <f t="shared" si="0"/>
        <v>31649.414229709</v>
      </c>
      <c r="L7" s="36" t="str">
        <f t="shared" ref="L7:AQ7" si="1">IF(SUM(L8:L22) &gt; 0, SUM(L8:L22),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
      <c r="B8" s="39" t="s">
        <v>178</v>
      </c>
      <c r="C8" s="37" t="s">
        <v>179</v>
      </c>
      <c r="D8" s="58">
        <f>IF(Emissions!F98&gt;0, Emissions!F98, "")</f>
        <v>40050.494121625932</v>
      </c>
      <c r="E8" s="58">
        <f>IF(Emissions!G98&gt;0, Emissions!G98, "")</f>
        <v>40824.177422145607</v>
      </c>
      <c r="F8" s="58">
        <f>IF(Emissions!H98&gt;0, Emissions!H98, "")</f>
        <v>39752.39445256583</v>
      </c>
      <c r="G8" s="58">
        <f>IF(Emissions!I98&gt;0, Emissions!I98, "")</f>
        <v>36194.83141801475</v>
      </c>
      <c r="H8" s="58">
        <f>IF(Emissions!J98&gt;0, Emissions!J98, "")</f>
        <v>34940.348611347334</v>
      </c>
      <c r="I8" s="58">
        <f>IF(Emissions!K98&gt;0, Emissions!K98, "")</f>
        <v>31013.180068700272</v>
      </c>
      <c r="J8" s="58">
        <f>IF(Emissions!L98&gt;0, Emissions!L98, "")</f>
        <v>30028.286242145874</v>
      </c>
      <c r="K8" s="58">
        <f>IF(Emissions!M98&gt;0, Emissions!M98, "")</f>
        <v>30895.845442209436</v>
      </c>
      <c r="L8" s="58" t="str">
        <f>IF(Emissions!N98&gt;0, Emissions!N98, "")</f>
        <v/>
      </c>
      <c r="M8" s="58" t="str">
        <f>IF(Emissions!O98&gt;0, Emissions!O98, "")</f>
        <v/>
      </c>
      <c r="N8" s="58" t="str">
        <f>IF(Emissions!P98&gt;0, Emissions!P98, "")</f>
        <v/>
      </c>
      <c r="O8" s="58" t="str">
        <f>IF(Emissions!Q98&gt;0, Emissions!Q98, "")</f>
        <v/>
      </c>
      <c r="P8" s="58" t="str">
        <f>IF(Emissions!R98&gt;0, Emissions!R98, "")</f>
        <v/>
      </c>
      <c r="Q8" s="58" t="str">
        <f>IF(Emissions!S98&gt;0, Emissions!S98, "")</f>
        <v/>
      </c>
      <c r="R8" s="58" t="str">
        <f>IF(Emissions!T98&gt;0, Emissions!T98, "")</f>
        <v/>
      </c>
      <c r="S8" s="58" t="str">
        <f>IF(Emissions!U98&gt;0, Emissions!U98, "")</f>
        <v/>
      </c>
      <c r="T8" s="58" t="str">
        <f>IF(Emissions!V98&gt;0, Emissions!V98, "")</f>
        <v/>
      </c>
      <c r="U8" s="58" t="str">
        <f>IF(Emissions!W98&gt;0, Emissions!W98, "")</f>
        <v/>
      </c>
      <c r="V8" s="58" t="str">
        <f>IF(Emissions!X98&gt;0, Emissions!X98, "")</f>
        <v/>
      </c>
      <c r="W8" s="58" t="str">
        <f>IF(Emissions!Y98&gt;0, Emissions!Y98, "")</f>
        <v/>
      </c>
      <c r="X8" s="58" t="str">
        <f>IF(Emissions!Z98&gt;0, Emissions!Z98, "")</f>
        <v/>
      </c>
      <c r="Y8" s="58" t="str">
        <f>IF(Emissions!AA98&gt;0, Emissions!AA98, "")</f>
        <v/>
      </c>
      <c r="Z8" s="58" t="str">
        <f>IF(Emissions!AB98&gt;0, Emissions!AB98, "")</f>
        <v/>
      </c>
      <c r="AA8" s="58" t="str">
        <f>IF(Emissions!AC98&gt;0, Emissions!AC98, "")</f>
        <v/>
      </c>
      <c r="AB8" s="58" t="str">
        <f>IF(Emissions!AD98&gt;0, Emissions!AD98, "")</f>
        <v/>
      </c>
      <c r="AC8" s="58" t="str">
        <f>IF(Emissions!AE98&gt;0, Emissions!AE98, "")</f>
        <v/>
      </c>
      <c r="AD8" s="58" t="str">
        <f>IF(Emissions!AF98&gt;0, Emissions!AF98, "")</f>
        <v/>
      </c>
      <c r="AE8" s="58" t="str">
        <f>IF(Emissions!AG98&gt;0, Emissions!AG98, "")</f>
        <v/>
      </c>
      <c r="AF8" s="58" t="str">
        <f>IF(Emissions!AH98&gt;0, Emissions!AH98, "")</f>
        <v/>
      </c>
      <c r="AG8" s="58" t="str">
        <f>IF(Emissions!AI98&gt;0, Emissions!AI98, "")</f>
        <v/>
      </c>
      <c r="AH8" s="58" t="str">
        <f>IF(Emissions!AJ98&gt;0, Emissions!AJ98, "")</f>
        <v/>
      </c>
      <c r="AI8" s="58" t="str">
        <f>IF(Emissions!AK98&gt;0, Emissions!AK98, "")</f>
        <v/>
      </c>
      <c r="AJ8" s="58" t="str">
        <f>IF(Emissions!AL98&gt;0, Emissions!AL98, "")</f>
        <v/>
      </c>
      <c r="AK8" s="58" t="str">
        <f>IF(Emissions!AM98&gt;0, Emissions!AM98, "")</f>
        <v/>
      </c>
      <c r="AL8" s="58" t="str">
        <f>IF(Emissions!AN98&gt;0, Emissions!AN98, "")</f>
        <v/>
      </c>
      <c r="AM8" s="58" t="str">
        <f>IF(Emissions!AO98&gt;0, Emissions!AO98, "")</f>
        <v/>
      </c>
      <c r="AN8" s="58" t="str">
        <f>IF(Emissions!AP98&gt;0, Emissions!AP98, "")</f>
        <v/>
      </c>
      <c r="AO8" s="58" t="str">
        <f>IF(Emissions!AQ98&gt;0, Emissions!AQ98, "")</f>
        <v/>
      </c>
      <c r="AP8" s="58" t="str">
        <f>IF(Emissions!AR98&gt;0, Emissions!AR98, "")</f>
        <v/>
      </c>
      <c r="AQ8" s="58" t="str">
        <f>IF(Emissions!AS98&gt;0, Emissions!AS98, "")</f>
        <v/>
      </c>
    </row>
    <row r="9" spans="1:43" x14ac:dyDescent="0.3">
      <c r="B9" s="39" t="s">
        <v>180</v>
      </c>
      <c r="C9" s="37" t="s">
        <v>181</v>
      </c>
      <c r="D9" s="58">
        <f>IF(Emissions!F99&gt;0, Emissions!F99, "")</f>
        <v>413.99560944066627</v>
      </c>
      <c r="E9" s="58">
        <f>IF(Emissions!G99&gt;0, Emissions!G99, "")</f>
        <v>397.03014558547716</v>
      </c>
      <c r="F9" s="58">
        <f>IF(Emissions!H99&gt;0, Emissions!H99, "")</f>
        <v>366.70165529610557</v>
      </c>
      <c r="G9" s="58">
        <f>IF(Emissions!I99&gt;0, Emissions!I99, "")</f>
        <v>368.28842555579769</v>
      </c>
      <c r="H9" s="58">
        <f>IF(Emissions!J99&gt;0, Emissions!J99, "")</f>
        <v>380.32185958204388</v>
      </c>
      <c r="I9" s="58">
        <f>IF(Emissions!K99&gt;0, Emissions!K99, "")</f>
        <v>373.98254642666512</v>
      </c>
      <c r="J9" s="58">
        <f>IF(Emissions!L99&gt;0, Emissions!L99, "")</f>
        <v>374.45355278589761</v>
      </c>
      <c r="K9" s="58">
        <f>IF(Emissions!M99&gt;0, Emissions!M99, "")</f>
        <v>369.69509011321134</v>
      </c>
      <c r="L9" s="58" t="str">
        <f>IF(Emissions!N99&gt;0, Emissions!N99, "")</f>
        <v/>
      </c>
      <c r="M9" s="58" t="str">
        <f>IF(Emissions!O99&gt;0, Emissions!O99, "")</f>
        <v/>
      </c>
      <c r="N9" s="58" t="str">
        <f>IF(Emissions!P99&gt;0, Emissions!P99, "")</f>
        <v/>
      </c>
      <c r="O9" s="58" t="str">
        <f>IF(Emissions!Q99&gt;0, Emissions!Q99, "")</f>
        <v/>
      </c>
      <c r="P9" s="58" t="str">
        <f>IF(Emissions!R99&gt;0, Emissions!R99, "")</f>
        <v/>
      </c>
      <c r="Q9" s="58" t="str">
        <f>IF(Emissions!S99&gt;0, Emissions!S99, "")</f>
        <v/>
      </c>
      <c r="R9" s="58" t="str">
        <f>IF(Emissions!T99&gt;0, Emissions!T99, "")</f>
        <v/>
      </c>
      <c r="S9" s="58" t="str">
        <f>IF(Emissions!U99&gt;0, Emissions!U99, "")</f>
        <v/>
      </c>
      <c r="T9" s="58" t="str">
        <f>IF(Emissions!V99&gt;0, Emissions!V99, "")</f>
        <v/>
      </c>
      <c r="U9" s="58" t="str">
        <f>IF(Emissions!W99&gt;0, Emissions!W99, "")</f>
        <v/>
      </c>
      <c r="V9" s="58" t="str">
        <f>IF(Emissions!X99&gt;0, Emissions!X99, "")</f>
        <v/>
      </c>
      <c r="W9" s="58" t="str">
        <f>IF(Emissions!Y99&gt;0, Emissions!Y99, "")</f>
        <v/>
      </c>
      <c r="X9" s="58" t="str">
        <f>IF(Emissions!Z99&gt;0, Emissions!Z99, "")</f>
        <v/>
      </c>
      <c r="Y9" s="58" t="str">
        <f>IF(Emissions!AA99&gt;0, Emissions!AA99, "")</f>
        <v/>
      </c>
      <c r="Z9" s="58" t="str">
        <f>IF(Emissions!AB99&gt;0, Emissions!AB99, "")</f>
        <v/>
      </c>
      <c r="AA9" s="58" t="str">
        <f>IF(Emissions!AC99&gt;0, Emissions!AC99, "")</f>
        <v/>
      </c>
      <c r="AB9" s="58" t="str">
        <f>IF(Emissions!AD99&gt;0, Emissions!AD99, "")</f>
        <v/>
      </c>
      <c r="AC9" s="58" t="str">
        <f>IF(Emissions!AE99&gt;0, Emissions!AE99, "")</f>
        <v/>
      </c>
      <c r="AD9" s="58" t="str">
        <f>IF(Emissions!AF99&gt;0, Emissions!AF99, "")</f>
        <v/>
      </c>
      <c r="AE9" s="58" t="str">
        <f>IF(Emissions!AG99&gt;0, Emissions!AG99, "")</f>
        <v/>
      </c>
      <c r="AF9" s="58" t="str">
        <f>IF(Emissions!AH99&gt;0, Emissions!AH99, "")</f>
        <v/>
      </c>
      <c r="AG9" s="58" t="str">
        <f>IF(Emissions!AI99&gt;0, Emissions!AI99, "")</f>
        <v/>
      </c>
      <c r="AH9" s="58" t="str">
        <f>IF(Emissions!AJ99&gt;0, Emissions!AJ99, "")</f>
        <v/>
      </c>
      <c r="AI9" s="58" t="str">
        <f>IF(Emissions!AK99&gt;0, Emissions!AK99, "")</f>
        <v/>
      </c>
      <c r="AJ9" s="58" t="str">
        <f>IF(Emissions!AL99&gt;0, Emissions!AL99, "")</f>
        <v/>
      </c>
      <c r="AK9" s="58" t="str">
        <f>IF(Emissions!AM99&gt;0, Emissions!AM99, "")</f>
        <v/>
      </c>
      <c r="AL9" s="58" t="str">
        <f>IF(Emissions!AN99&gt;0, Emissions!AN99, "")</f>
        <v/>
      </c>
      <c r="AM9" s="58" t="str">
        <f>IF(Emissions!AO99&gt;0, Emissions!AO99, "")</f>
        <v/>
      </c>
      <c r="AN9" s="58" t="str">
        <f>IF(Emissions!AP99&gt;0, Emissions!AP99, "")</f>
        <v/>
      </c>
      <c r="AO9" s="58" t="str">
        <f>IF(Emissions!AQ99&gt;0, Emissions!AQ99, "")</f>
        <v/>
      </c>
      <c r="AP9" s="58" t="str">
        <f>IF(Emissions!AR99&gt;0, Emissions!AR99, "")</f>
        <v/>
      </c>
      <c r="AQ9" s="58" t="str">
        <f>IF(Emissions!AS99&gt;0, Emissions!AS99, "")</f>
        <v/>
      </c>
    </row>
    <row r="10" spans="1:43" x14ac:dyDescent="0.3">
      <c r="B10" s="39" t="s">
        <v>182</v>
      </c>
      <c r="C10" s="37" t="s">
        <v>183</v>
      </c>
      <c r="D10" s="58">
        <f>IF(Emissions!F100&gt;0, Emissions!F100, "")</f>
        <v>0.50030033281011854</v>
      </c>
      <c r="E10" s="58">
        <f>IF(Emissions!G100&gt;0, Emissions!G100, "")</f>
        <v>0.52838394183120529</v>
      </c>
      <c r="F10" s="58">
        <f>IF(Emissions!H100&gt;0, Emissions!H100, "")</f>
        <v>0.54877595509548038</v>
      </c>
      <c r="G10" s="58">
        <f>IF(Emissions!I100&gt;0, Emissions!I100, "")</f>
        <v>0.56012100818756183</v>
      </c>
      <c r="H10" s="58">
        <f>IF(Emissions!J100&gt;0, Emissions!J100, "")</f>
        <v>0.5610154361181372</v>
      </c>
      <c r="I10" s="58">
        <f>IF(Emissions!K100&gt;0, Emissions!K100, "")</f>
        <v>0.56184067623443779</v>
      </c>
      <c r="J10" s="58">
        <f>IF(Emissions!L100&gt;0, Emissions!L100, "")</f>
        <v>0.56227608352789737</v>
      </c>
      <c r="K10" s="58">
        <f>IF(Emissions!M100&gt;0, Emissions!M100, "")</f>
        <v>0.55262698195334314</v>
      </c>
      <c r="L10" s="58" t="str">
        <f>IF(Emissions!N100&gt;0, Emissions!N100, "")</f>
        <v/>
      </c>
      <c r="M10" s="58" t="str">
        <f>IF(Emissions!O100&gt;0, Emissions!O100, "")</f>
        <v/>
      </c>
      <c r="N10" s="58" t="str">
        <f>IF(Emissions!P100&gt;0, Emissions!P100, "")</f>
        <v/>
      </c>
      <c r="O10" s="58" t="str">
        <f>IF(Emissions!Q100&gt;0, Emissions!Q100, "")</f>
        <v/>
      </c>
      <c r="P10" s="58" t="str">
        <f>IF(Emissions!R100&gt;0, Emissions!R100, "")</f>
        <v/>
      </c>
      <c r="Q10" s="58" t="str">
        <f>IF(Emissions!S100&gt;0, Emissions!S100, "")</f>
        <v/>
      </c>
      <c r="R10" s="58" t="str">
        <f>IF(Emissions!T100&gt;0, Emissions!T100, "")</f>
        <v/>
      </c>
      <c r="S10" s="58" t="str">
        <f>IF(Emissions!U100&gt;0, Emissions!U100, "")</f>
        <v/>
      </c>
      <c r="T10" s="58" t="str">
        <f>IF(Emissions!V100&gt;0, Emissions!V100, "")</f>
        <v/>
      </c>
      <c r="U10" s="58" t="str">
        <f>IF(Emissions!W100&gt;0, Emissions!W100, "")</f>
        <v/>
      </c>
      <c r="V10" s="58" t="str">
        <f>IF(Emissions!X100&gt;0, Emissions!X100, "")</f>
        <v/>
      </c>
      <c r="W10" s="58" t="str">
        <f>IF(Emissions!Y100&gt;0, Emissions!Y100, "")</f>
        <v/>
      </c>
      <c r="X10" s="58" t="str">
        <f>IF(Emissions!Z100&gt;0, Emissions!Z100, "")</f>
        <v/>
      </c>
      <c r="Y10" s="58" t="str">
        <f>IF(Emissions!AA100&gt;0, Emissions!AA100, "")</f>
        <v/>
      </c>
      <c r="Z10" s="58" t="str">
        <f>IF(Emissions!AB100&gt;0, Emissions!AB100, "")</f>
        <v/>
      </c>
      <c r="AA10" s="58" t="str">
        <f>IF(Emissions!AC100&gt;0, Emissions!AC100, "")</f>
        <v/>
      </c>
      <c r="AB10" s="58" t="str">
        <f>IF(Emissions!AD100&gt;0, Emissions!AD100, "")</f>
        <v/>
      </c>
      <c r="AC10" s="58" t="str">
        <f>IF(Emissions!AE100&gt;0, Emissions!AE100, "")</f>
        <v/>
      </c>
      <c r="AD10" s="58" t="str">
        <f>IF(Emissions!AF100&gt;0, Emissions!AF100, "")</f>
        <v/>
      </c>
      <c r="AE10" s="58" t="str">
        <f>IF(Emissions!AG100&gt;0, Emissions!AG100, "")</f>
        <v/>
      </c>
      <c r="AF10" s="58" t="str">
        <f>IF(Emissions!AH100&gt;0, Emissions!AH100, "")</f>
        <v/>
      </c>
      <c r="AG10" s="58" t="str">
        <f>IF(Emissions!AI100&gt;0, Emissions!AI100, "")</f>
        <v/>
      </c>
      <c r="AH10" s="58" t="str">
        <f>IF(Emissions!AJ100&gt;0, Emissions!AJ100, "")</f>
        <v/>
      </c>
      <c r="AI10" s="58" t="str">
        <f>IF(Emissions!AK100&gt;0, Emissions!AK100, "")</f>
        <v/>
      </c>
      <c r="AJ10" s="58" t="str">
        <f>IF(Emissions!AL100&gt;0, Emissions!AL100, "")</f>
        <v/>
      </c>
      <c r="AK10" s="58" t="str">
        <f>IF(Emissions!AM100&gt;0, Emissions!AM100, "")</f>
        <v/>
      </c>
      <c r="AL10" s="58" t="str">
        <f>IF(Emissions!AN100&gt;0, Emissions!AN100, "")</f>
        <v/>
      </c>
      <c r="AM10" s="58" t="str">
        <f>IF(Emissions!AO100&gt;0, Emissions!AO100, "")</f>
        <v/>
      </c>
      <c r="AN10" s="58" t="str">
        <f>IF(Emissions!AP100&gt;0, Emissions!AP100, "")</f>
        <v/>
      </c>
      <c r="AO10" s="58" t="str">
        <f>IF(Emissions!AQ100&gt;0, Emissions!AQ100, "")</f>
        <v/>
      </c>
      <c r="AP10" s="58" t="str">
        <f>IF(Emissions!AR100&gt;0, Emissions!AR100, "")</f>
        <v/>
      </c>
      <c r="AQ10" s="58" t="str">
        <f>IF(Emissions!AS100&gt;0, Emissions!AS100, "")</f>
        <v/>
      </c>
    </row>
    <row r="11" spans="1:43" x14ac:dyDescent="0.3">
      <c r="B11" s="39" t="s">
        <v>184</v>
      </c>
      <c r="C11" s="37" t="s">
        <v>185</v>
      </c>
      <c r="D11" s="58">
        <f>IF(Emissions!F64&gt;0, Emissions!F64, "")</f>
        <v>118.89180493623151</v>
      </c>
      <c r="E11" s="58">
        <f>IF(Emissions!G64&gt;0, Emissions!G64, "")</f>
        <v>117.60433419331682</v>
      </c>
      <c r="F11" s="58">
        <f>IF(Emissions!H64&gt;0, Emissions!H64, "")</f>
        <v>112.2192480400939</v>
      </c>
      <c r="G11" s="58">
        <f>IF(Emissions!I64&gt;0, Emissions!I64, "")</f>
        <v>108.0454779582787</v>
      </c>
      <c r="H11" s="58">
        <f>IF(Emissions!J64&gt;0, Emissions!J64, "")</f>
        <v>104.08592210772586</v>
      </c>
      <c r="I11" s="58">
        <f>IF(Emissions!K64&gt;0, Emissions!K64, "")</f>
        <v>92.61330010706061</v>
      </c>
      <c r="J11" s="58">
        <f>IF(Emissions!L64&gt;0, Emissions!L64, "")</f>
        <v>92.019104728437625</v>
      </c>
      <c r="K11" s="58">
        <f>IF(Emissions!M64&gt;0, Emissions!M64, "")</f>
        <v>86.288840414331673</v>
      </c>
      <c r="L11" s="58" t="str">
        <f>IF(Emissions!N64&gt;0, Emissions!N64, "")</f>
        <v/>
      </c>
      <c r="M11" s="58" t="str">
        <f>IF(Emissions!O64&gt;0, Emissions!O64, "")</f>
        <v/>
      </c>
      <c r="N11" s="58" t="str">
        <f>IF(Emissions!P64&gt;0, Emissions!P64, "")</f>
        <v/>
      </c>
      <c r="O11" s="58" t="str">
        <f>IF(Emissions!Q64&gt;0, Emissions!Q64, "")</f>
        <v/>
      </c>
      <c r="P11" s="58" t="str">
        <f>IF(Emissions!R64&gt;0, Emissions!R64, "")</f>
        <v/>
      </c>
      <c r="Q11" s="58" t="str">
        <f>IF(Emissions!S64&gt;0, Emissions!S64, "")</f>
        <v/>
      </c>
      <c r="R11" s="58" t="str">
        <f>IF(Emissions!T64&gt;0, Emissions!T64, "")</f>
        <v/>
      </c>
      <c r="S11" s="58" t="str">
        <f>IF(Emissions!U64&gt;0, Emissions!U64, "")</f>
        <v/>
      </c>
      <c r="T11" s="58" t="str">
        <f>IF(Emissions!V64&gt;0, Emissions!V64, "")</f>
        <v/>
      </c>
      <c r="U11" s="58" t="str">
        <f>IF(Emissions!W64&gt;0, Emissions!W64, "")</f>
        <v/>
      </c>
      <c r="V11" s="58" t="str">
        <f>IF(Emissions!X64&gt;0, Emissions!X64, "")</f>
        <v/>
      </c>
      <c r="W11" s="58" t="str">
        <f>IF(Emissions!Y64&gt;0, Emissions!Y64, "")</f>
        <v/>
      </c>
      <c r="X11" s="58" t="str">
        <f>IF(Emissions!Z64&gt;0, Emissions!Z64, "")</f>
        <v/>
      </c>
      <c r="Y11" s="58" t="str">
        <f>IF(Emissions!AA64&gt;0, Emissions!AA64, "")</f>
        <v/>
      </c>
      <c r="Z11" s="58" t="str">
        <f>IF(Emissions!AB64&gt;0, Emissions!AB64, "")</f>
        <v/>
      </c>
      <c r="AA11" s="58" t="str">
        <f>IF(Emissions!AC64&gt;0, Emissions!AC64, "")</f>
        <v/>
      </c>
      <c r="AB11" s="58" t="str">
        <f>IF(Emissions!AD64&gt;0, Emissions!AD64, "")</f>
        <v/>
      </c>
      <c r="AC11" s="58" t="str">
        <f>IF(Emissions!AE64&gt;0, Emissions!AE64, "")</f>
        <v/>
      </c>
      <c r="AD11" s="58" t="str">
        <f>IF(Emissions!AF64&gt;0, Emissions!AF64, "")</f>
        <v/>
      </c>
      <c r="AE11" s="58" t="str">
        <f>IF(Emissions!AG64&gt;0, Emissions!AG64, "")</f>
        <v/>
      </c>
      <c r="AF11" s="58" t="str">
        <f>IF(Emissions!AH64&gt;0, Emissions!AH64, "")</f>
        <v/>
      </c>
      <c r="AG11" s="58" t="str">
        <f>IF(Emissions!AI64&gt;0, Emissions!AI64, "")</f>
        <v/>
      </c>
      <c r="AH11" s="58" t="str">
        <f>IF(Emissions!AJ64&gt;0, Emissions!AJ64, "")</f>
        <v/>
      </c>
      <c r="AI11" s="58" t="str">
        <f>IF(Emissions!AK64&gt;0, Emissions!AK64, "")</f>
        <v/>
      </c>
      <c r="AJ11" s="58" t="str">
        <f>IF(Emissions!AL64&gt;0, Emissions!AL64, "")</f>
        <v/>
      </c>
      <c r="AK11" s="58" t="str">
        <f>IF(Emissions!AM64&gt;0, Emissions!AM64, "")</f>
        <v/>
      </c>
      <c r="AL11" s="58" t="str">
        <f>IF(Emissions!AN64&gt;0, Emissions!AN64, "")</f>
        <v/>
      </c>
      <c r="AM11" s="58" t="str">
        <f>IF(Emissions!AO64&gt;0, Emissions!AO64, "")</f>
        <v/>
      </c>
      <c r="AN11" s="58" t="str">
        <f>IF(Emissions!AP64&gt;0, Emissions!AP64, "")</f>
        <v/>
      </c>
      <c r="AO11" s="58" t="str">
        <f>IF(Emissions!AQ64&gt;0, Emissions!AQ64, "")</f>
        <v/>
      </c>
      <c r="AP11" s="58" t="str">
        <f>IF(Emissions!AR64&gt;0, Emissions!AR64, "")</f>
        <v/>
      </c>
      <c r="AQ11" s="58" t="str">
        <f>IF(Emissions!AS64&gt;0, Emissions!AS64, "")</f>
        <v/>
      </c>
    </row>
    <row r="12" spans="1:43" x14ac:dyDescent="0.3">
      <c r="B12" s="39" t="s">
        <v>186</v>
      </c>
      <c r="C12" s="37" t="s">
        <v>1127</v>
      </c>
      <c r="D12" s="52">
        <f>IF(Emissions!F101&gt;0, Emissions!F101, "")</f>
        <v>13.025986094700642</v>
      </c>
      <c r="E12" s="52">
        <f>IF(Emissions!G101&gt;0, Emissions!G101, "")</f>
        <v>12.990182972397623</v>
      </c>
      <c r="F12" s="52">
        <f>IF(Emissions!H101&gt;0, Emissions!H101, "")</f>
        <v>13.140616458965585</v>
      </c>
      <c r="G12" s="52">
        <f>IF(Emissions!I101&gt;0, Emissions!I101, "")</f>
        <v>13.223134151366233</v>
      </c>
      <c r="H12" s="52">
        <f>IF(Emissions!J101&gt;0, Emissions!J101, "")</f>
        <v>13.081318925410029</v>
      </c>
      <c r="I12" s="52">
        <f>IF(Emissions!K101&gt;0, Emissions!K101, "")</f>
        <v>12.823826320631088</v>
      </c>
      <c r="J12" s="52">
        <f>IF(Emissions!L101&gt;0, Emissions!L101, "")</f>
        <v>12.917061335457996</v>
      </c>
      <c r="K12" s="52">
        <f>IF(Emissions!M101&gt;0, Emissions!M101, "")</f>
        <v>12.605215501788921</v>
      </c>
      <c r="L12" s="52" t="str">
        <f>IF(Emissions!N101&gt;0, Emissions!N101, "")</f>
        <v/>
      </c>
      <c r="M12" s="52" t="str">
        <f>IF(Emissions!O101&gt;0, Emissions!O101, "")</f>
        <v/>
      </c>
      <c r="N12" s="52" t="str">
        <f>IF(Emissions!P101&gt;0, Emissions!P101, "")</f>
        <v/>
      </c>
      <c r="O12" s="52" t="str">
        <f>IF(Emissions!Q101&gt;0, Emissions!Q101, "")</f>
        <v/>
      </c>
      <c r="P12" s="52" t="str">
        <f>IF(Emissions!R101&gt;0, Emissions!R101, "")</f>
        <v/>
      </c>
      <c r="Q12" s="52" t="str">
        <f>IF(Emissions!S101&gt;0, Emissions!S101, "")</f>
        <v/>
      </c>
      <c r="R12" s="52" t="str">
        <f>IF(Emissions!T101&gt;0, Emissions!T101, "")</f>
        <v/>
      </c>
      <c r="S12" s="52" t="str">
        <f>IF(Emissions!U101&gt;0, Emissions!U101, "")</f>
        <v/>
      </c>
      <c r="T12" s="52" t="str">
        <f>IF(Emissions!V101&gt;0, Emissions!V101, "")</f>
        <v/>
      </c>
      <c r="U12" s="52" t="str">
        <f>IF(Emissions!W101&gt;0, Emissions!W101, "")</f>
        <v/>
      </c>
      <c r="V12" s="52" t="str">
        <f>IF(Emissions!X101&gt;0, Emissions!X101, "")</f>
        <v/>
      </c>
      <c r="W12" s="52" t="str">
        <f>IF(Emissions!Y101&gt;0, Emissions!Y101, "")</f>
        <v/>
      </c>
      <c r="X12" s="52" t="str">
        <f>IF(Emissions!Z101&gt;0, Emissions!Z101, "")</f>
        <v/>
      </c>
      <c r="Y12" s="52" t="str">
        <f>IF(Emissions!AA101&gt;0, Emissions!AA101, "")</f>
        <v/>
      </c>
      <c r="Z12" s="52" t="str">
        <f>IF(Emissions!AB101&gt;0, Emissions!AB101, "")</f>
        <v/>
      </c>
      <c r="AA12" s="52" t="str">
        <f>IF(Emissions!AC101&gt;0, Emissions!AC101, "")</f>
        <v/>
      </c>
      <c r="AB12" s="52" t="str">
        <f>IF(Emissions!AD101&gt;0, Emissions!AD101, "")</f>
        <v/>
      </c>
      <c r="AC12" s="52" t="str">
        <f>IF(Emissions!AE101&gt;0, Emissions!AE101, "")</f>
        <v/>
      </c>
      <c r="AD12" s="52" t="str">
        <f>IF(Emissions!AF101&gt;0, Emissions!AF101, "")</f>
        <v/>
      </c>
      <c r="AE12" s="52" t="str">
        <f>IF(Emissions!AG101&gt;0, Emissions!AG101, "")</f>
        <v/>
      </c>
      <c r="AF12" s="52" t="str">
        <f>IF(Emissions!AH101&gt;0, Emissions!AH101, "")</f>
        <v/>
      </c>
      <c r="AG12" s="52" t="str">
        <f>IF(Emissions!AI101&gt;0, Emissions!AI101, "")</f>
        <v/>
      </c>
      <c r="AH12" s="52" t="str">
        <f>IF(Emissions!AJ101&gt;0, Emissions!AJ101, "")</f>
        <v/>
      </c>
      <c r="AI12" s="52" t="str">
        <f>IF(Emissions!AK101&gt;0, Emissions!AK101, "")</f>
        <v/>
      </c>
      <c r="AJ12" s="52" t="str">
        <f>IF(Emissions!AL101&gt;0, Emissions!AL101, "")</f>
        <v/>
      </c>
      <c r="AK12" s="52" t="str">
        <f>IF(Emissions!AM101&gt;0, Emissions!AM101, "")</f>
        <v/>
      </c>
      <c r="AL12" s="52" t="str">
        <f>IF(Emissions!AN101&gt;0, Emissions!AN101, "")</f>
        <v/>
      </c>
      <c r="AM12" s="52" t="str">
        <f>IF(Emissions!AO101&gt;0, Emissions!AO101, "")</f>
        <v/>
      </c>
      <c r="AN12" s="52" t="str">
        <f>IF(Emissions!AP101&gt;0, Emissions!AP101, "")</f>
        <v/>
      </c>
      <c r="AO12" s="52" t="str">
        <f>IF(Emissions!AQ101&gt;0, Emissions!AQ101, "")</f>
        <v/>
      </c>
      <c r="AP12" s="52" t="str">
        <f>IF(Emissions!AR101&gt;0, Emissions!AR101, "")</f>
        <v/>
      </c>
      <c r="AQ12" s="52" t="str">
        <f>IF(Emissions!AS101&gt;0, Emissions!AS101, "")</f>
        <v/>
      </c>
    </row>
    <row r="13" spans="1:43" x14ac:dyDescent="0.3">
      <c r="B13" s="39" t="s">
        <v>188</v>
      </c>
      <c r="C13" s="37" t="s">
        <v>1128</v>
      </c>
      <c r="D13" s="52">
        <f>IF(Emissions!F102&gt;0, Emissions!F102, "")</f>
        <v>1.2187089572670199E-5</v>
      </c>
      <c r="E13" s="52">
        <f>IF(Emissions!G102&gt;0, Emissions!G102, "")</f>
        <v>1.3405798529937299E-5</v>
      </c>
      <c r="F13" s="52">
        <f>IF(Emissions!H102&gt;0, Emissions!H102, "")</f>
        <v>1.4746378382931E-5</v>
      </c>
      <c r="G13" s="52">
        <f>IF(Emissions!I102&gt;0, Emissions!I102, "")</f>
        <v>1.6221016221224101E-5</v>
      </c>
      <c r="H13" s="52">
        <f>IF(Emissions!J102&gt;0, Emissions!J102, "")</f>
        <v>1.7843117843346499E-5</v>
      </c>
      <c r="I13" s="52">
        <f>IF(Emissions!K102&gt;0, Emissions!K102, "")</f>
        <v>1.9627429627681199E-5</v>
      </c>
      <c r="J13" s="52">
        <f>IF(Emissions!L102&gt;0, Emissions!L102, "")</f>
        <v>2.1590172590449299E-5</v>
      </c>
      <c r="K13" s="52">
        <f>IF(Emissions!M102&gt;0, Emissions!M102, "")</f>
        <v>2.3749189849494201E-5</v>
      </c>
      <c r="L13" s="52" t="str">
        <f>IF(Emissions!N102&gt;0, Emissions!N102, "")</f>
        <v/>
      </c>
      <c r="M13" s="52" t="str">
        <f>IF(Emissions!O102&gt;0, Emissions!O102, "")</f>
        <v/>
      </c>
      <c r="N13" s="52" t="str">
        <f>IF(Emissions!P102&gt;0, Emissions!P102, "")</f>
        <v/>
      </c>
      <c r="O13" s="52" t="str">
        <f>IF(Emissions!Q102&gt;0, Emissions!Q102, "")</f>
        <v/>
      </c>
      <c r="P13" s="52" t="str">
        <f>IF(Emissions!R102&gt;0, Emissions!R102, "")</f>
        <v/>
      </c>
      <c r="Q13" s="52" t="str">
        <f>IF(Emissions!S102&gt;0, Emissions!S102, "")</f>
        <v/>
      </c>
      <c r="R13" s="52" t="str">
        <f>IF(Emissions!T102&gt;0, Emissions!T102, "")</f>
        <v/>
      </c>
      <c r="S13" s="52" t="str">
        <f>IF(Emissions!U102&gt;0, Emissions!U102, "")</f>
        <v/>
      </c>
      <c r="T13" s="52" t="str">
        <f>IF(Emissions!V102&gt;0, Emissions!V102, "")</f>
        <v/>
      </c>
      <c r="U13" s="52" t="str">
        <f>IF(Emissions!W102&gt;0, Emissions!W102, "")</f>
        <v/>
      </c>
      <c r="V13" s="52" t="str">
        <f>IF(Emissions!X102&gt;0, Emissions!X102, "")</f>
        <v/>
      </c>
      <c r="W13" s="52" t="str">
        <f>IF(Emissions!Y102&gt;0, Emissions!Y102, "")</f>
        <v/>
      </c>
      <c r="X13" s="52" t="str">
        <f>IF(Emissions!Z102&gt;0, Emissions!Z102, "")</f>
        <v/>
      </c>
      <c r="Y13" s="52" t="str">
        <f>IF(Emissions!AA102&gt;0, Emissions!AA102, "")</f>
        <v/>
      </c>
      <c r="Z13" s="52" t="str">
        <f>IF(Emissions!AB102&gt;0, Emissions!AB102, "")</f>
        <v/>
      </c>
      <c r="AA13" s="52" t="str">
        <f>IF(Emissions!AC102&gt;0, Emissions!AC102, "")</f>
        <v/>
      </c>
      <c r="AB13" s="52" t="str">
        <f>IF(Emissions!AD102&gt;0, Emissions!AD102, "")</f>
        <v/>
      </c>
      <c r="AC13" s="52" t="str">
        <f>IF(Emissions!AE102&gt;0, Emissions!AE102, "")</f>
        <v/>
      </c>
      <c r="AD13" s="52" t="str">
        <f>IF(Emissions!AF102&gt;0, Emissions!AF102, "")</f>
        <v/>
      </c>
      <c r="AE13" s="52" t="str">
        <f>IF(Emissions!AG102&gt;0, Emissions!AG102, "")</f>
        <v/>
      </c>
      <c r="AF13" s="52" t="str">
        <f>IF(Emissions!AH102&gt;0, Emissions!AH102, "")</f>
        <v/>
      </c>
      <c r="AG13" s="52" t="str">
        <f>IF(Emissions!AI102&gt;0, Emissions!AI102, "")</f>
        <v/>
      </c>
      <c r="AH13" s="52" t="str">
        <f>IF(Emissions!AJ102&gt;0, Emissions!AJ102, "")</f>
        <v/>
      </c>
      <c r="AI13" s="52" t="str">
        <f>IF(Emissions!AK102&gt;0, Emissions!AK102, "")</f>
        <v/>
      </c>
      <c r="AJ13" s="52" t="str">
        <f>IF(Emissions!AL102&gt;0, Emissions!AL102, "")</f>
        <v/>
      </c>
      <c r="AK13" s="52" t="str">
        <f>IF(Emissions!AM102&gt;0, Emissions!AM102, "")</f>
        <v/>
      </c>
      <c r="AL13" s="52" t="str">
        <f>IF(Emissions!AN102&gt;0, Emissions!AN102, "")</f>
        <v/>
      </c>
      <c r="AM13" s="52" t="str">
        <f>IF(Emissions!AO102&gt;0, Emissions!AO102, "")</f>
        <v/>
      </c>
      <c r="AN13" s="52" t="str">
        <f>IF(Emissions!AP102&gt;0, Emissions!AP102, "")</f>
        <v/>
      </c>
      <c r="AO13" s="52" t="str">
        <f>IF(Emissions!AQ102&gt;0, Emissions!AQ102, "")</f>
        <v/>
      </c>
      <c r="AP13" s="52" t="str">
        <f>IF(Emissions!AR102&gt;0, Emissions!AR102, "")</f>
        <v/>
      </c>
      <c r="AQ13" s="52" t="str">
        <f>IF(Emissions!AS102&gt;0, Emissions!AS102, "")</f>
        <v/>
      </c>
    </row>
    <row r="14" spans="1:43" x14ac:dyDescent="0.3">
      <c r="B14" s="39" t="s">
        <v>190</v>
      </c>
      <c r="C14" s="37" t="s">
        <v>1129</v>
      </c>
      <c r="D14" s="52">
        <f>IF(Emissions!F103&gt;0, Emissions!F103, "")</f>
        <v>8.620524838311678E-3</v>
      </c>
      <c r="E14" s="52">
        <f>IF(Emissions!G103&gt;0, Emissions!G103, "")</f>
        <v>9.6690233901600923E-3</v>
      </c>
      <c r="F14" s="52">
        <f>IF(Emissions!H103&gt;0, Emissions!H103, "")</f>
        <v>1.0632915601096818E-2</v>
      </c>
      <c r="G14" s="52">
        <f>IF(Emissions!I103&gt;0, Emissions!I103, "")</f>
        <v>1.5969974432832382E-2</v>
      </c>
      <c r="H14" s="52">
        <f>IF(Emissions!J103&gt;0, Emissions!J103, "")</f>
        <v>1.2953920512512944E-2</v>
      </c>
      <c r="I14" s="52">
        <f>IF(Emissions!K103&gt;0, Emissions!K103, "")</f>
        <v>1.436268473815846E-2</v>
      </c>
      <c r="J14" s="52">
        <f>IF(Emissions!L103&gt;0, Emissions!L103, "")</f>
        <v>1.5583763708814476E-2</v>
      </c>
      <c r="K14" s="52">
        <f>IF(Emissions!M103&gt;0, Emissions!M103, "")</f>
        <v>1.6223329357917489E-2</v>
      </c>
      <c r="L14" s="52" t="str">
        <f>IF(Emissions!N103&gt;0, Emissions!N103, "")</f>
        <v/>
      </c>
      <c r="M14" s="52" t="str">
        <f>IF(Emissions!O103&gt;0, Emissions!O103, "")</f>
        <v/>
      </c>
      <c r="N14" s="52" t="str">
        <f>IF(Emissions!P103&gt;0, Emissions!P103, "")</f>
        <v/>
      </c>
      <c r="O14" s="52" t="str">
        <f>IF(Emissions!Q103&gt;0, Emissions!Q103, "")</f>
        <v/>
      </c>
      <c r="P14" s="52" t="str">
        <f>IF(Emissions!R103&gt;0, Emissions!R103, "")</f>
        <v/>
      </c>
      <c r="Q14" s="52" t="str">
        <f>IF(Emissions!S103&gt;0, Emissions!S103, "")</f>
        <v/>
      </c>
      <c r="R14" s="52" t="str">
        <f>IF(Emissions!T103&gt;0, Emissions!T103, "")</f>
        <v/>
      </c>
      <c r="S14" s="52" t="str">
        <f>IF(Emissions!U103&gt;0, Emissions!U103, "")</f>
        <v/>
      </c>
      <c r="T14" s="52" t="str">
        <f>IF(Emissions!V103&gt;0, Emissions!V103, "")</f>
        <v/>
      </c>
      <c r="U14" s="52" t="str">
        <f>IF(Emissions!W103&gt;0, Emissions!W103, "")</f>
        <v/>
      </c>
      <c r="V14" s="52" t="str">
        <f>IF(Emissions!X103&gt;0, Emissions!X103, "")</f>
        <v/>
      </c>
      <c r="W14" s="52" t="str">
        <f>IF(Emissions!Y103&gt;0, Emissions!Y103, "")</f>
        <v/>
      </c>
      <c r="X14" s="52" t="str">
        <f>IF(Emissions!Z103&gt;0, Emissions!Z103, "")</f>
        <v/>
      </c>
      <c r="Y14" s="52" t="str">
        <f>IF(Emissions!AA103&gt;0, Emissions!AA103, "")</f>
        <v/>
      </c>
      <c r="Z14" s="52" t="str">
        <f>IF(Emissions!AB103&gt;0, Emissions!AB103, "")</f>
        <v/>
      </c>
      <c r="AA14" s="52" t="str">
        <f>IF(Emissions!AC103&gt;0, Emissions!AC103, "")</f>
        <v/>
      </c>
      <c r="AB14" s="52" t="str">
        <f>IF(Emissions!AD103&gt;0, Emissions!AD103, "")</f>
        <v/>
      </c>
      <c r="AC14" s="52" t="str">
        <f>IF(Emissions!AE103&gt;0, Emissions!AE103, "")</f>
        <v/>
      </c>
      <c r="AD14" s="52" t="str">
        <f>IF(Emissions!AF103&gt;0, Emissions!AF103, "")</f>
        <v/>
      </c>
      <c r="AE14" s="52" t="str">
        <f>IF(Emissions!AG103&gt;0, Emissions!AG103, "")</f>
        <v/>
      </c>
      <c r="AF14" s="52" t="str">
        <f>IF(Emissions!AH103&gt;0, Emissions!AH103, "")</f>
        <v/>
      </c>
      <c r="AG14" s="52" t="str">
        <f>IF(Emissions!AI103&gt;0, Emissions!AI103, "")</f>
        <v/>
      </c>
      <c r="AH14" s="52" t="str">
        <f>IF(Emissions!AJ103&gt;0, Emissions!AJ103, "")</f>
        <v/>
      </c>
      <c r="AI14" s="52" t="str">
        <f>IF(Emissions!AK103&gt;0, Emissions!AK103, "")</f>
        <v/>
      </c>
      <c r="AJ14" s="52" t="str">
        <f>IF(Emissions!AL103&gt;0, Emissions!AL103, "")</f>
        <v/>
      </c>
      <c r="AK14" s="52" t="str">
        <f>IF(Emissions!AM103&gt;0, Emissions!AM103, "")</f>
        <v/>
      </c>
      <c r="AL14" s="52" t="str">
        <f>IF(Emissions!AN103&gt;0, Emissions!AN103, "")</f>
        <v/>
      </c>
      <c r="AM14" s="52" t="str">
        <f>IF(Emissions!AO103&gt;0, Emissions!AO103, "")</f>
        <v/>
      </c>
      <c r="AN14" s="52" t="str">
        <f>IF(Emissions!AP103&gt;0, Emissions!AP103, "")</f>
        <v/>
      </c>
      <c r="AO14" s="52" t="str">
        <f>IF(Emissions!AQ103&gt;0, Emissions!AQ103, "")</f>
        <v/>
      </c>
      <c r="AP14" s="52" t="str">
        <f>IF(Emissions!AR103&gt;0, Emissions!AR103, "")</f>
        <v/>
      </c>
      <c r="AQ14" s="52" t="str">
        <f>IF(Emissions!AS103&gt;0, Emissions!AS103, "")</f>
        <v/>
      </c>
    </row>
    <row r="15" spans="1:43" x14ac:dyDescent="0.3">
      <c r="B15" s="39" t="s">
        <v>192</v>
      </c>
      <c r="C15" s="37" t="s">
        <v>193</v>
      </c>
      <c r="D15" s="58">
        <f>IF(Emissions!F65&gt;0, Emissions!F65, "")</f>
        <v>145.20460288279543</v>
      </c>
      <c r="E15" s="58">
        <f>IF(Emissions!G65&gt;0, Emissions!G65, "")</f>
        <v>136.73513048220167</v>
      </c>
      <c r="F15" s="58">
        <f>IF(Emissions!H65&gt;0, Emissions!H65, "")</f>
        <v>131.39129875684657</v>
      </c>
      <c r="G15" s="58">
        <f>IF(Emissions!I65&gt;0, Emissions!I65, "")</f>
        <v>121.83246579995048</v>
      </c>
      <c r="H15" s="58">
        <f>IF(Emissions!J65&gt;0, Emissions!J65, "")</f>
        <v>120.17753954818802</v>
      </c>
      <c r="I15" s="58">
        <f>IF(Emissions!K65&gt;0, Emissions!K65, "")</f>
        <v>114.511961630144</v>
      </c>
      <c r="J15" s="58">
        <f>IF(Emissions!L65&gt;0, Emissions!L65, "")</f>
        <v>112.8360813029953</v>
      </c>
      <c r="K15" s="58">
        <f>IF(Emissions!M65&gt;0, Emissions!M65, "")</f>
        <v>113.08003940160167</v>
      </c>
      <c r="L15" s="58" t="str">
        <f>IF(Emissions!N65&gt;0, Emissions!N65, "")</f>
        <v/>
      </c>
      <c r="M15" s="58" t="str">
        <f>IF(Emissions!O65&gt;0, Emissions!O65, "")</f>
        <v/>
      </c>
      <c r="N15" s="58" t="str">
        <f>IF(Emissions!P65&gt;0, Emissions!P65, "")</f>
        <v/>
      </c>
      <c r="O15" s="58" t="str">
        <f>IF(Emissions!Q65&gt;0, Emissions!Q65, "")</f>
        <v/>
      </c>
      <c r="P15" s="58" t="str">
        <f>IF(Emissions!R65&gt;0, Emissions!R65, "")</f>
        <v/>
      </c>
      <c r="Q15" s="58" t="str">
        <f>IF(Emissions!S65&gt;0, Emissions!S65, "")</f>
        <v/>
      </c>
      <c r="R15" s="58" t="str">
        <f>IF(Emissions!T65&gt;0, Emissions!T65, "")</f>
        <v/>
      </c>
      <c r="S15" s="58" t="str">
        <f>IF(Emissions!U65&gt;0, Emissions!U65, "")</f>
        <v/>
      </c>
      <c r="T15" s="58" t="str">
        <f>IF(Emissions!V65&gt;0, Emissions!V65, "")</f>
        <v/>
      </c>
      <c r="U15" s="58" t="str">
        <f>IF(Emissions!W65&gt;0, Emissions!W65, "")</f>
        <v/>
      </c>
      <c r="V15" s="58" t="str">
        <f>IF(Emissions!X65&gt;0, Emissions!X65, "")</f>
        <v/>
      </c>
      <c r="W15" s="58" t="str">
        <f>IF(Emissions!Y65&gt;0, Emissions!Y65, "")</f>
        <v/>
      </c>
      <c r="X15" s="58" t="str">
        <f>IF(Emissions!Z65&gt;0, Emissions!Z65, "")</f>
        <v/>
      </c>
      <c r="Y15" s="58" t="str">
        <f>IF(Emissions!AA65&gt;0, Emissions!AA65, "")</f>
        <v/>
      </c>
      <c r="Z15" s="58" t="str">
        <f>IF(Emissions!AB65&gt;0, Emissions!AB65, "")</f>
        <v/>
      </c>
      <c r="AA15" s="58" t="str">
        <f>IF(Emissions!AC65&gt;0, Emissions!AC65, "")</f>
        <v/>
      </c>
      <c r="AB15" s="58" t="str">
        <f>IF(Emissions!AD65&gt;0, Emissions!AD65, "")</f>
        <v/>
      </c>
      <c r="AC15" s="58" t="str">
        <f>IF(Emissions!AE65&gt;0, Emissions!AE65, "")</f>
        <v/>
      </c>
      <c r="AD15" s="58" t="str">
        <f>IF(Emissions!AF65&gt;0, Emissions!AF65, "")</f>
        <v/>
      </c>
      <c r="AE15" s="58" t="str">
        <f>IF(Emissions!AG65&gt;0, Emissions!AG65, "")</f>
        <v/>
      </c>
      <c r="AF15" s="58" t="str">
        <f>IF(Emissions!AH65&gt;0, Emissions!AH65, "")</f>
        <v/>
      </c>
      <c r="AG15" s="58" t="str">
        <f>IF(Emissions!AI65&gt;0, Emissions!AI65, "")</f>
        <v/>
      </c>
      <c r="AH15" s="58" t="str">
        <f>IF(Emissions!AJ65&gt;0, Emissions!AJ65, "")</f>
        <v/>
      </c>
      <c r="AI15" s="58" t="str">
        <f>IF(Emissions!AK65&gt;0, Emissions!AK65, "")</f>
        <v/>
      </c>
      <c r="AJ15" s="58" t="str">
        <f>IF(Emissions!AL65&gt;0, Emissions!AL65, "")</f>
        <v/>
      </c>
      <c r="AK15" s="58" t="str">
        <f>IF(Emissions!AM65&gt;0, Emissions!AM65, "")</f>
        <v/>
      </c>
      <c r="AL15" s="58" t="str">
        <f>IF(Emissions!AN65&gt;0, Emissions!AN65, "")</f>
        <v/>
      </c>
      <c r="AM15" s="58" t="str">
        <f>IF(Emissions!AO65&gt;0, Emissions!AO65, "")</f>
        <v/>
      </c>
      <c r="AN15" s="58" t="str">
        <f>IF(Emissions!AP65&gt;0, Emissions!AP65, "")</f>
        <v/>
      </c>
      <c r="AO15" s="58" t="str">
        <f>IF(Emissions!AQ65&gt;0, Emissions!AQ65, "")</f>
        <v/>
      </c>
      <c r="AP15" s="58" t="str">
        <f>IF(Emissions!AR65&gt;0, Emissions!AR65, "")</f>
        <v/>
      </c>
      <c r="AQ15" s="58" t="str">
        <f>IF(Emissions!AS65&gt;0, Emissions!AS65, "")</f>
        <v/>
      </c>
    </row>
    <row r="16" spans="1:43" x14ac:dyDescent="0.3">
      <c r="B16" s="39" t="s">
        <v>194</v>
      </c>
      <c r="C16" s="37" t="s">
        <v>195</v>
      </c>
      <c r="D16" s="58">
        <f>IF(Emissions!F66&gt;0, Emissions!F66, "")</f>
        <v>112.46892931424071</v>
      </c>
      <c r="E16" s="58">
        <f>IF(Emissions!G66&gt;0, Emissions!G66, "")</f>
        <v>117.5969399988534</v>
      </c>
      <c r="F16" s="58">
        <f>IF(Emissions!H66&gt;0, Emissions!H66, "")</f>
        <v>114.39699080290637</v>
      </c>
      <c r="G16" s="58">
        <f>IF(Emissions!I66&gt;0, Emissions!I66, "")</f>
        <v>114.07430464583211</v>
      </c>
      <c r="H16" s="58">
        <f>IF(Emissions!J66&gt;0, Emissions!J66, "")</f>
        <v>118.28692372134965</v>
      </c>
      <c r="I16" s="58">
        <f>IF(Emissions!K66&gt;0, Emissions!K66, "")</f>
        <v>121.0006038512072</v>
      </c>
      <c r="J16" s="58">
        <f>IF(Emissions!L66&gt;0, Emissions!L66, "")</f>
        <v>120.83267824330628</v>
      </c>
      <c r="K16" s="58">
        <f>IF(Emissions!M66&gt;0, Emissions!M66, "")</f>
        <v>123.2437857834217</v>
      </c>
      <c r="L16" s="58" t="str">
        <f>IF(Emissions!N66&gt;0, Emissions!N66, "")</f>
        <v/>
      </c>
      <c r="M16" s="58" t="str">
        <f>IF(Emissions!O66&gt;0, Emissions!O66, "")</f>
        <v/>
      </c>
      <c r="N16" s="58" t="str">
        <f>IF(Emissions!P66&gt;0, Emissions!P66, "")</f>
        <v/>
      </c>
      <c r="O16" s="58" t="str">
        <f>IF(Emissions!Q66&gt;0, Emissions!Q66, "")</f>
        <v/>
      </c>
      <c r="P16" s="58" t="str">
        <f>IF(Emissions!R66&gt;0, Emissions!R66, "")</f>
        <v/>
      </c>
      <c r="Q16" s="58" t="str">
        <f>IF(Emissions!S66&gt;0, Emissions!S66, "")</f>
        <v/>
      </c>
      <c r="R16" s="58" t="str">
        <f>IF(Emissions!T66&gt;0, Emissions!T66, "")</f>
        <v/>
      </c>
      <c r="S16" s="58" t="str">
        <f>IF(Emissions!U66&gt;0, Emissions!U66, "")</f>
        <v/>
      </c>
      <c r="T16" s="58" t="str">
        <f>IF(Emissions!V66&gt;0, Emissions!V66, "")</f>
        <v/>
      </c>
      <c r="U16" s="58" t="str">
        <f>IF(Emissions!W66&gt;0, Emissions!W66, "")</f>
        <v/>
      </c>
      <c r="V16" s="58" t="str">
        <f>IF(Emissions!X66&gt;0, Emissions!X66, "")</f>
        <v/>
      </c>
      <c r="W16" s="58" t="str">
        <f>IF(Emissions!Y66&gt;0, Emissions!Y66, "")</f>
        <v/>
      </c>
      <c r="X16" s="58" t="str">
        <f>IF(Emissions!Z66&gt;0, Emissions!Z66, "")</f>
        <v/>
      </c>
      <c r="Y16" s="58" t="str">
        <f>IF(Emissions!AA66&gt;0, Emissions!AA66, "")</f>
        <v/>
      </c>
      <c r="Z16" s="58" t="str">
        <f>IF(Emissions!AB66&gt;0, Emissions!AB66, "")</f>
        <v/>
      </c>
      <c r="AA16" s="58" t="str">
        <f>IF(Emissions!AC66&gt;0, Emissions!AC66, "")</f>
        <v/>
      </c>
      <c r="AB16" s="58" t="str">
        <f>IF(Emissions!AD66&gt;0, Emissions!AD66, "")</f>
        <v/>
      </c>
      <c r="AC16" s="58" t="str">
        <f>IF(Emissions!AE66&gt;0, Emissions!AE66, "")</f>
        <v/>
      </c>
      <c r="AD16" s="58" t="str">
        <f>IF(Emissions!AF66&gt;0, Emissions!AF66, "")</f>
        <v/>
      </c>
      <c r="AE16" s="58" t="str">
        <f>IF(Emissions!AG66&gt;0, Emissions!AG66, "")</f>
        <v/>
      </c>
      <c r="AF16" s="58" t="str">
        <f>IF(Emissions!AH66&gt;0, Emissions!AH66, "")</f>
        <v/>
      </c>
      <c r="AG16" s="58" t="str">
        <f>IF(Emissions!AI66&gt;0, Emissions!AI66, "")</f>
        <v/>
      </c>
      <c r="AH16" s="58" t="str">
        <f>IF(Emissions!AJ66&gt;0, Emissions!AJ66, "")</f>
        <v/>
      </c>
      <c r="AI16" s="58" t="str">
        <f>IF(Emissions!AK66&gt;0, Emissions!AK66, "")</f>
        <v/>
      </c>
      <c r="AJ16" s="58" t="str">
        <f>IF(Emissions!AL66&gt;0, Emissions!AL66, "")</f>
        <v/>
      </c>
      <c r="AK16" s="58" t="str">
        <f>IF(Emissions!AM66&gt;0, Emissions!AM66, "")</f>
        <v/>
      </c>
      <c r="AL16" s="58" t="str">
        <f>IF(Emissions!AN66&gt;0, Emissions!AN66, "")</f>
        <v/>
      </c>
      <c r="AM16" s="58" t="str">
        <f>IF(Emissions!AO66&gt;0, Emissions!AO66, "")</f>
        <v/>
      </c>
      <c r="AN16" s="58" t="str">
        <f>IF(Emissions!AP66&gt;0, Emissions!AP66, "")</f>
        <v/>
      </c>
      <c r="AO16" s="58" t="str">
        <f>IF(Emissions!AQ66&gt;0, Emissions!AQ66, "")</f>
        <v/>
      </c>
      <c r="AP16" s="58" t="str">
        <f>IF(Emissions!AR66&gt;0, Emissions!AR66, "")</f>
        <v/>
      </c>
      <c r="AQ16" s="58" t="str">
        <f>IF(Emissions!AS66&gt;0, Emissions!AS66, "")</f>
        <v/>
      </c>
    </row>
    <row r="17" spans="2:43" x14ac:dyDescent="0.3">
      <c r="B17" s="39" t="s">
        <v>196</v>
      </c>
      <c r="C17" s="37" t="s">
        <v>905</v>
      </c>
      <c r="D17" s="58">
        <f>IF(Emissions!F67&gt;0, Emissions!F67, "")</f>
        <v>63.056999488513057</v>
      </c>
      <c r="E17" s="58">
        <f>IF(Emissions!G67&gt;0, Emissions!G67, "")</f>
        <v>62.131022600297435</v>
      </c>
      <c r="F17" s="58">
        <f>IF(Emissions!H67&gt;0, Emissions!H67, "")</f>
        <v>46.616275766597312</v>
      </c>
      <c r="G17" s="58">
        <f>IF(Emissions!I67&gt;0, Emissions!I67, "")</f>
        <v>35.545140070526472</v>
      </c>
      <c r="H17" s="58">
        <f>IF(Emissions!J67&gt;0, Emissions!J67, "")</f>
        <v>28.183500508268182</v>
      </c>
      <c r="I17" s="58">
        <f>IF(Emissions!K67&gt;0, Emissions!K67, "")</f>
        <v>19.083343688537344</v>
      </c>
      <c r="J17" s="58">
        <f>IF(Emissions!L67&gt;0, Emissions!L67, "")</f>
        <v>15.867309209663144</v>
      </c>
      <c r="K17" s="58">
        <f>IF(Emissions!M67&gt;0, Emissions!M67, "")</f>
        <v>14.772401789785789</v>
      </c>
      <c r="L17" s="58" t="str">
        <f>IF(Emissions!N67&gt;0, Emissions!N67, "")</f>
        <v/>
      </c>
      <c r="M17" s="58" t="str">
        <f>IF(Emissions!O67&gt;0, Emissions!O67, "")</f>
        <v/>
      </c>
      <c r="N17" s="58" t="str">
        <f>IF(Emissions!P67&gt;0, Emissions!P67, "")</f>
        <v/>
      </c>
      <c r="O17" s="58" t="str">
        <f>IF(Emissions!Q67&gt;0, Emissions!Q67, "")</f>
        <v/>
      </c>
      <c r="P17" s="58" t="str">
        <f>IF(Emissions!R67&gt;0, Emissions!R67, "")</f>
        <v/>
      </c>
      <c r="Q17" s="58" t="str">
        <f>IF(Emissions!S67&gt;0, Emissions!S67, "")</f>
        <v/>
      </c>
      <c r="R17" s="58" t="str">
        <f>IF(Emissions!T67&gt;0, Emissions!T67, "")</f>
        <v/>
      </c>
      <c r="S17" s="58" t="str">
        <f>IF(Emissions!U67&gt;0, Emissions!U67, "")</f>
        <v/>
      </c>
      <c r="T17" s="58" t="str">
        <f>IF(Emissions!V67&gt;0, Emissions!V67, "")</f>
        <v/>
      </c>
      <c r="U17" s="58" t="str">
        <f>IF(Emissions!W67&gt;0, Emissions!W67, "")</f>
        <v/>
      </c>
      <c r="V17" s="58" t="str">
        <f>IF(Emissions!X67&gt;0, Emissions!X67, "")</f>
        <v/>
      </c>
      <c r="W17" s="58" t="str">
        <f>IF(Emissions!Y67&gt;0, Emissions!Y67, "")</f>
        <v/>
      </c>
      <c r="X17" s="58" t="str">
        <f>IF(Emissions!Z67&gt;0, Emissions!Z67, "")</f>
        <v/>
      </c>
      <c r="Y17" s="58" t="str">
        <f>IF(Emissions!AA67&gt;0, Emissions!AA67, "")</f>
        <v/>
      </c>
      <c r="Z17" s="58" t="str">
        <f>IF(Emissions!AB67&gt;0, Emissions!AB67, "")</f>
        <v/>
      </c>
      <c r="AA17" s="58" t="str">
        <f>IF(Emissions!AC67&gt;0, Emissions!AC67, "")</f>
        <v/>
      </c>
      <c r="AB17" s="58" t="str">
        <f>IF(Emissions!AD67&gt;0, Emissions!AD67, "")</f>
        <v/>
      </c>
      <c r="AC17" s="58" t="str">
        <f>IF(Emissions!AE67&gt;0, Emissions!AE67, "")</f>
        <v/>
      </c>
      <c r="AD17" s="58" t="str">
        <f>IF(Emissions!AF67&gt;0, Emissions!AF67, "")</f>
        <v/>
      </c>
      <c r="AE17" s="58" t="str">
        <f>IF(Emissions!AG67&gt;0, Emissions!AG67, "")</f>
        <v/>
      </c>
      <c r="AF17" s="58" t="str">
        <f>IF(Emissions!AH67&gt;0, Emissions!AH67, "")</f>
        <v/>
      </c>
      <c r="AG17" s="58" t="str">
        <f>IF(Emissions!AI67&gt;0, Emissions!AI67, "")</f>
        <v/>
      </c>
      <c r="AH17" s="58" t="str">
        <f>IF(Emissions!AJ67&gt;0, Emissions!AJ67, "")</f>
        <v/>
      </c>
      <c r="AI17" s="58" t="str">
        <f>IF(Emissions!AK67&gt;0, Emissions!AK67, "")</f>
        <v/>
      </c>
      <c r="AJ17" s="58" t="str">
        <f>IF(Emissions!AL67&gt;0, Emissions!AL67, "")</f>
        <v/>
      </c>
      <c r="AK17" s="58" t="str">
        <f>IF(Emissions!AM67&gt;0, Emissions!AM67, "")</f>
        <v/>
      </c>
      <c r="AL17" s="58" t="str">
        <f>IF(Emissions!AN67&gt;0, Emissions!AN67, "")</f>
        <v/>
      </c>
      <c r="AM17" s="58" t="str">
        <f>IF(Emissions!AO67&gt;0, Emissions!AO67, "")</f>
        <v/>
      </c>
      <c r="AN17" s="58" t="str">
        <f>IF(Emissions!AP67&gt;0, Emissions!AP67, "")</f>
        <v/>
      </c>
      <c r="AO17" s="58" t="str">
        <f>IF(Emissions!AQ67&gt;0, Emissions!AQ67, "")</f>
        <v/>
      </c>
      <c r="AP17" s="58" t="str">
        <f>IF(Emissions!AR67&gt;0, Emissions!AR67, "")</f>
        <v/>
      </c>
      <c r="AQ17" s="58" t="str">
        <f>IF(Emissions!AS67&gt;0, Emissions!AS67, "")</f>
        <v/>
      </c>
    </row>
    <row r="18" spans="2:43" x14ac:dyDescent="0.3">
      <c r="B18" s="39" t="s">
        <v>198</v>
      </c>
      <c r="C18" s="37" t="s">
        <v>199</v>
      </c>
      <c r="D18" s="58">
        <f>IF(Emissions!F68&gt;0, Emissions!F68, "")</f>
        <v>16.273319223155358</v>
      </c>
      <c r="E18" s="58">
        <f>IF(Emissions!G68&gt;0, Emissions!G68, "")</f>
        <v>15.942039077613517</v>
      </c>
      <c r="F18" s="58">
        <f>IF(Emissions!H68&gt;0, Emissions!H68, "")</f>
        <v>15.415519130057978</v>
      </c>
      <c r="G18" s="58">
        <f>IF(Emissions!I68&gt;0, Emissions!I68, "")</f>
        <v>15.534848856599847</v>
      </c>
      <c r="H18" s="58">
        <f>IF(Emissions!J68&gt;0, Emissions!J68, "")</f>
        <v>15.557379053205224</v>
      </c>
      <c r="I18" s="58">
        <f>IF(Emissions!K68&gt;0, Emissions!K68, "")</f>
        <v>15.472882672080789</v>
      </c>
      <c r="J18" s="58">
        <f>IF(Emissions!L68&gt;0, Emissions!L68, "")</f>
        <v>15.211313554780158</v>
      </c>
      <c r="K18" s="58">
        <f>IF(Emissions!M68&gt;0, Emissions!M68, "")</f>
        <v>14.988192430556367</v>
      </c>
      <c r="L18" s="58" t="str">
        <f>IF(Emissions!N68&gt;0, Emissions!N68, "")</f>
        <v/>
      </c>
      <c r="M18" s="58" t="str">
        <f>IF(Emissions!O68&gt;0, Emissions!O68, "")</f>
        <v/>
      </c>
      <c r="N18" s="58" t="str">
        <f>IF(Emissions!P68&gt;0, Emissions!P68, "")</f>
        <v/>
      </c>
      <c r="O18" s="58" t="str">
        <f>IF(Emissions!Q68&gt;0, Emissions!Q68, "")</f>
        <v/>
      </c>
      <c r="P18" s="58" t="str">
        <f>IF(Emissions!R68&gt;0, Emissions!R68, "")</f>
        <v/>
      </c>
      <c r="Q18" s="58" t="str">
        <f>IF(Emissions!S68&gt;0, Emissions!S68, "")</f>
        <v/>
      </c>
      <c r="R18" s="58" t="str">
        <f>IF(Emissions!T68&gt;0, Emissions!T68, "")</f>
        <v/>
      </c>
      <c r="S18" s="58" t="str">
        <f>IF(Emissions!U68&gt;0, Emissions!U68, "")</f>
        <v/>
      </c>
      <c r="T18" s="58" t="str">
        <f>IF(Emissions!V68&gt;0, Emissions!V68, "")</f>
        <v/>
      </c>
      <c r="U18" s="58" t="str">
        <f>IF(Emissions!W68&gt;0, Emissions!W68, "")</f>
        <v/>
      </c>
      <c r="V18" s="58" t="str">
        <f>IF(Emissions!X68&gt;0, Emissions!X68, "")</f>
        <v/>
      </c>
      <c r="W18" s="58" t="str">
        <f>IF(Emissions!Y68&gt;0, Emissions!Y68, "")</f>
        <v/>
      </c>
      <c r="X18" s="58" t="str">
        <f>IF(Emissions!Z68&gt;0, Emissions!Z68, "")</f>
        <v/>
      </c>
      <c r="Y18" s="58" t="str">
        <f>IF(Emissions!AA68&gt;0, Emissions!AA68, "")</f>
        <v/>
      </c>
      <c r="Z18" s="58" t="str">
        <f>IF(Emissions!AB68&gt;0, Emissions!AB68, "")</f>
        <v/>
      </c>
      <c r="AA18" s="58" t="str">
        <f>IF(Emissions!AC68&gt;0, Emissions!AC68, "")</f>
        <v/>
      </c>
      <c r="AB18" s="58" t="str">
        <f>IF(Emissions!AD68&gt;0, Emissions!AD68, "")</f>
        <v/>
      </c>
      <c r="AC18" s="58" t="str">
        <f>IF(Emissions!AE68&gt;0, Emissions!AE68, "")</f>
        <v/>
      </c>
      <c r="AD18" s="58" t="str">
        <f>IF(Emissions!AF68&gt;0, Emissions!AF68, "")</f>
        <v/>
      </c>
      <c r="AE18" s="58" t="str">
        <f>IF(Emissions!AG68&gt;0, Emissions!AG68, "")</f>
        <v/>
      </c>
      <c r="AF18" s="58" t="str">
        <f>IF(Emissions!AH68&gt;0, Emissions!AH68, "")</f>
        <v/>
      </c>
      <c r="AG18" s="58" t="str">
        <f>IF(Emissions!AI68&gt;0, Emissions!AI68, "")</f>
        <v/>
      </c>
      <c r="AH18" s="58" t="str">
        <f>IF(Emissions!AJ68&gt;0, Emissions!AJ68, "")</f>
        <v/>
      </c>
      <c r="AI18" s="58" t="str">
        <f>IF(Emissions!AK68&gt;0, Emissions!AK68, "")</f>
        <v/>
      </c>
      <c r="AJ18" s="58" t="str">
        <f>IF(Emissions!AL68&gt;0, Emissions!AL68, "")</f>
        <v/>
      </c>
      <c r="AK18" s="58" t="str">
        <f>IF(Emissions!AM68&gt;0, Emissions!AM68, "")</f>
        <v/>
      </c>
      <c r="AL18" s="58" t="str">
        <f>IF(Emissions!AN68&gt;0, Emissions!AN68, "")</f>
        <v/>
      </c>
      <c r="AM18" s="58" t="str">
        <f>IF(Emissions!AO68&gt;0, Emissions!AO68, "")</f>
        <v/>
      </c>
      <c r="AN18" s="58" t="str">
        <f>IF(Emissions!AP68&gt;0, Emissions!AP68, "")</f>
        <v/>
      </c>
      <c r="AO18" s="58" t="str">
        <f>IF(Emissions!AQ68&gt;0, Emissions!AQ68, "")</f>
        <v/>
      </c>
      <c r="AP18" s="58" t="str">
        <f>IF(Emissions!AR68&gt;0, Emissions!AR68, "")</f>
        <v/>
      </c>
      <c r="AQ18" s="58" t="str">
        <f>IF(Emissions!AS68&gt;0, Emissions!AS68, "")</f>
        <v/>
      </c>
    </row>
    <row r="19" spans="2:43" x14ac:dyDescent="0.3">
      <c r="B19" s="39" t="s">
        <v>200</v>
      </c>
      <c r="C19" s="37" t="s">
        <v>201</v>
      </c>
      <c r="D19" s="53">
        <f>IF(Emissions!F69&gt;0, Emissions!F69, "")</f>
        <v>6.2406861907357918</v>
      </c>
      <c r="E19" s="53">
        <f>IF(Emissions!G69&gt;0, Emissions!G69, "")</f>
        <v>6.5991854264747296</v>
      </c>
      <c r="F19" s="53">
        <f>IF(Emissions!H69&gt;0, Emissions!H69, "")</f>
        <v>5.7352521791057063</v>
      </c>
      <c r="G19" s="53">
        <f>IF(Emissions!I69&gt;0, Emissions!I69, "")</f>
        <v>5.7801963048573857</v>
      </c>
      <c r="H19" s="53">
        <f>IF(Emissions!J69&gt;0, Emissions!J69, "")</f>
        <v>5.8502118825209335</v>
      </c>
      <c r="I19" s="53">
        <f>IF(Emissions!K69&gt;0, Emissions!K69, "")</f>
        <v>5.4437130245609575</v>
      </c>
      <c r="J19" s="53">
        <f>IF(Emissions!L69&gt;0, Emissions!L69, "")</f>
        <v>5.8549317964640135</v>
      </c>
      <c r="K19" s="53">
        <f>IF(Emissions!M69&gt;0, Emissions!M69, "")</f>
        <v>5.4202364953839099</v>
      </c>
      <c r="L19" s="53" t="str">
        <f>IF(Emissions!N69&gt;0, Emissions!N69, "")</f>
        <v/>
      </c>
      <c r="M19" s="53" t="str">
        <f>IF(Emissions!O69&gt;0, Emissions!O69, "")</f>
        <v/>
      </c>
      <c r="N19" s="53" t="str">
        <f>IF(Emissions!P69&gt;0, Emissions!P69, "")</f>
        <v/>
      </c>
      <c r="O19" s="53" t="str">
        <f>IF(Emissions!Q69&gt;0, Emissions!Q69, "")</f>
        <v/>
      </c>
      <c r="P19" s="53" t="str">
        <f>IF(Emissions!R69&gt;0, Emissions!R69, "")</f>
        <v/>
      </c>
      <c r="Q19" s="53" t="str">
        <f>IF(Emissions!S69&gt;0, Emissions!S69, "")</f>
        <v/>
      </c>
      <c r="R19" s="53" t="str">
        <f>IF(Emissions!T69&gt;0, Emissions!T69, "")</f>
        <v/>
      </c>
      <c r="S19" s="53" t="str">
        <f>IF(Emissions!U69&gt;0, Emissions!U69, "")</f>
        <v/>
      </c>
      <c r="T19" s="53" t="str">
        <f>IF(Emissions!V69&gt;0, Emissions!V69, "")</f>
        <v/>
      </c>
      <c r="U19" s="53" t="str">
        <f>IF(Emissions!W69&gt;0, Emissions!W69, "")</f>
        <v/>
      </c>
      <c r="V19" s="53" t="str">
        <f>IF(Emissions!X69&gt;0, Emissions!X69, "")</f>
        <v/>
      </c>
      <c r="W19" s="53" t="str">
        <f>IF(Emissions!Y69&gt;0, Emissions!Y69, "")</f>
        <v/>
      </c>
      <c r="X19" s="53" t="str">
        <f>IF(Emissions!Z69&gt;0, Emissions!Z69, "")</f>
        <v/>
      </c>
      <c r="Y19" s="53" t="str">
        <f>IF(Emissions!AA69&gt;0, Emissions!AA69, "")</f>
        <v/>
      </c>
      <c r="Z19" s="53" t="str">
        <f>IF(Emissions!AB69&gt;0, Emissions!AB69, "")</f>
        <v/>
      </c>
      <c r="AA19" s="53" t="str">
        <f>IF(Emissions!AC69&gt;0, Emissions!AC69, "")</f>
        <v/>
      </c>
      <c r="AB19" s="53" t="str">
        <f>IF(Emissions!AD69&gt;0, Emissions!AD69, "")</f>
        <v/>
      </c>
      <c r="AC19" s="53" t="str">
        <f>IF(Emissions!AE69&gt;0, Emissions!AE69, "")</f>
        <v/>
      </c>
      <c r="AD19" s="53" t="str">
        <f>IF(Emissions!AF69&gt;0, Emissions!AF69, "")</f>
        <v/>
      </c>
      <c r="AE19" s="53" t="str">
        <f>IF(Emissions!AG69&gt;0, Emissions!AG69, "")</f>
        <v/>
      </c>
      <c r="AF19" s="53" t="str">
        <f>IF(Emissions!AH69&gt;0, Emissions!AH69, "")</f>
        <v/>
      </c>
      <c r="AG19" s="53" t="str">
        <f>IF(Emissions!AI69&gt;0, Emissions!AI69, "")</f>
        <v/>
      </c>
      <c r="AH19" s="53" t="str">
        <f>IF(Emissions!AJ69&gt;0, Emissions!AJ69, "")</f>
        <v/>
      </c>
      <c r="AI19" s="53" t="str">
        <f>IF(Emissions!AK69&gt;0, Emissions!AK69, "")</f>
        <v/>
      </c>
      <c r="AJ19" s="53" t="str">
        <f>IF(Emissions!AL69&gt;0, Emissions!AL69, "")</f>
        <v/>
      </c>
      <c r="AK19" s="53" t="str">
        <f>IF(Emissions!AM69&gt;0, Emissions!AM69, "")</f>
        <v/>
      </c>
      <c r="AL19" s="53" t="str">
        <f>IF(Emissions!AN69&gt;0, Emissions!AN69, "")</f>
        <v/>
      </c>
      <c r="AM19" s="53" t="str">
        <f>IF(Emissions!AO69&gt;0, Emissions!AO69, "")</f>
        <v/>
      </c>
      <c r="AN19" s="53" t="str">
        <f>IF(Emissions!AP69&gt;0, Emissions!AP69, "")</f>
        <v/>
      </c>
      <c r="AO19" s="53" t="str">
        <f>IF(Emissions!AQ69&gt;0, Emissions!AQ69, "")</f>
        <v/>
      </c>
      <c r="AP19" s="53" t="str">
        <f>IF(Emissions!AR69&gt;0, Emissions!AR69, "")</f>
        <v/>
      </c>
      <c r="AQ19" s="53" t="str">
        <f>IF(Emissions!AS69&gt;0, Emissions!AS69, "")</f>
        <v/>
      </c>
    </row>
    <row r="20" spans="2:43" x14ac:dyDescent="0.3">
      <c r="B20" s="39" t="s">
        <v>202</v>
      </c>
      <c r="C20" s="37" t="s">
        <v>203</v>
      </c>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row>
    <row r="21" spans="2:43" x14ac:dyDescent="0.3">
      <c r="B21" s="39" t="s">
        <v>204</v>
      </c>
      <c r="C21" s="37" t="s">
        <v>205</v>
      </c>
      <c r="D21" s="58">
        <f>IF(Emissions!F70&gt;0, Emissions!F70, "")</f>
        <v>14.289790683974882</v>
      </c>
      <c r="E21" s="58">
        <f>IF(Emissions!G70&gt;0, Emissions!G70, "")</f>
        <v>13.469408963427179</v>
      </c>
      <c r="F21" s="58">
        <f>IF(Emissions!H70&gt;0, Emissions!H70, "")</f>
        <v>13.68750982790311</v>
      </c>
      <c r="G21" s="58">
        <f>IF(Emissions!I70&gt;0, Emissions!I70, "")</f>
        <v>13.238515150455997</v>
      </c>
      <c r="H21" s="58">
        <f>IF(Emissions!J70&gt;0, Emissions!J70, "")</f>
        <v>12.696791540301158</v>
      </c>
      <c r="I21" s="58">
        <f>IF(Emissions!K70&gt;0, Emissions!K70, "")</f>
        <v>12.851462343335724</v>
      </c>
      <c r="J21" s="58">
        <f>IF(Emissions!L70&gt;0, Emissions!L70, "")</f>
        <v>13.160792116426011</v>
      </c>
      <c r="K21" s="58">
        <f>IF(Emissions!M70&gt;0, Emissions!M70, "")</f>
        <v>12.904394410089431</v>
      </c>
      <c r="L21" s="58" t="str">
        <f>IF(Emissions!N70&gt;0, Emissions!N70, "")</f>
        <v/>
      </c>
      <c r="M21" s="58" t="str">
        <f>IF(Emissions!O70&gt;0, Emissions!O70, "")</f>
        <v/>
      </c>
      <c r="N21" s="58" t="str">
        <f>IF(Emissions!P70&gt;0, Emissions!P70, "")</f>
        <v/>
      </c>
      <c r="O21" s="58" t="str">
        <f>IF(Emissions!Q70&gt;0, Emissions!Q70, "")</f>
        <v/>
      </c>
      <c r="P21" s="58" t="str">
        <f>IF(Emissions!R70&gt;0, Emissions!R70, "")</f>
        <v/>
      </c>
      <c r="Q21" s="58" t="str">
        <f>IF(Emissions!S70&gt;0, Emissions!S70, "")</f>
        <v/>
      </c>
      <c r="R21" s="58" t="str">
        <f>IF(Emissions!T70&gt;0, Emissions!T70, "")</f>
        <v/>
      </c>
      <c r="S21" s="58" t="str">
        <f>IF(Emissions!U70&gt;0, Emissions!U70, "")</f>
        <v/>
      </c>
      <c r="T21" s="58" t="str">
        <f>IF(Emissions!V70&gt;0, Emissions!V70, "")</f>
        <v/>
      </c>
      <c r="U21" s="58" t="str">
        <f>IF(Emissions!W70&gt;0, Emissions!W70, "")</f>
        <v/>
      </c>
      <c r="V21" s="58" t="str">
        <f>IF(Emissions!X70&gt;0, Emissions!X70, "")</f>
        <v/>
      </c>
      <c r="W21" s="58" t="str">
        <f>IF(Emissions!Y70&gt;0, Emissions!Y70, "")</f>
        <v/>
      </c>
      <c r="X21" s="58" t="str">
        <f>IF(Emissions!Z70&gt;0, Emissions!Z70, "")</f>
        <v/>
      </c>
      <c r="Y21" s="58" t="str">
        <f>IF(Emissions!AA70&gt;0, Emissions!AA70, "")</f>
        <v/>
      </c>
      <c r="Z21" s="58" t="str">
        <f>IF(Emissions!AB70&gt;0, Emissions!AB70, "")</f>
        <v/>
      </c>
      <c r="AA21" s="58" t="str">
        <f>IF(Emissions!AC70&gt;0, Emissions!AC70, "")</f>
        <v/>
      </c>
      <c r="AB21" s="58" t="str">
        <f>IF(Emissions!AD70&gt;0, Emissions!AD70, "")</f>
        <v/>
      </c>
      <c r="AC21" s="58" t="str">
        <f>IF(Emissions!AE70&gt;0, Emissions!AE70, "")</f>
        <v/>
      </c>
      <c r="AD21" s="58" t="str">
        <f>IF(Emissions!AF70&gt;0, Emissions!AF70, "")</f>
        <v/>
      </c>
      <c r="AE21" s="58" t="str">
        <f>IF(Emissions!AG70&gt;0, Emissions!AG70, "")</f>
        <v/>
      </c>
      <c r="AF21" s="58" t="str">
        <f>IF(Emissions!AH70&gt;0, Emissions!AH70, "")</f>
        <v/>
      </c>
      <c r="AG21" s="58" t="str">
        <f>IF(Emissions!AI70&gt;0, Emissions!AI70, "")</f>
        <v/>
      </c>
      <c r="AH21" s="58" t="str">
        <f>IF(Emissions!AJ70&gt;0, Emissions!AJ70, "")</f>
        <v/>
      </c>
      <c r="AI21" s="58" t="str">
        <f>IF(Emissions!AK70&gt;0, Emissions!AK70, "")</f>
        <v/>
      </c>
      <c r="AJ21" s="58" t="str">
        <f>IF(Emissions!AL70&gt;0, Emissions!AL70, "")</f>
        <v/>
      </c>
      <c r="AK21" s="58" t="str">
        <f>IF(Emissions!AM70&gt;0, Emissions!AM70, "")</f>
        <v/>
      </c>
      <c r="AL21" s="58" t="str">
        <f>IF(Emissions!AN70&gt;0, Emissions!AN70, "")</f>
        <v/>
      </c>
      <c r="AM21" s="58" t="str">
        <f>IF(Emissions!AO70&gt;0, Emissions!AO70, "")</f>
        <v/>
      </c>
      <c r="AN21" s="58" t="str">
        <f>IF(Emissions!AP70&gt;0, Emissions!AP70, "")</f>
        <v/>
      </c>
      <c r="AO21" s="58" t="str">
        <f>IF(Emissions!AQ70&gt;0, Emissions!AQ70, "")</f>
        <v/>
      </c>
      <c r="AP21" s="58" t="str">
        <f>IF(Emissions!AR70&gt;0, Emissions!AR70, "")</f>
        <v/>
      </c>
      <c r="AQ21" s="58" t="str">
        <f>IF(Emissions!AS70&gt;0, Emissions!AS70, "")</f>
        <v/>
      </c>
    </row>
    <row r="22" spans="2:43" x14ac:dyDescent="0.3">
      <c r="B22" s="39" t="s">
        <v>206</v>
      </c>
      <c r="C22" s="37" t="s">
        <v>207</v>
      </c>
      <c r="D22" s="53">
        <f>IF(Emissions!F104&gt;0, Emissions!F104, "")</f>
        <v>1.7182421053382184E-3</v>
      </c>
      <c r="E22" s="53">
        <f>IF(Emissions!G104&gt;0, Emissions!G104, "")</f>
        <v>1.6679246563716418E-3</v>
      </c>
      <c r="F22" s="53">
        <f>IF(Emissions!H104&gt;0, Emissions!H104, "")</f>
        <v>1.4887253239003083E-3</v>
      </c>
      <c r="G22" s="53">
        <f>IF(Emissions!I104&gt;0, Emissions!I104, "")</f>
        <v>1.4482948671249169E-3</v>
      </c>
      <c r="H22" s="53">
        <f>IF(Emissions!J104&gt;0, Emissions!J104, "")</f>
        <v>1.4609935481203833E-3</v>
      </c>
      <c r="I22" s="53">
        <f>IF(Emissions!K104&gt;0, Emissions!K104, "")</f>
        <v>1.5625803502323733E-3</v>
      </c>
      <c r="J22" s="53">
        <f>IF(Emissions!L104&gt;0, Emissions!L104, "")</f>
        <v>1.5188116632866835E-3</v>
      </c>
      <c r="K22" s="53">
        <f>IF(Emissions!M104&gt;0, Emissions!M104, "")</f>
        <v>1.717098889179482E-3</v>
      </c>
      <c r="L22" s="53" t="str">
        <f>IF(Emissions!N104&gt;0, Emissions!N104, "")</f>
        <v/>
      </c>
      <c r="M22" s="53" t="str">
        <f>IF(Emissions!O104&gt;0, Emissions!O104, "")</f>
        <v/>
      </c>
      <c r="N22" s="53" t="str">
        <f>IF(Emissions!P104&gt;0, Emissions!P104, "")</f>
        <v/>
      </c>
      <c r="O22" s="53" t="str">
        <f>IF(Emissions!Q104&gt;0, Emissions!Q104, "")</f>
        <v/>
      </c>
      <c r="P22" s="53" t="str">
        <f>IF(Emissions!R104&gt;0, Emissions!R104, "")</f>
        <v/>
      </c>
      <c r="Q22" s="53" t="str">
        <f>IF(Emissions!S104&gt;0, Emissions!S104, "")</f>
        <v/>
      </c>
      <c r="R22" s="53" t="str">
        <f>IF(Emissions!T104&gt;0, Emissions!T104, "")</f>
        <v/>
      </c>
      <c r="S22" s="53" t="str">
        <f>IF(Emissions!U104&gt;0, Emissions!U104, "")</f>
        <v/>
      </c>
      <c r="T22" s="53" t="str">
        <f>IF(Emissions!V104&gt;0, Emissions!V104, "")</f>
        <v/>
      </c>
      <c r="U22" s="53" t="str">
        <f>IF(Emissions!W104&gt;0, Emissions!W104, "")</f>
        <v/>
      </c>
      <c r="V22" s="53" t="str">
        <f>IF(Emissions!X104&gt;0, Emissions!X104, "")</f>
        <v/>
      </c>
      <c r="W22" s="53" t="str">
        <f>IF(Emissions!Y104&gt;0, Emissions!Y104, "")</f>
        <v/>
      </c>
      <c r="X22" s="53" t="str">
        <f>IF(Emissions!Z104&gt;0, Emissions!Z104, "")</f>
        <v/>
      </c>
      <c r="Y22" s="53" t="str">
        <f>IF(Emissions!AA104&gt;0, Emissions!AA104, "")</f>
        <v/>
      </c>
      <c r="Z22" s="53" t="str">
        <f>IF(Emissions!AB104&gt;0, Emissions!AB104, "")</f>
        <v/>
      </c>
      <c r="AA22" s="53" t="str">
        <f>IF(Emissions!AC104&gt;0, Emissions!AC104, "")</f>
        <v/>
      </c>
      <c r="AB22" s="53" t="str">
        <f>IF(Emissions!AD104&gt;0, Emissions!AD104, "")</f>
        <v/>
      </c>
      <c r="AC22" s="53" t="str">
        <f>IF(Emissions!AE104&gt;0, Emissions!AE104, "")</f>
        <v/>
      </c>
      <c r="AD22" s="53" t="str">
        <f>IF(Emissions!AF104&gt;0, Emissions!AF104, "")</f>
        <v/>
      </c>
      <c r="AE22" s="53" t="str">
        <f>IF(Emissions!AG104&gt;0, Emissions!AG104, "")</f>
        <v/>
      </c>
      <c r="AF22" s="53" t="str">
        <f>IF(Emissions!AH104&gt;0, Emissions!AH104, "")</f>
        <v/>
      </c>
      <c r="AG22" s="53" t="str">
        <f>IF(Emissions!AI104&gt;0, Emissions!AI104, "")</f>
        <v/>
      </c>
      <c r="AH22" s="53" t="str">
        <f>IF(Emissions!AJ104&gt;0, Emissions!AJ104, "")</f>
        <v/>
      </c>
      <c r="AI22" s="53" t="str">
        <f>IF(Emissions!AK104&gt;0, Emissions!AK104, "")</f>
        <v/>
      </c>
      <c r="AJ22" s="53" t="str">
        <f>IF(Emissions!AL104&gt;0, Emissions!AL104, "")</f>
        <v/>
      </c>
      <c r="AK22" s="53" t="str">
        <f>IF(Emissions!AM104&gt;0, Emissions!AM104, "")</f>
        <v/>
      </c>
      <c r="AL22" s="53" t="str">
        <f>IF(Emissions!AN104&gt;0, Emissions!AN104, "")</f>
        <v/>
      </c>
      <c r="AM22" s="53" t="str">
        <f>IF(Emissions!AO104&gt;0, Emissions!AO104, "")</f>
        <v/>
      </c>
      <c r="AN22" s="53" t="str">
        <f>IF(Emissions!AP104&gt;0, Emissions!AP104, "")</f>
        <v/>
      </c>
      <c r="AO22" s="53" t="str">
        <f>IF(Emissions!AQ104&gt;0, Emissions!AQ104, "")</f>
        <v/>
      </c>
      <c r="AP22" s="53" t="str">
        <f>IF(Emissions!AR104&gt;0, Emissions!AR104, "")</f>
        <v/>
      </c>
      <c r="AQ22" s="53" t="str">
        <f>IF(Emissions!AS104&gt;0, Emissions!AS104, "")</f>
        <v/>
      </c>
    </row>
    <row r="23" spans="2:43" x14ac:dyDescent="0.3">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row>
    <row r="24" spans="2:43" x14ac:dyDescent="0.3">
      <c r="B24" s="33" t="s">
        <v>208</v>
      </c>
      <c r="C24" s="33" t="s">
        <v>1130</v>
      </c>
      <c r="D24" s="36">
        <f>IF(Waste!E50&gt;0, Waste!E50/1000, "")</f>
        <v>46.707910000000005</v>
      </c>
      <c r="E24" s="36">
        <f>IF(Waste!F50&gt;0, Waste!F50/1000, "")</f>
        <v>44.8108</v>
      </c>
      <c r="F24" s="36">
        <f>IF(Waste!G50&gt;0, Waste!G50/1000, "")</f>
        <v>40.703600000000002</v>
      </c>
      <c r="G24" s="36">
        <f>IF(Waste!H50&gt;0, Waste!H50/1000, "")</f>
        <v>41.104700000000001</v>
      </c>
      <c r="H24" s="36">
        <f>IF(Waste!I50&gt;0, Waste!I50/1000, "")</f>
        <v>41.809020000000004</v>
      </c>
      <c r="I24" s="36">
        <f>IF(Waste!J50&gt;0, Waste!J50/1000, "")</f>
        <v>37.159970000000001</v>
      </c>
      <c r="J24" s="36">
        <f>IF(Waste!K50&gt;0, Waste!K50/1000, "")</f>
        <v>38.280650000000001</v>
      </c>
      <c r="K24" s="36">
        <f>IF(Waste!L50&gt;0, Waste!L50/1000, "")</f>
        <v>37.404800000000002</v>
      </c>
      <c r="L24" s="36" t="str">
        <f>IF(Waste!M50&gt;0, Waste!M50/1000, "")</f>
        <v/>
      </c>
      <c r="M24" s="36" t="str">
        <f>IF(Waste!N50&gt;0, Waste!N50/1000, "")</f>
        <v/>
      </c>
      <c r="N24" s="36" t="str">
        <f>IF(Waste!O50&gt;0, Waste!O50/1000, "")</f>
        <v/>
      </c>
      <c r="O24" s="36" t="str">
        <f>IF(Waste!P50&gt;0, Waste!P50/1000, "")</f>
        <v/>
      </c>
      <c r="P24" s="36" t="str">
        <f>IF(Waste!Q50&gt;0, Waste!Q50/1000, "")</f>
        <v/>
      </c>
      <c r="Q24" s="36" t="str">
        <f>IF(Waste!R50&gt;0, Waste!R50/1000, "")</f>
        <v/>
      </c>
      <c r="R24" s="36" t="str">
        <f>IF(Waste!S50&gt;0, Waste!S50/1000, "")</f>
        <v/>
      </c>
      <c r="S24" s="36" t="str">
        <f>IF(Waste!T50&gt;0, Waste!T50/1000, "")</f>
        <v/>
      </c>
      <c r="T24" s="36" t="str">
        <f>IF(Waste!U50&gt;0, Waste!U50/1000, "")</f>
        <v/>
      </c>
      <c r="U24" s="36" t="str">
        <f>IF(Waste!V50&gt;0, Waste!V50/1000, "")</f>
        <v/>
      </c>
      <c r="V24" s="36" t="str">
        <f>IF(Waste!W50&gt;0, Waste!W50/1000, "")</f>
        <v/>
      </c>
      <c r="W24" s="36" t="str">
        <f>IF(Waste!X50&gt;0, Waste!X50/1000, "")</f>
        <v/>
      </c>
      <c r="X24" s="36" t="str">
        <f>IF(Waste!Y50&gt;0, Waste!Y50/1000, "")</f>
        <v/>
      </c>
      <c r="Y24" s="36" t="str">
        <f>IF(Waste!Z50&gt;0, Waste!Z50/1000, "")</f>
        <v/>
      </c>
      <c r="Z24" s="36" t="str">
        <f>IF(Waste!AA50&gt;0, Waste!AA50/1000, "")</f>
        <v/>
      </c>
      <c r="AA24" s="36" t="str">
        <f>IF(Waste!AB50&gt;0, Waste!AB50/1000, "")</f>
        <v/>
      </c>
      <c r="AB24" s="36" t="str">
        <f>IF(Waste!AC50&gt;0, Waste!AC50/1000, "")</f>
        <v/>
      </c>
      <c r="AC24" s="36" t="str">
        <f>IF(Waste!AD50&gt;0, Waste!AD50/1000, "")</f>
        <v/>
      </c>
      <c r="AD24" s="36" t="str">
        <f>IF(Waste!AE50&gt;0, Waste!AE50/1000, "")</f>
        <v/>
      </c>
      <c r="AE24" s="36" t="str">
        <f>IF(Waste!AF50&gt;0, Waste!AF50/1000, "")</f>
        <v/>
      </c>
      <c r="AF24" s="36" t="str">
        <f>IF(Waste!AG50&gt;0, Waste!AG50/1000, "")</f>
        <v/>
      </c>
      <c r="AG24" s="36" t="str">
        <f>IF(Waste!AH50&gt;0, Waste!AH50/1000, "")</f>
        <v/>
      </c>
      <c r="AH24" s="36" t="str">
        <f>IF(Waste!AI50&gt;0, Waste!AI50/1000, "")</f>
        <v/>
      </c>
      <c r="AI24" s="36" t="str">
        <f>IF(Waste!AJ50&gt;0, Waste!AJ50/1000, "")</f>
        <v/>
      </c>
      <c r="AJ24" s="36" t="str">
        <f>IF(Waste!AK50&gt;0, Waste!AK50/1000, "")</f>
        <v/>
      </c>
      <c r="AK24" s="36" t="str">
        <f>IF(Waste!AL50&gt;0, Waste!AL50/1000, "")</f>
        <v/>
      </c>
      <c r="AL24" s="36" t="str">
        <f>IF(Waste!AM50&gt;0, Waste!AM50/1000, "")</f>
        <v/>
      </c>
      <c r="AM24" s="36" t="str">
        <f>IF(Waste!AN50&gt;0, Waste!AN50/1000, "")</f>
        <v/>
      </c>
      <c r="AN24" s="36" t="str">
        <f>IF(Waste!AO50&gt;0, Waste!AO50/1000, "")</f>
        <v/>
      </c>
      <c r="AO24" s="36" t="str">
        <f>IF(Waste!AP50&gt;0, Waste!AP50/1000, "")</f>
        <v/>
      </c>
      <c r="AP24" s="36" t="str">
        <f>IF(Waste!AQ50&gt;0, Waste!AQ50/1000, "")</f>
        <v/>
      </c>
      <c r="AQ24" s="36" t="str">
        <f>IF(Waste!AR50&gt;0, Waste!AR50/1000, "")</f>
        <v/>
      </c>
    </row>
    <row r="25" spans="2:43" x14ac:dyDescent="0.3">
      <c r="B25" s="33" t="s">
        <v>1131</v>
      </c>
      <c r="C25" s="33" t="s">
        <v>1132</v>
      </c>
      <c r="D25" s="36">
        <f>IF(Waste!E46&gt;0, Waste!E46/1000, "")</f>
        <v>4670.7910000000002</v>
      </c>
      <c r="E25" s="36">
        <f>IF(Waste!F46&gt;0, Waste!F46/1000, "")</f>
        <v>4481.08</v>
      </c>
      <c r="F25" s="36">
        <f>IF(Waste!G46&gt;0, Waste!G46/1000, "")</f>
        <v>4070.36</v>
      </c>
      <c r="G25" s="36">
        <f>IF(Waste!H46&gt;0, Waste!H46/1000, "")</f>
        <v>4110.47</v>
      </c>
      <c r="H25" s="36">
        <f>IF(Waste!I46&gt;0, Waste!I46/1000, "")</f>
        <v>4180.902</v>
      </c>
      <c r="I25" s="36">
        <f>IF(Waste!J46&gt;0, Waste!J46/1000, "")</f>
        <v>3715.9969999999998</v>
      </c>
      <c r="J25" s="36">
        <f>IF(Waste!K46&gt;0, Waste!K46/1000, "")</f>
        <v>3828.0650000000001</v>
      </c>
      <c r="K25" s="36">
        <f>IF(Waste!L46&gt;0, Waste!L46/1000, "")</f>
        <v>3740.48</v>
      </c>
      <c r="L25" s="36" t="str">
        <f>IF(Waste!M46&gt;0, Waste!M46/1000, "")</f>
        <v/>
      </c>
      <c r="M25" s="36" t="str">
        <f>IF(Waste!N46&gt;0, Waste!N46/1000, "")</f>
        <v/>
      </c>
      <c r="N25" s="36" t="str">
        <f>IF(Waste!O46&gt;0, Waste!O46/1000, "")</f>
        <v/>
      </c>
      <c r="O25" s="36" t="str">
        <f>IF(Waste!P46&gt;0, Waste!P46/1000, "")</f>
        <v/>
      </c>
      <c r="P25" s="36" t="str">
        <f>IF(Waste!Q46&gt;0, Waste!Q46/1000, "")</f>
        <v/>
      </c>
      <c r="Q25" s="36" t="str">
        <f>IF(Waste!R46&gt;0, Waste!R46/1000, "")</f>
        <v/>
      </c>
      <c r="R25" s="36" t="str">
        <f>IF(Waste!S46&gt;0, Waste!S46/1000, "")</f>
        <v/>
      </c>
      <c r="S25" s="36" t="str">
        <f>IF(Waste!T46&gt;0, Waste!T46/1000, "")</f>
        <v/>
      </c>
      <c r="T25" s="36" t="str">
        <f>IF(Waste!U46&gt;0, Waste!U46/1000, "")</f>
        <v/>
      </c>
      <c r="U25" s="36" t="str">
        <f>IF(Waste!V46&gt;0, Waste!V46/1000, "")</f>
        <v/>
      </c>
      <c r="V25" s="36" t="str">
        <f>IF(Waste!W46&gt;0, Waste!W46/1000, "")</f>
        <v/>
      </c>
      <c r="W25" s="36" t="str">
        <f>IF(Waste!X46&gt;0, Waste!X46/1000, "")</f>
        <v/>
      </c>
      <c r="X25" s="36" t="str">
        <f>IF(Waste!Y46&gt;0, Waste!Y46/1000, "")</f>
        <v/>
      </c>
      <c r="Y25" s="36" t="str">
        <f>IF(Waste!Z46&gt;0, Waste!Z46/1000, "")</f>
        <v/>
      </c>
      <c r="Z25" s="36" t="str">
        <f>IF(Waste!AA46&gt;0, Waste!AA46/1000, "")</f>
        <v/>
      </c>
      <c r="AA25" s="36" t="str">
        <f>IF(Waste!AB46&gt;0, Waste!AB46/1000, "")</f>
        <v/>
      </c>
      <c r="AB25" s="36" t="str">
        <f>IF(Waste!AC46&gt;0, Waste!AC46/1000, "")</f>
        <v/>
      </c>
      <c r="AC25" s="36" t="str">
        <f>IF(Waste!AD46&gt;0, Waste!AD46/1000, "")</f>
        <v/>
      </c>
      <c r="AD25" s="36" t="str">
        <f>IF(Waste!AE46&gt;0, Waste!AE46/1000, "")</f>
        <v/>
      </c>
      <c r="AE25" s="36" t="str">
        <f>IF(Waste!AF46&gt;0, Waste!AF46/1000, "")</f>
        <v/>
      </c>
      <c r="AF25" s="36" t="str">
        <f>IF(Waste!AG46&gt;0, Waste!AG46/1000, "")</f>
        <v/>
      </c>
      <c r="AG25" s="36" t="str">
        <f>IF(Waste!AH46&gt;0, Waste!AH46/1000, "")</f>
        <v/>
      </c>
      <c r="AH25" s="36" t="str">
        <f>IF(Waste!AI46&gt;0, Waste!AI46/1000, "")</f>
        <v/>
      </c>
      <c r="AI25" s="36" t="str">
        <f>IF(Waste!AJ46&gt;0, Waste!AJ46/1000, "")</f>
        <v/>
      </c>
      <c r="AJ25" s="36" t="str">
        <f>IF(Waste!AK46&gt;0, Waste!AK46/1000, "")</f>
        <v/>
      </c>
      <c r="AK25" s="36" t="str">
        <f>IF(Waste!AL46&gt;0, Waste!AL46/1000, "")</f>
        <v/>
      </c>
      <c r="AL25" s="36" t="str">
        <f>IF(Waste!AM46&gt;0, Waste!AM46/1000, "")</f>
        <v/>
      </c>
      <c r="AM25" s="36" t="str">
        <f>IF(Waste!AN46&gt;0, Waste!AN46/1000, "")</f>
        <v/>
      </c>
      <c r="AN25" s="36" t="str">
        <f>IF(Waste!AO46&gt;0, Waste!AO46/1000, "")</f>
        <v/>
      </c>
      <c r="AO25" s="36" t="str">
        <f>IF(Waste!AP46&gt;0, Waste!AP46/1000, "")</f>
        <v/>
      </c>
      <c r="AP25" s="36" t="str">
        <f>IF(Waste!AQ46&gt;0, Waste!AQ46/1000, "")</f>
        <v/>
      </c>
      <c r="AQ25" s="36" t="str">
        <f>IF(Waste!AR46&gt;0, Waste!AR46/1000, "")</f>
        <v/>
      </c>
    </row>
    <row r="26" spans="2:43" x14ac:dyDescent="0.3">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row>
    <row r="27" spans="2:43" x14ac:dyDescent="0.3">
      <c r="B27" s="33" t="s">
        <v>210</v>
      </c>
      <c r="C27" s="33" t="s">
        <v>211</v>
      </c>
      <c r="D27" s="36">
        <f>IF(SUM(D28:D32) &gt; 0, SUM(D28:D32), "")</f>
        <v>91.071210900000011</v>
      </c>
      <c r="E27" s="36">
        <f t="shared" ref="E27:K27" si="2">IF(SUM(E28:E32) &gt; 0, SUM(E28:E32), "")</f>
        <v>76.367875580000003</v>
      </c>
      <c r="F27" s="36">
        <f t="shared" si="2"/>
        <v>88.362503599999997</v>
      </c>
      <c r="G27" s="36">
        <f t="shared" si="2"/>
        <v>91.736235999999991</v>
      </c>
      <c r="H27" s="36">
        <f t="shared" si="2"/>
        <v>84.188985599999995</v>
      </c>
      <c r="I27" s="36">
        <f t="shared" si="2"/>
        <v>79.847838599999989</v>
      </c>
      <c r="J27" s="36">
        <f t="shared" si="2"/>
        <v>85.184141199999999</v>
      </c>
      <c r="K27" s="36">
        <f t="shared" si="2"/>
        <v>83.786214000000001</v>
      </c>
      <c r="L27" s="36" t="str">
        <f t="shared" ref="L27:AQ27" si="3">IF(SUM(L28:L32) &gt; 0, SUM(L28:L32), "")</f>
        <v/>
      </c>
      <c r="M27" s="36" t="str">
        <f t="shared" si="3"/>
        <v/>
      </c>
      <c r="N27" s="36" t="str">
        <f t="shared" si="3"/>
        <v/>
      </c>
      <c r="O27" s="36" t="str">
        <f t="shared" si="3"/>
        <v/>
      </c>
      <c r="P27" s="36" t="str">
        <f t="shared" si="3"/>
        <v/>
      </c>
      <c r="Q27" s="36" t="str">
        <f t="shared" si="3"/>
        <v/>
      </c>
      <c r="R27" s="36" t="str">
        <f t="shared" si="3"/>
        <v/>
      </c>
      <c r="S27" s="36" t="str">
        <f t="shared" si="3"/>
        <v/>
      </c>
      <c r="T27" s="36" t="str">
        <f t="shared" si="3"/>
        <v/>
      </c>
      <c r="U27" s="36" t="str">
        <f t="shared" si="3"/>
        <v/>
      </c>
      <c r="V27" s="36" t="str">
        <f t="shared" si="3"/>
        <v/>
      </c>
      <c r="W27" s="36" t="str">
        <f t="shared" si="3"/>
        <v/>
      </c>
      <c r="X27" s="36" t="str">
        <f t="shared" si="3"/>
        <v/>
      </c>
      <c r="Y27" s="36" t="str">
        <f t="shared" si="3"/>
        <v/>
      </c>
      <c r="Z27" s="36" t="str">
        <f t="shared" si="3"/>
        <v/>
      </c>
      <c r="AA27" s="36" t="str">
        <f t="shared" si="3"/>
        <v/>
      </c>
      <c r="AB27" s="36" t="str">
        <f t="shared" si="3"/>
        <v/>
      </c>
      <c r="AC27" s="36" t="str">
        <f t="shared" si="3"/>
        <v/>
      </c>
      <c r="AD27" s="36" t="str">
        <f t="shared" si="3"/>
        <v/>
      </c>
      <c r="AE27" s="36" t="str">
        <f t="shared" si="3"/>
        <v/>
      </c>
      <c r="AF27" s="36" t="str">
        <f t="shared" si="3"/>
        <v/>
      </c>
      <c r="AG27" s="36" t="str">
        <f t="shared" si="3"/>
        <v/>
      </c>
      <c r="AH27" s="36" t="str">
        <f t="shared" si="3"/>
        <v/>
      </c>
      <c r="AI27" s="36" t="str">
        <f t="shared" si="3"/>
        <v/>
      </c>
      <c r="AJ27" s="36" t="str">
        <f t="shared" si="3"/>
        <v/>
      </c>
      <c r="AK27" s="36" t="str">
        <f t="shared" si="3"/>
        <v/>
      </c>
      <c r="AL27" s="36" t="str">
        <f t="shared" si="3"/>
        <v/>
      </c>
      <c r="AM27" s="36" t="str">
        <f t="shared" si="3"/>
        <v/>
      </c>
      <c r="AN27" s="36" t="str">
        <f t="shared" si="3"/>
        <v/>
      </c>
      <c r="AO27" s="36" t="str">
        <f t="shared" si="3"/>
        <v/>
      </c>
      <c r="AP27" s="36" t="str">
        <f t="shared" si="3"/>
        <v/>
      </c>
      <c r="AQ27" s="36" t="str">
        <f t="shared" si="3"/>
        <v/>
      </c>
    </row>
    <row r="28" spans="2:43" x14ac:dyDescent="0.3">
      <c r="B28" s="39" t="s">
        <v>212</v>
      </c>
      <c r="C28" s="37" t="s">
        <v>213</v>
      </c>
      <c r="D28" s="52">
        <f>IF(Emissions!F116+Emissions!F138&gt;0, (Emissions!F116+Emissions!F138)/1000, "")</f>
        <v>30.721</v>
      </c>
      <c r="E28" s="52">
        <f>IF(Emissions!G116+Emissions!G138&gt;0, (Emissions!G116+Emissions!G138)/1000, "")</f>
        <v>21.648</v>
      </c>
      <c r="F28" s="52">
        <f>IF(Emissions!H116+Emissions!H138&gt;0, (Emissions!H116+Emissions!H138)/1000, "")</f>
        <v>21.5</v>
      </c>
      <c r="G28" s="52">
        <f>IF(Emissions!I116+Emissions!I138&gt;0, (Emissions!I116+Emissions!I138)/1000, "")</f>
        <v>23.597999999999999</v>
      </c>
      <c r="H28" s="52">
        <f>IF(Emissions!J116+Emissions!J138&gt;0, (Emissions!J116+Emissions!J138)/1000, "")</f>
        <v>22.870999999999999</v>
      </c>
      <c r="I28" s="52">
        <f>IF(Emissions!K116+Emissions!K138&gt;0, (Emissions!K116+Emissions!K138)/1000, "")</f>
        <v>22.466999999999999</v>
      </c>
      <c r="J28" s="58">
        <f>IF(Emissions!L116+Emissions!L138&gt;0, (Emissions!L116+Emissions!L138)/1000, "")</f>
        <v>24.210999999999999</v>
      </c>
      <c r="K28" s="58">
        <f>IF(Emissions!M116+Emissions!M138&gt;0, (Emissions!M116+Emissions!M138)/1000, "")</f>
        <v>24.3035</v>
      </c>
      <c r="L28" s="58" t="str">
        <f>IF(Emissions!N116+Emissions!N138&gt;0, (Emissions!N116+Emissions!N138)/1000, "")</f>
        <v/>
      </c>
      <c r="M28" s="58" t="str">
        <f>IF(Emissions!O116+Emissions!O138&gt;0, (Emissions!O116+Emissions!O138)/1000, "")</f>
        <v/>
      </c>
      <c r="N28" s="58" t="str">
        <f>IF(Emissions!P116+Emissions!P138&gt;0, (Emissions!P116+Emissions!P138)/1000, "")</f>
        <v/>
      </c>
      <c r="O28" s="58" t="str">
        <f>IF(Emissions!Q116+Emissions!Q138&gt;0, (Emissions!Q116+Emissions!Q138)/1000, "")</f>
        <v/>
      </c>
      <c r="P28" s="58" t="str">
        <f>IF(Emissions!R116+Emissions!R138&gt;0, (Emissions!R116+Emissions!R138)/1000, "")</f>
        <v/>
      </c>
      <c r="Q28" s="58" t="str">
        <f>IF(Emissions!S116+Emissions!S138&gt;0, (Emissions!S116+Emissions!S138)/1000, "")</f>
        <v/>
      </c>
      <c r="R28" s="58" t="str">
        <f>IF(Emissions!T116+Emissions!T138&gt;0, (Emissions!T116+Emissions!T138)/1000, "")</f>
        <v/>
      </c>
      <c r="S28" s="58" t="str">
        <f>IF(Emissions!U116+Emissions!U138&gt;0, (Emissions!U116+Emissions!U138)/1000, "")</f>
        <v/>
      </c>
      <c r="T28" s="58" t="str">
        <f>IF(Emissions!V116+Emissions!V138&gt;0, (Emissions!V116+Emissions!V138)/1000, "")</f>
        <v/>
      </c>
      <c r="U28" s="58" t="str">
        <f>IF(Emissions!W116+Emissions!W138&gt;0, (Emissions!W116+Emissions!W138)/1000, "")</f>
        <v/>
      </c>
      <c r="V28" s="58" t="str">
        <f>IF(Emissions!X116+Emissions!X138&gt;0, (Emissions!X116+Emissions!X138)/1000, "")</f>
        <v/>
      </c>
      <c r="W28" s="58" t="str">
        <f>IF(Emissions!Y116+Emissions!Y138&gt;0, (Emissions!Y116+Emissions!Y138)/1000, "")</f>
        <v/>
      </c>
      <c r="X28" s="58" t="str">
        <f>IF(Emissions!Z116+Emissions!Z138&gt;0, (Emissions!Z116+Emissions!Z138)/1000, "")</f>
        <v/>
      </c>
      <c r="Y28" s="58" t="str">
        <f>IF(Emissions!AA116+Emissions!AA138&gt;0, (Emissions!AA116+Emissions!AA138)/1000, "")</f>
        <v/>
      </c>
      <c r="Z28" s="58" t="str">
        <f>IF(Emissions!AB116+Emissions!AB138&gt;0, (Emissions!AB116+Emissions!AB138)/1000, "")</f>
        <v/>
      </c>
      <c r="AA28" s="58" t="str">
        <f>IF(Emissions!AC116+Emissions!AC138&gt;0, (Emissions!AC116+Emissions!AC138)/1000, "")</f>
        <v/>
      </c>
      <c r="AB28" s="58" t="str">
        <f>IF(Emissions!AD116+Emissions!AD138&gt;0, (Emissions!AD116+Emissions!AD138)/1000, "")</f>
        <v/>
      </c>
      <c r="AC28" s="58" t="str">
        <f>IF(Emissions!AE116+Emissions!AE138&gt;0, (Emissions!AE116+Emissions!AE138)/1000, "")</f>
        <v/>
      </c>
      <c r="AD28" s="58" t="str">
        <f>IF(Emissions!AF116+Emissions!AF138&gt;0, (Emissions!AF116+Emissions!AF138)/1000, "")</f>
        <v/>
      </c>
      <c r="AE28" s="58" t="str">
        <f>IF(Emissions!AG116+Emissions!AG138&gt;0, (Emissions!AG116+Emissions!AG138)/1000, "")</f>
        <v/>
      </c>
      <c r="AF28" s="58" t="str">
        <f>IF(Emissions!AH116+Emissions!AH138&gt;0, (Emissions!AH116+Emissions!AH138)/1000, "")</f>
        <v/>
      </c>
      <c r="AG28" s="58" t="str">
        <f>IF(Emissions!AI116+Emissions!AI138&gt;0, (Emissions!AI116+Emissions!AI138)/1000, "")</f>
        <v/>
      </c>
      <c r="AH28" s="58" t="str">
        <f>IF(Emissions!AJ116+Emissions!AJ138&gt;0, (Emissions!AJ116+Emissions!AJ138)/1000, "")</f>
        <v/>
      </c>
      <c r="AI28" s="58" t="str">
        <f>IF(Emissions!AK116+Emissions!AK138&gt;0, (Emissions!AK116+Emissions!AK138)/1000, "")</f>
        <v/>
      </c>
      <c r="AJ28" s="58" t="str">
        <f>IF(Emissions!AL116+Emissions!AL138&gt;0, (Emissions!AL116+Emissions!AL138)/1000, "")</f>
        <v/>
      </c>
      <c r="AK28" s="58" t="str">
        <f>IF(Emissions!AM116+Emissions!AM138&gt;0, (Emissions!AM116+Emissions!AM138)/1000, "")</f>
        <v/>
      </c>
      <c r="AL28" s="58" t="str">
        <f>IF(Emissions!AN116+Emissions!AN138&gt;0, (Emissions!AN116+Emissions!AN138)/1000, "")</f>
        <v/>
      </c>
      <c r="AM28" s="58" t="str">
        <f>IF(Emissions!AO116+Emissions!AO138&gt;0, (Emissions!AO116+Emissions!AO138)/1000, "")</f>
        <v/>
      </c>
      <c r="AN28" s="58" t="str">
        <f>IF(Emissions!AP116+Emissions!AP138&gt;0, (Emissions!AP116+Emissions!AP138)/1000, "")</f>
        <v/>
      </c>
      <c r="AO28" s="58" t="str">
        <f>IF(Emissions!AQ116+Emissions!AQ138&gt;0, (Emissions!AQ116+Emissions!AQ138)/1000, "")</f>
        <v/>
      </c>
      <c r="AP28" s="58" t="str">
        <f>IF(Emissions!AR116+Emissions!AR138&gt;0, (Emissions!AR116+Emissions!AR138)/1000, "")</f>
        <v/>
      </c>
      <c r="AQ28" s="58" t="str">
        <f>IF(Emissions!AS116+Emissions!AS138&gt;0, (Emissions!AS116+Emissions!AS138)/1000, "")</f>
        <v/>
      </c>
    </row>
    <row r="29" spans="2:43" x14ac:dyDescent="0.3">
      <c r="B29" s="39" t="s">
        <v>214</v>
      </c>
      <c r="C29" s="37" t="s">
        <v>215</v>
      </c>
      <c r="D29" s="52">
        <f>IF(Emissions!F117+Emissions!F139&gt;0, (Emissions!F117+Emissions!F139)/1000, "")</f>
        <v>3.1619999999999999</v>
      </c>
      <c r="E29" s="52">
        <f>IF(Emissions!G117+Emissions!G139&gt;0, (Emissions!G117+Emissions!G139)/1000, "")</f>
        <v>4.0359999999999996</v>
      </c>
      <c r="F29" s="52">
        <f>IF(Emissions!H117+Emissions!H139&gt;0, (Emissions!H117+Emissions!H139)/1000, "")</f>
        <v>3.5375000000000001</v>
      </c>
      <c r="G29" s="52">
        <f>IF(Emissions!I117+Emissions!I139&gt;0, (Emissions!I117+Emissions!I139)/1000, "")</f>
        <v>3.7422</v>
      </c>
      <c r="H29" s="52">
        <f>IF(Emissions!J117+Emissions!J139&gt;0, (Emissions!J117+Emissions!J139)/1000, "")</f>
        <v>3.4560999999999997</v>
      </c>
      <c r="I29" s="52">
        <f>IF(Emissions!K117+Emissions!K139&gt;0, (Emissions!K117+Emissions!K139)/1000, "")</f>
        <v>3.2847</v>
      </c>
      <c r="J29" s="58">
        <f>IF(Emissions!L117+Emissions!L139&gt;0, (Emissions!L117+Emissions!L139)/1000, "")</f>
        <v>3.4533400000000003</v>
      </c>
      <c r="K29" s="58">
        <f>IF(Emissions!M117+Emissions!M139&gt;0, (Emissions!M117+Emissions!M139)/1000, "")</f>
        <v>3.2078199999999999</v>
      </c>
      <c r="L29" s="58" t="str">
        <f>IF(Emissions!N117+Emissions!N139&gt;0, (Emissions!N117+Emissions!N139)/1000, "")</f>
        <v/>
      </c>
      <c r="M29" s="58" t="str">
        <f>IF(Emissions!O117+Emissions!O139&gt;0, (Emissions!O117+Emissions!O139)/1000, "")</f>
        <v/>
      </c>
      <c r="N29" s="58" t="str">
        <f>IF(Emissions!P117+Emissions!P139&gt;0, (Emissions!P117+Emissions!P139)/1000, "")</f>
        <v/>
      </c>
      <c r="O29" s="58" t="str">
        <f>IF(Emissions!Q117+Emissions!Q139&gt;0, (Emissions!Q117+Emissions!Q139)/1000, "")</f>
        <v/>
      </c>
      <c r="P29" s="58" t="str">
        <f>IF(Emissions!R117+Emissions!R139&gt;0, (Emissions!R117+Emissions!R139)/1000, "")</f>
        <v/>
      </c>
      <c r="Q29" s="58" t="str">
        <f>IF(Emissions!S117+Emissions!S139&gt;0, (Emissions!S117+Emissions!S139)/1000, "")</f>
        <v/>
      </c>
      <c r="R29" s="58" t="str">
        <f>IF(Emissions!T117+Emissions!T139&gt;0, (Emissions!T117+Emissions!T139)/1000, "")</f>
        <v/>
      </c>
      <c r="S29" s="58" t="str">
        <f>IF(Emissions!U117+Emissions!U139&gt;0, (Emissions!U117+Emissions!U139)/1000, "")</f>
        <v/>
      </c>
      <c r="T29" s="58" t="str">
        <f>IF(Emissions!V117+Emissions!V139&gt;0, (Emissions!V117+Emissions!V139)/1000, "")</f>
        <v/>
      </c>
      <c r="U29" s="58" t="str">
        <f>IF(Emissions!W117+Emissions!W139&gt;0, (Emissions!W117+Emissions!W139)/1000, "")</f>
        <v/>
      </c>
      <c r="V29" s="58" t="str">
        <f>IF(Emissions!X117+Emissions!X139&gt;0, (Emissions!X117+Emissions!X139)/1000, "")</f>
        <v/>
      </c>
      <c r="W29" s="58" t="str">
        <f>IF(Emissions!Y117+Emissions!Y139&gt;0, (Emissions!Y117+Emissions!Y139)/1000, "")</f>
        <v/>
      </c>
      <c r="X29" s="58" t="str">
        <f>IF(Emissions!Z117+Emissions!Z139&gt;0, (Emissions!Z117+Emissions!Z139)/1000, "")</f>
        <v/>
      </c>
      <c r="Y29" s="58" t="str">
        <f>IF(Emissions!AA117+Emissions!AA139&gt;0, (Emissions!AA117+Emissions!AA139)/1000, "")</f>
        <v/>
      </c>
      <c r="Z29" s="58" t="str">
        <f>IF(Emissions!AB117+Emissions!AB139&gt;0, (Emissions!AB117+Emissions!AB139)/1000, "")</f>
        <v/>
      </c>
      <c r="AA29" s="58" t="str">
        <f>IF(Emissions!AC117+Emissions!AC139&gt;0, (Emissions!AC117+Emissions!AC139)/1000, "")</f>
        <v/>
      </c>
      <c r="AB29" s="58" t="str">
        <f>IF(Emissions!AD117+Emissions!AD139&gt;0, (Emissions!AD117+Emissions!AD139)/1000, "")</f>
        <v/>
      </c>
      <c r="AC29" s="58" t="str">
        <f>IF(Emissions!AE117+Emissions!AE139&gt;0, (Emissions!AE117+Emissions!AE139)/1000, "")</f>
        <v/>
      </c>
      <c r="AD29" s="58" t="str">
        <f>IF(Emissions!AF117+Emissions!AF139&gt;0, (Emissions!AF117+Emissions!AF139)/1000, "")</f>
        <v/>
      </c>
      <c r="AE29" s="58" t="str">
        <f>IF(Emissions!AG117+Emissions!AG139&gt;0, (Emissions!AG117+Emissions!AG139)/1000, "")</f>
        <v/>
      </c>
      <c r="AF29" s="58" t="str">
        <f>IF(Emissions!AH117+Emissions!AH139&gt;0, (Emissions!AH117+Emissions!AH139)/1000, "")</f>
        <v/>
      </c>
      <c r="AG29" s="58" t="str">
        <f>IF(Emissions!AI117+Emissions!AI139&gt;0, (Emissions!AI117+Emissions!AI139)/1000, "")</f>
        <v/>
      </c>
      <c r="AH29" s="58" t="str">
        <f>IF(Emissions!AJ117+Emissions!AJ139&gt;0, (Emissions!AJ117+Emissions!AJ139)/1000, "")</f>
        <v/>
      </c>
      <c r="AI29" s="58" t="str">
        <f>IF(Emissions!AK117+Emissions!AK139&gt;0, (Emissions!AK117+Emissions!AK139)/1000, "")</f>
        <v/>
      </c>
      <c r="AJ29" s="58" t="str">
        <f>IF(Emissions!AL117+Emissions!AL139&gt;0, (Emissions!AL117+Emissions!AL139)/1000, "")</f>
        <v/>
      </c>
      <c r="AK29" s="58" t="str">
        <f>IF(Emissions!AM117+Emissions!AM139&gt;0, (Emissions!AM117+Emissions!AM139)/1000, "")</f>
        <v/>
      </c>
      <c r="AL29" s="58" t="str">
        <f>IF(Emissions!AN117+Emissions!AN139&gt;0, (Emissions!AN117+Emissions!AN139)/1000, "")</f>
        <v/>
      </c>
      <c r="AM29" s="58" t="str">
        <f>IF(Emissions!AO117+Emissions!AO139&gt;0, (Emissions!AO117+Emissions!AO139)/1000, "")</f>
        <v/>
      </c>
      <c r="AN29" s="58" t="str">
        <f>IF(Emissions!AP117+Emissions!AP139&gt;0, (Emissions!AP117+Emissions!AP139)/1000, "")</f>
        <v/>
      </c>
      <c r="AO29" s="58" t="str">
        <f>IF(Emissions!AQ117+Emissions!AQ139&gt;0, (Emissions!AQ117+Emissions!AQ139)/1000, "")</f>
        <v/>
      </c>
      <c r="AP29" s="58" t="str">
        <f>IF(Emissions!AR117+Emissions!AR139&gt;0, (Emissions!AR117+Emissions!AR139)/1000, "")</f>
        <v/>
      </c>
      <c r="AQ29" s="58" t="str">
        <f>IF(Emissions!AS117+Emissions!AS139&gt;0, (Emissions!AS117+Emissions!AS139)/1000, "")</f>
        <v/>
      </c>
    </row>
    <row r="30" spans="2:43" x14ac:dyDescent="0.3">
      <c r="B30" s="39" t="s">
        <v>216</v>
      </c>
      <c r="C30" s="37" t="s">
        <v>201</v>
      </c>
      <c r="D30" s="52">
        <f>IFERROR((Emissions!F126+Emissions!F148)/1000, "")</f>
        <v>0.1462109</v>
      </c>
      <c r="E30" s="52">
        <f>IFERROR((Emissions!G126+Emissions!G148)/1000, "")</f>
        <v>0.13187557999999999</v>
      </c>
      <c r="F30" s="52">
        <f>IFERROR((Emissions!H126+Emissions!H148)/1000, "")</f>
        <v>0.1650036</v>
      </c>
      <c r="G30" s="52">
        <f>IFERROR((Emissions!I126+Emissions!I148)/1000, "")</f>
        <v>0.147036</v>
      </c>
      <c r="H30" s="52">
        <f>IFERROR((Emissions!J126+Emissions!J148)/1000, "")</f>
        <v>0.12888560000000002</v>
      </c>
      <c r="I30" s="52">
        <f>IFERROR((Emissions!K126+Emissions!K148)/1000, "")</f>
        <v>0.12213860000000001</v>
      </c>
      <c r="J30" s="52">
        <f>IFERROR((Emissions!L126+Emissions!L148)/1000, "")</f>
        <v>0.12960120000000003</v>
      </c>
      <c r="K30" s="52">
        <f>IFERROR((Emissions!M126+Emissions!M148)/1000, "")</f>
        <v>0.104544</v>
      </c>
      <c r="L30" s="52" t="str">
        <f>IFERROR((Emissions!N126+Emissions!N148)/1000, "")</f>
        <v/>
      </c>
      <c r="M30" s="52" t="str">
        <f>IFERROR((Emissions!O126+Emissions!O148)/1000, "")</f>
        <v/>
      </c>
      <c r="N30" s="52" t="str">
        <f>IFERROR((Emissions!P126+Emissions!P148)/1000, "")</f>
        <v/>
      </c>
      <c r="O30" s="52" t="str">
        <f>IFERROR((Emissions!Q126+Emissions!Q148)/1000, "")</f>
        <v/>
      </c>
      <c r="P30" s="52" t="str">
        <f>IFERROR((Emissions!R126+Emissions!R148)/1000, "")</f>
        <v/>
      </c>
      <c r="Q30" s="52" t="str">
        <f>IFERROR((Emissions!S126+Emissions!S148)/1000, "")</f>
        <v/>
      </c>
      <c r="R30" s="52" t="str">
        <f>IFERROR((Emissions!T126+Emissions!T148)/1000, "")</f>
        <v/>
      </c>
      <c r="S30" s="52" t="str">
        <f>IFERROR((Emissions!U126+Emissions!U148)/1000, "")</f>
        <v/>
      </c>
      <c r="T30" s="52" t="str">
        <f>IFERROR((Emissions!V126+Emissions!V148)/1000, "")</f>
        <v/>
      </c>
      <c r="U30" s="52" t="str">
        <f>IFERROR((Emissions!W126+Emissions!W148)/1000, "")</f>
        <v/>
      </c>
      <c r="V30" s="52" t="str">
        <f>IFERROR((Emissions!X126+Emissions!X148)/1000, "")</f>
        <v/>
      </c>
      <c r="W30" s="52" t="str">
        <f>IFERROR((Emissions!Y126+Emissions!Y148)/1000, "")</f>
        <v/>
      </c>
      <c r="X30" s="52" t="str">
        <f>IFERROR((Emissions!Z126+Emissions!Z148)/1000, "")</f>
        <v/>
      </c>
      <c r="Y30" s="52" t="str">
        <f>IFERROR((Emissions!AA126+Emissions!AA148)/1000, "")</f>
        <v/>
      </c>
      <c r="Z30" s="52" t="str">
        <f>IFERROR((Emissions!AB126+Emissions!AB148)/1000, "")</f>
        <v/>
      </c>
      <c r="AA30" s="52" t="str">
        <f>IFERROR((Emissions!AC126+Emissions!AC148)/1000, "")</f>
        <v/>
      </c>
      <c r="AB30" s="52" t="str">
        <f>IFERROR((Emissions!AD126+Emissions!AD148)/1000, "")</f>
        <v/>
      </c>
      <c r="AC30" s="52" t="str">
        <f>IFERROR((Emissions!AE126+Emissions!AE148)/1000, "")</f>
        <v/>
      </c>
      <c r="AD30" s="52" t="str">
        <f>IFERROR((Emissions!AF126+Emissions!AF148)/1000, "")</f>
        <v/>
      </c>
      <c r="AE30" s="52" t="str">
        <f>IFERROR((Emissions!AG126+Emissions!AG148)/1000, "")</f>
        <v/>
      </c>
      <c r="AF30" s="52" t="str">
        <f>IFERROR((Emissions!AH126+Emissions!AH148)/1000, "")</f>
        <v/>
      </c>
      <c r="AG30" s="52" t="str">
        <f>IFERROR((Emissions!AI126+Emissions!AI148)/1000, "")</f>
        <v/>
      </c>
      <c r="AH30" s="52" t="str">
        <f>IFERROR((Emissions!AJ126+Emissions!AJ148)/1000, "")</f>
        <v/>
      </c>
      <c r="AI30" s="52" t="str">
        <f>IFERROR((Emissions!AK126+Emissions!AK148)/1000, "")</f>
        <v/>
      </c>
      <c r="AJ30" s="52" t="str">
        <f>IFERROR((Emissions!AL126+Emissions!AL148)/1000, "")</f>
        <v/>
      </c>
      <c r="AK30" s="52" t="str">
        <f>IFERROR((Emissions!AM126+Emissions!AM148)/1000, "")</f>
        <v/>
      </c>
      <c r="AL30" s="52" t="str">
        <f>IFERROR((Emissions!AN126+Emissions!AN148)/1000, "")</f>
        <v/>
      </c>
      <c r="AM30" s="52" t="str">
        <f>IFERROR((Emissions!AO126+Emissions!AO148)/1000, "")</f>
        <v/>
      </c>
      <c r="AN30" s="52" t="str">
        <f>IFERROR((Emissions!AP126+Emissions!AP148)/1000, "")</f>
        <v/>
      </c>
      <c r="AO30" s="52" t="str">
        <f>IFERROR((Emissions!AQ126+Emissions!AQ148)/1000, "")</f>
        <v/>
      </c>
      <c r="AP30" s="52" t="str">
        <f>IFERROR((Emissions!AR126+Emissions!AR148)/1000, "")</f>
        <v/>
      </c>
      <c r="AQ30" s="52" t="str">
        <f>IFERROR((Emissions!AS126+Emissions!AS148)/1000, "")</f>
        <v/>
      </c>
    </row>
    <row r="31" spans="2:43" x14ac:dyDescent="0.3">
      <c r="B31" s="39" t="s">
        <v>217</v>
      </c>
      <c r="C31" s="37" t="s">
        <v>218</v>
      </c>
      <c r="D31" s="52">
        <f>IF(Emissions!F127+Emissions!F149&gt;0, (Emissions!F127+Emissions!F149)/1000, "")</f>
        <v>57.042000000000002</v>
      </c>
      <c r="E31" s="52">
        <f>IF(Emissions!G127+Emissions!G149&gt;0, (Emissions!G127+Emissions!G149)/1000, "")</f>
        <v>50.552</v>
      </c>
      <c r="F31" s="52">
        <f>IF(Emissions!H127+Emissions!H149&gt;0, (Emissions!H127+Emissions!H149)/1000, "")</f>
        <v>63.16</v>
      </c>
      <c r="G31" s="52">
        <f>IF(Emissions!I127+Emissions!I149&gt;0, (Emissions!I127+Emissions!I149)/1000, "")</f>
        <v>64.248999999999995</v>
      </c>
      <c r="H31" s="52">
        <f>IF(Emissions!J127+Emissions!J149&gt;0, (Emissions!J127+Emissions!J149)/1000, "")</f>
        <v>57.732999999999997</v>
      </c>
      <c r="I31" s="52">
        <f>IF(Emissions!K127+Emissions!K149&gt;0, (Emissions!K127+Emissions!K149)/1000, "")</f>
        <v>53.973999999999997</v>
      </c>
      <c r="J31" s="58">
        <f>IF(Emissions!L127+Emissions!L149&gt;0, (Emissions!L127+Emissions!L149)/1000, "")</f>
        <v>57.3902</v>
      </c>
      <c r="K31" s="58">
        <f>IF(Emissions!M127+Emissions!M149&gt;0, (Emissions!M127+Emissions!M149)/1000, "")</f>
        <v>56.170350000000006</v>
      </c>
      <c r="L31" s="58" t="str">
        <f>IF(Emissions!N127+Emissions!N149&gt;0, (Emissions!N127+Emissions!N149)/1000, "")</f>
        <v/>
      </c>
      <c r="M31" s="58" t="str">
        <f>IF(Emissions!O127+Emissions!O149&gt;0, (Emissions!O127+Emissions!O149)/1000, "")</f>
        <v/>
      </c>
      <c r="N31" s="58" t="str">
        <f>IF(Emissions!P127+Emissions!P149&gt;0, (Emissions!P127+Emissions!P149)/1000, "")</f>
        <v/>
      </c>
      <c r="O31" s="58" t="str">
        <f>IF(Emissions!Q127+Emissions!Q149&gt;0, (Emissions!Q127+Emissions!Q149)/1000, "")</f>
        <v/>
      </c>
      <c r="P31" s="58" t="str">
        <f>IF(Emissions!R127+Emissions!R149&gt;0, (Emissions!R127+Emissions!R149)/1000, "")</f>
        <v/>
      </c>
      <c r="Q31" s="58" t="str">
        <f>IF(Emissions!S127+Emissions!S149&gt;0, (Emissions!S127+Emissions!S149)/1000, "")</f>
        <v/>
      </c>
      <c r="R31" s="58" t="str">
        <f>IF(Emissions!T127+Emissions!T149&gt;0, (Emissions!T127+Emissions!T149)/1000, "")</f>
        <v/>
      </c>
      <c r="S31" s="58" t="str">
        <f>IF(Emissions!U127+Emissions!U149&gt;0, (Emissions!U127+Emissions!U149)/1000, "")</f>
        <v/>
      </c>
      <c r="T31" s="58" t="str">
        <f>IF(Emissions!V127+Emissions!V149&gt;0, (Emissions!V127+Emissions!V149)/1000, "")</f>
        <v/>
      </c>
      <c r="U31" s="58" t="str">
        <f>IF(Emissions!W127+Emissions!W149&gt;0, (Emissions!W127+Emissions!W149)/1000, "")</f>
        <v/>
      </c>
      <c r="V31" s="58" t="str">
        <f>IF(Emissions!X127+Emissions!X149&gt;0, (Emissions!X127+Emissions!X149)/1000, "")</f>
        <v/>
      </c>
      <c r="W31" s="58" t="str">
        <f>IF(Emissions!Y127+Emissions!Y149&gt;0, (Emissions!Y127+Emissions!Y149)/1000, "")</f>
        <v/>
      </c>
      <c r="X31" s="58" t="str">
        <f>IF(Emissions!Z127+Emissions!Z149&gt;0, (Emissions!Z127+Emissions!Z149)/1000, "")</f>
        <v/>
      </c>
      <c r="Y31" s="58" t="str">
        <f>IF(Emissions!AA127+Emissions!AA149&gt;0, (Emissions!AA127+Emissions!AA149)/1000, "")</f>
        <v/>
      </c>
      <c r="Z31" s="58" t="str">
        <f>IF(Emissions!AB127+Emissions!AB149&gt;0, (Emissions!AB127+Emissions!AB149)/1000, "")</f>
        <v/>
      </c>
      <c r="AA31" s="58" t="str">
        <f>IF(Emissions!AC127+Emissions!AC149&gt;0, (Emissions!AC127+Emissions!AC149)/1000, "")</f>
        <v/>
      </c>
      <c r="AB31" s="58" t="str">
        <f>IF(Emissions!AD127+Emissions!AD149&gt;0, (Emissions!AD127+Emissions!AD149)/1000, "")</f>
        <v/>
      </c>
      <c r="AC31" s="58" t="str">
        <f>IF(Emissions!AE127+Emissions!AE149&gt;0, (Emissions!AE127+Emissions!AE149)/1000, "")</f>
        <v/>
      </c>
      <c r="AD31" s="58" t="str">
        <f>IF(Emissions!AF127+Emissions!AF149&gt;0, (Emissions!AF127+Emissions!AF149)/1000, "")</f>
        <v/>
      </c>
      <c r="AE31" s="58" t="str">
        <f>IF(Emissions!AG127+Emissions!AG149&gt;0, (Emissions!AG127+Emissions!AG149)/1000, "")</f>
        <v/>
      </c>
      <c r="AF31" s="58" t="str">
        <f>IF(Emissions!AH127+Emissions!AH149&gt;0, (Emissions!AH127+Emissions!AH149)/1000, "")</f>
        <v/>
      </c>
      <c r="AG31" s="58" t="str">
        <f>IF(Emissions!AI127+Emissions!AI149&gt;0, (Emissions!AI127+Emissions!AI149)/1000, "")</f>
        <v/>
      </c>
      <c r="AH31" s="58" t="str">
        <f>IF(Emissions!AJ127+Emissions!AJ149&gt;0, (Emissions!AJ127+Emissions!AJ149)/1000, "")</f>
        <v/>
      </c>
      <c r="AI31" s="58" t="str">
        <f>IF(Emissions!AK127+Emissions!AK149&gt;0, (Emissions!AK127+Emissions!AK149)/1000, "")</f>
        <v/>
      </c>
      <c r="AJ31" s="58" t="str">
        <f>IF(Emissions!AL127+Emissions!AL149&gt;0, (Emissions!AL127+Emissions!AL149)/1000, "")</f>
        <v/>
      </c>
      <c r="AK31" s="58" t="str">
        <f>IF(Emissions!AM127+Emissions!AM149&gt;0, (Emissions!AM127+Emissions!AM149)/1000, "")</f>
        <v/>
      </c>
      <c r="AL31" s="58" t="str">
        <f>IF(Emissions!AN127+Emissions!AN149&gt;0, (Emissions!AN127+Emissions!AN149)/1000, "")</f>
        <v/>
      </c>
      <c r="AM31" s="58" t="str">
        <f>IF(Emissions!AO127+Emissions!AO149&gt;0, (Emissions!AO127+Emissions!AO149)/1000, "")</f>
        <v/>
      </c>
      <c r="AN31" s="58" t="str">
        <f>IF(Emissions!AP127+Emissions!AP149&gt;0, (Emissions!AP127+Emissions!AP149)/1000, "")</f>
        <v/>
      </c>
      <c r="AO31" s="58" t="str">
        <f>IF(Emissions!AQ127+Emissions!AQ149&gt;0, (Emissions!AQ127+Emissions!AQ149)/1000, "")</f>
        <v/>
      </c>
      <c r="AP31" s="58" t="str">
        <f>IF(Emissions!AR127+Emissions!AR149&gt;0, (Emissions!AR127+Emissions!AR149)/1000, "")</f>
        <v/>
      </c>
      <c r="AQ31" s="58" t="str">
        <f>IF(Emissions!AS127+Emissions!AS149&gt;0, (Emissions!AS127+Emissions!AS149)/1000, "")</f>
        <v/>
      </c>
    </row>
    <row r="32" spans="2:43" x14ac:dyDescent="0.3">
      <c r="B32" s="39" t="s">
        <v>219</v>
      </c>
      <c r="C32" s="37" t="s">
        <v>220</v>
      </c>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row>
    <row r="33" spans="1:43" x14ac:dyDescent="0.3">
      <c r="B33" s="35"/>
      <c r="C33" s="35"/>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row>
    <row r="34" spans="1:43" x14ac:dyDescent="0.3">
      <c r="B34" s="33" t="s">
        <v>221</v>
      </c>
      <c r="C34" s="33" t="s">
        <v>222</v>
      </c>
      <c r="D34" s="36">
        <f>IF(SUM(D35:D42)&gt;0, SUM(D35:D42), "")</f>
        <v>5932.5555979908113</v>
      </c>
      <c r="E34" s="36">
        <f t="shared" ref="E34:K34" si="4">IF(SUM(E35:E42)&gt;0, SUM(E35:E42), "")</f>
        <v>6164.3499861835262</v>
      </c>
      <c r="F34" s="36">
        <f t="shared" si="4"/>
        <v>5921.8512386010434</v>
      </c>
      <c r="G34" s="36">
        <f t="shared" si="4"/>
        <v>5869.1862011363082</v>
      </c>
      <c r="H34" s="36">
        <f t="shared" si="4"/>
        <v>5638.6737936723321</v>
      </c>
      <c r="I34" s="36">
        <f t="shared" si="4"/>
        <v>5696.2406491586326</v>
      </c>
      <c r="J34" s="36">
        <f t="shared" si="4"/>
        <v>5855.2520803184561</v>
      </c>
      <c r="K34" s="36">
        <f t="shared" si="4"/>
        <v>5396.3438680054978</v>
      </c>
      <c r="L34" s="36" t="str">
        <f t="shared" ref="L34:AQ34" si="5">IF(SUM(L35:L42)&gt;0, SUM(L35:L42), "")</f>
        <v/>
      </c>
      <c r="M34" s="36" t="str">
        <f t="shared" si="5"/>
        <v/>
      </c>
      <c r="N34" s="36" t="str">
        <f t="shared" si="5"/>
        <v/>
      </c>
      <c r="O34" s="36" t="str">
        <f t="shared" si="5"/>
        <v/>
      </c>
      <c r="P34" s="36" t="str">
        <f t="shared" si="5"/>
        <v/>
      </c>
      <c r="Q34" s="36" t="str">
        <f t="shared" si="5"/>
        <v/>
      </c>
      <c r="R34" s="36" t="str">
        <f t="shared" si="5"/>
        <v/>
      </c>
      <c r="S34" s="36" t="str">
        <f t="shared" si="5"/>
        <v/>
      </c>
      <c r="T34" s="36" t="str">
        <f t="shared" si="5"/>
        <v/>
      </c>
      <c r="U34" s="36" t="str">
        <f t="shared" si="5"/>
        <v/>
      </c>
      <c r="V34" s="36" t="str">
        <f t="shared" si="5"/>
        <v/>
      </c>
      <c r="W34" s="36" t="str">
        <f t="shared" si="5"/>
        <v/>
      </c>
      <c r="X34" s="36" t="str">
        <f t="shared" si="5"/>
        <v/>
      </c>
      <c r="Y34" s="36" t="str">
        <f t="shared" si="5"/>
        <v/>
      </c>
      <c r="Z34" s="36" t="str">
        <f t="shared" si="5"/>
        <v/>
      </c>
      <c r="AA34" s="36" t="str">
        <f t="shared" si="5"/>
        <v/>
      </c>
      <c r="AB34" s="36" t="str">
        <f t="shared" si="5"/>
        <v/>
      </c>
      <c r="AC34" s="36" t="str">
        <f t="shared" si="5"/>
        <v/>
      </c>
      <c r="AD34" s="36" t="str">
        <f t="shared" si="5"/>
        <v/>
      </c>
      <c r="AE34" s="36" t="str">
        <f t="shared" si="5"/>
        <v/>
      </c>
      <c r="AF34" s="36" t="str">
        <f t="shared" si="5"/>
        <v/>
      </c>
      <c r="AG34" s="36" t="str">
        <f t="shared" si="5"/>
        <v/>
      </c>
      <c r="AH34" s="36" t="str">
        <f t="shared" si="5"/>
        <v/>
      </c>
      <c r="AI34" s="36" t="str">
        <f t="shared" si="5"/>
        <v/>
      </c>
      <c r="AJ34" s="36" t="str">
        <f t="shared" si="5"/>
        <v/>
      </c>
      <c r="AK34" s="36" t="str">
        <f t="shared" si="5"/>
        <v/>
      </c>
      <c r="AL34" s="36" t="str">
        <f t="shared" si="5"/>
        <v/>
      </c>
      <c r="AM34" s="36" t="str">
        <f t="shared" si="5"/>
        <v/>
      </c>
      <c r="AN34" s="36" t="str">
        <f t="shared" si="5"/>
        <v/>
      </c>
      <c r="AO34" s="36" t="str">
        <f t="shared" si="5"/>
        <v/>
      </c>
      <c r="AP34" s="36" t="str">
        <f t="shared" si="5"/>
        <v/>
      </c>
      <c r="AQ34" s="36" t="str">
        <f t="shared" si="5"/>
        <v/>
      </c>
    </row>
    <row r="35" spans="1:43" x14ac:dyDescent="0.3">
      <c r="B35" s="39" t="s">
        <v>223</v>
      </c>
      <c r="C35" s="37" t="s">
        <v>224</v>
      </c>
      <c r="D35" s="58">
        <f>IF('Other Calc'!F97&gt;0, 'Other Calc'!F97, "")</f>
        <v>3107.4946808049995</v>
      </c>
      <c r="E35" s="58">
        <f>IF('Other Calc'!G97&gt;0, 'Other Calc'!G97, "")</f>
        <v>3078.9285401699999</v>
      </c>
      <c r="F35" s="58">
        <f>IF('Other Calc'!H97&gt;0, 'Other Calc'!H97, "")</f>
        <v>3009.2396942450005</v>
      </c>
      <c r="G35" s="58">
        <f>IF('Other Calc'!I97&gt;0, 'Other Calc'!I97, "")</f>
        <v>3048.9797923100004</v>
      </c>
      <c r="H35" s="58">
        <f>IF('Other Calc'!J97&gt;0, 'Other Calc'!J97, "")</f>
        <v>3039.0942571400001</v>
      </c>
      <c r="I35" s="58">
        <f>IF('Other Calc'!K97&gt;0, 'Other Calc'!K97, "")</f>
        <v>3070.8251211500001</v>
      </c>
      <c r="J35" s="58">
        <f>IF('Other Calc'!L97&gt;0, 'Other Calc'!L97, "")</f>
        <v>3081.7976390949998</v>
      </c>
      <c r="K35" s="58">
        <f>IF('Other Calc'!M97&gt;0, 'Other Calc'!M97, "")</f>
        <v>2993.2832827050006</v>
      </c>
      <c r="L35" s="58" t="str">
        <f>IF('Other Calc'!N97&gt;0, 'Other Calc'!N97, "")</f>
        <v/>
      </c>
      <c r="M35" s="58" t="str">
        <f>IF('Other Calc'!O97&gt;0, 'Other Calc'!O97, "")</f>
        <v/>
      </c>
      <c r="N35" s="58" t="str">
        <f>IF('Other Calc'!P97&gt;0, 'Other Calc'!P97, "")</f>
        <v/>
      </c>
      <c r="O35" s="58" t="str">
        <f>IF('Other Calc'!Q97&gt;0, 'Other Calc'!Q97, "")</f>
        <v/>
      </c>
      <c r="P35" s="58" t="str">
        <f>IF('Other Calc'!R97&gt;0, 'Other Calc'!R97, "")</f>
        <v/>
      </c>
      <c r="Q35" s="58" t="str">
        <f>IF('Other Calc'!S97&gt;0, 'Other Calc'!S97, "")</f>
        <v/>
      </c>
      <c r="R35" s="58" t="str">
        <f>IF('Other Calc'!T97&gt;0, 'Other Calc'!T97, "")</f>
        <v/>
      </c>
      <c r="S35" s="58" t="str">
        <f>IF('Other Calc'!U97&gt;0, 'Other Calc'!U97, "")</f>
        <v/>
      </c>
      <c r="T35" s="58" t="str">
        <f>IF('Other Calc'!V97&gt;0, 'Other Calc'!V97, "")</f>
        <v/>
      </c>
      <c r="U35" s="58" t="str">
        <f>IF('Other Calc'!W97&gt;0, 'Other Calc'!W97, "")</f>
        <v/>
      </c>
      <c r="V35" s="58" t="str">
        <f>IF('Other Calc'!X97&gt;0, 'Other Calc'!X97, "")</f>
        <v/>
      </c>
      <c r="W35" s="58" t="str">
        <f>IF('Other Calc'!Y97&gt;0, 'Other Calc'!Y97, "")</f>
        <v/>
      </c>
      <c r="X35" s="58" t="str">
        <f>IF('Other Calc'!Z97&gt;0, 'Other Calc'!Z97, "")</f>
        <v/>
      </c>
      <c r="Y35" s="58" t="str">
        <f>IF('Other Calc'!AA97&gt;0, 'Other Calc'!AA97, "")</f>
        <v/>
      </c>
      <c r="Z35" s="58" t="str">
        <f>IF('Other Calc'!AB97&gt;0, 'Other Calc'!AB97, "")</f>
        <v/>
      </c>
      <c r="AA35" s="58" t="str">
        <f>IF('Other Calc'!AC97&gt;0, 'Other Calc'!AC97, "")</f>
        <v/>
      </c>
      <c r="AB35" s="58" t="str">
        <f>IF('Other Calc'!AD97&gt;0, 'Other Calc'!AD97, "")</f>
        <v/>
      </c>
      <c r="AC35" s="58" t="str">
        <f>IF('Other Calc'!AE97&gt;0, 'Other Calc'!AE97, "")</f>
        <v/>
      </c>
      <c r="AD35" s="58" t="str">
        <f>IF('Other Calc'!AF97&gt;0, 'Other Calc'!AF97, "")</f>
        <v/>
      </c>
      <c r="AE35" s="58" t="str">
        <f>IF('Other Calc'!AG97&gt;0, 'Other Calc'!AG97, "")</f>
        <v/>
      </c>
      <c r="AF35" s="58" t="str">
        <f>IF('Other Calc'!AH97&gt;0, 'Other Calc'!AH97, "")</f>
        <v/>
      </c>
      <c r="AG35" s="58" t="str">
        <f>IF('Other Calc'!AI97&gt;0, 'Other Calc'!AI97, "")</f>
        <v/>
      </c>
      <c r="AH35" s="58" t="str">
        <f>IF('Other Calc'!AJ97&gt;0, 'Other Calc'!AJ97, "")</f>
        <v/>
      </c>
      <c r="AI35" s="58" t="str">
        <f>IF('Other Calc'!AK97&gt;0, 'Other Calc'!AK97, "")</f>
        <v/>
      </c>
      <c r="AJ35" s="58" t="str">
        <f>IF('Other Calc'!AL97&gt;0, 'Other Calc'!AL97, "")</f>
        <v/>
      </c>
      <c r="AK35" s="58" t="str">
        <f>IF('Other Calc'!AM97&gt;0, 'Other Calc'!AM97, "")</f>
        <v/>
      </c>
      <c r="AL35" s="58" t="str">
        <f>IF('Other Calc'!AN97&gt;0, 'Other Calc'!AN97, "")</f>
        <v/>
      </c>
      <c r="AM35" s="58" t="str">
        <f>IF('Other Calc'!AO97&gt;0, 'Other Calc'!AO97, "")</f>
        <v/>
      </c>
      <c r="AN35" s="58" t="str">
        <f>IF('Other Calc'!AP97&gt;0, 'Other Calc'!AP97, "")</f>
        <v/>
      </c>
      <c r="AO35" s="58" t="str">
        <f>IF('Other Calc'!AQ97&gt;0, 'Other Calc'!AQ97, "")</f>
        <v/>
      </c>
      <c r="AP35" s="58" t="str">
        <f>IF('Other Calc'!AR97&gt;0, 'Other Calc'!AR97, "")</f>
        <v/>
      </c>
      <c r="AQ35" s="58" t="str">
        <f>IF('Other Calc'!AS97&gt;0, 'Other Calc'!AS97, "")</f>
        <v/>
      </c>
    </row>
    <row r="36" spans="1:43" x14ac:dyDescent="0.3">
      <c r="B36" s="39" t="s">
        <v>225</v>
      </c>
      <c r="C36" s="37" t="s">
        <v>226</v>
      </c>
      <c r="D36" s="58">
        <f>IF('Other Calc'!F107&gt;0, 'Other Calc'!F107, "")</f>
        <v>1841.713</v>
      </c>
      <c r="E36" s="58">
        <f>IF('Other Calc'!G107&gt;0, 'Other Calc'!G107, "")</f>
        <v>1759.922</v>
      </c>
      <c r="F36" s="58">
        <f>IF('Other Calc'!H107&gt;0, 'Other Calc'!H107, "")</f>
        <v>1978.8899999999999</v>
      </c>
      <c r="G36" s="58">
        <f>IF('Other Calc'!I107&gt;0, 'Other Calc'!I107, "")</f>
        <v>1673.345</v>
      </c>
      <c r="H36" s="58">
        <f>IF('Other Calc'!J107&gt;0, 'Other Calc'!J107, "")</f>
        <v>1643.558</v>
      </c>
      <c r="I36" s="58">
        <f>IF('Other Calc'!K107&gt;0, 'Other Calc'!K107, "")</f>
        <v>1602.8530000000001</v>
      </c>
      <c r="J36" s="58">
        <f>IF('Other Calc'!L107&gt;0, 'Other Calc'!L107, "")</f>
        <v>1312.85</v>
      </c>
      <c r="K36" s="58">
        <f>IF('Other Calc'!M107&gt;0, 'Other Calc'!M107, "")</f>
        <v>1331.6570000000002</v>
      </c>
      <c r="L36" s="58" t="str">
        <f>IF('Other Calc'!N107&gt;0, 'Other Calc'!N107, "")</f>
        <v/>
      </c>
      <c r="M36" s="58" t="str">
        <f>IF('Other Calc'!O107&gt;0, 'Other Calc'!O107, "")</f>
        <v/>
      </c>
      <c r="N36" s="58" t="str">
        <f>IF('Other Calc'!P107&gt;0, 'Other Calc'!P107, "")</f>
        <v/>
      </c>
      <c r="O36" s="58" t="str">
        <f>IF('Other Calc'!Q107&gt;0, 'Other Calc'!Q107, "")</f>
        <v/>
      </c>
      <c r="P36" s="58" t="str">
        <f>IF('Other Calc'!R107&gt;0, 'Other Calc'!R107, "")</f>
        <v/>
      </c>
      <c r="Q36" s="58" t="str">
        <f>IF('Other Calc'!S107&gt;0, 'Other Calc'!S107, "")</f>
        <v/>
      </c>
      <c r="R36" s="58" t="str">
        <f>IF('Other Calc'!T107&gt;0, 'Other Calc'!T107, "")</f>
        <v/>
      </c>
      <c r="S36" s="58" t="str">
        <f>IF('Other Calc'!U107&gt;0, 'Other Calc'!U107, "")</f>
        <v/>
      </c>
      <c r="T36" s="58" t="str">
        <f>IF('Other Calc'!V107&gt;0, 'Other Calc'!V107, "")</f>
        <v/>
      </c>
      <c r="U36" s="58" t="str">
        <f>IF('Other Calc'!W107&gt;0, 'Other Calc'!W107, "")</f>
        <v/>
      </c>
      <c r="V36" s="58" t="str">
        <f>IF('Other Calc'!X107&gt;0, 'Other Calc'!X107, "")</f>
        <v/>
      </c>
      <c r="W36" s="58" t="str">
        <f>IF('Other Calc'!Y107&gt;0, 'Other Calc'!Y107, "")</f>
        <v/>
      </c>
      <c r="X36" s="58" t="str">
        <f>IF('Other Calc'!Z107&gt;0, 'Other Calc'!Z107, "")</f>
        <v/>
      </c>
      <c r="Y36" s="58" t="str">
        <f>IF('Other Calc'!AA107&gt;0, 'Other Calc'!AA107, "")</f>
        <v/>
      </c>
      <c r="Z36" s="58" t="str">
        <f>IF('Other Calc'!AB107&gt;0, 'Other Calc'!AB107, "")</f>
        <v/>
      </c>
      <c r="AA36" s="58" t="str">
        <f>IF('Other Calc'!AC107&gt;0, 'Other Calc'!AC107, "")</f>
        <v/>
      </c>
      <c r="AB36" s="58" t="str">
        <f>IF('Other Calc'!AD107&gt;0, 'Other Calc'!AD107, "")</f>
        <v/>
      </c>
      <c r="AC36" s="58" t="str">
        <f>IF('Other Calc'!AE107&gt;0, 'Other Calc'!AE107, "")</f>
        <v/>
      </c>
      <c r="AD36" s="58" t="str">
        <f>IF('Other Calc'!AF107&gt;0, 'Other Calc'!AF107, "")</f>
        <v/>
      </c>
      <c r="AE36" s="58" t="str">
        <f>IF('Other Calc'!AG107&gt;0, 'Other Calc'!AG107, "")</f>
        <v/>
      </c>
      <c r="AF36" s="58" t="str">
        <f>IF('Other Calc'!AH107&gt;0, 'Other Calc'!AH107, "")</f>
        <v/>
      </c>
      <c r="AG36" s="58" t="str">
        <f>IF('Other Calc'!AI107&gt;0, 'Other Calc'!AI107, "")</f>
        <v/>
      </c>
      <c r="AH36" s="58" t="str">
        <f>IF('Other Calc'!AJ107&gt;0, 'Other Calc'!AJ107, "")</f>
        <v/>
      </c>
      <c r="AI36" s="58" t="str">
        <f>IF('Other Calc'!AK107&gt;0, 'Other Calc'!AK107, "")</f>
        <v/>
      </c>
      <c r="AJ36" s="58" t="str">
        <f>IF('Other Calc'!AL107&gt;0, 'Other Calc'!AL107, "")</f>
        <v/>
      </c>
      <c r="AK36" s="58" t="str">
        <f>IF('Other Calc'!AM107&gt;0, 'Other Calc'!AM107, "")</f>
        <v/>
      </c>
      <c r="AL36" s="58" t="str">
        <f>IF('Other Calc'!AN107&gt;0, 'Other Calc'!AN107, "")</f>
        <v/>
      </c>
      <c r="AM36" s="58" t="str">
        <f>IF('Other Calc'!AO107&gt;0, 'Other Calc'!AO107, "")</f>
        <v/>
      </c>
      <c r="AN36" s="58" t="str">
        <f>IF('Other Calc'!AP107&gt;0, 'Other Calc'!AP107, "")</f>
        <v/>
      </c>
      <c r="AO36" s="58" t="str">
        <f>IF('Other Calc'!AQ107&gt;0, 'Other Calc'!AQ107, "")</f>
        <v/>
      </c>
      <c r="AP36" s="58" t="str">
        <f>IF('Other Calc'!AR107&gt;0, 'Other Calc'!AR107, "")</f>
        <v/>
      </c>
      <c r="AQ36" s="58" t="str">
        <f>IF('Other Calc'!AS107&gt;0, 'Other Calc'!AS107, "")</f>
        <v/>
      </c>
    </row>
    <row r="37" spans="1:43" x14ac:dyDescent="0.3">
      <c r="B37" s="39" t="s">
        <v>227</v>
      </c>
      <c r="C37" s="37" t="s">
        <v>228</v>
      </c>
      <c r="D37" s="58">
        <f>IF('Other Data'!F82&gt;0, 'Other Data'!F82, "")</f>
        <v>53</v>
      </c>
      <c r="E37" s="58">
        <f>IF('Other Data'!G82&gt;0, 'Other Data'!G82, "")</f>
        <v>58</v>
      </c>
      <c r="F37" s="58">
        <f>IF('Other Data'!H82&gt;0, 'Other Data'!H82, "")</f>
        <v>61</v>
      </c>
      <c r="G37" s="58">
        <f>IF('Other Data'!I82&gt;0, 'Other Data'!I82, "")</f>
        <v>64.866</v>
      </c>
      <c r="H37" s="58">
        <f>IF('Other Data'!J82&gt;0, 'Other Data'!J82, "")</f>
        <v>46.274000000000001</v>
      </c>
      <c r="I37" s="58">
        <f>IF('Other Data'!K82&gt;0, 'Other Data'!K82, "")</f>
        <v>74.765000000000001</v>
      </c>
      <c r="J37" s="58">
        <f>IF('Other Data'!L82&gt;0, 'Other Data'!L82, "")</f>
        <v>66.722999999999999</v>
      </c>
      <c r="K37" s="58">
        <f>IF('Other Data'!M82&gt;0, 'Other Data'!M82, "")</f>
        <v>66.890999999999991</v>
      </c>
      <c r="L37" s="58" t="str">
        <f>IF('Other Data'!N82&gt;0, 'Other Data'!N82, "")</f>
        <v/>
      </c>
      <c r="M37" s="58" t="str">
        <f>IF('Other Data'!O82&gt;0, 'Other Data'!O82, "")</f>
        <v/>
      </c>
      <c r="N37" s="58" t="str">
        <f>IF('Other Data'!P82&gt;0, 'Other Data'!P82, "")</f>
        <v/>
      </c>
      <c r="O37" s="58" t="str">
        <f>IF('Other Data'!Q82&gt;0, 'Other Data'!Q82, "")</f>
        <v/>
      </c>
      <c r="P37" s="58" t="str">
        <f>IF('Other Data'!R82&gt;0, 'Other Data'!R82, "")</f>
        <v/>
      </c>
      <c r="Q37" s="58" t="str">
        <f>IF('Other Data'!S82&gt;0, 'Other Data'!S82, "")</f>
        <v/>
      </c>
      <c r="R37" s="58" t="str">
        <f>IF('Other Data'!T82&gt;0, 'Other Data'!T82, "")</f>
        <v/>
      </c>
      <c r="S37" s="58" t="str">
        <f>IF('Other Data'!U82&gt;0, 'Other Data'!U82, "")</f>
        <v/>
      </c>
      <c r="T37" s="58" t="str">
        <f>IF('Other Data'!V82&gt;0, 'Other Data'!V82, "")</f>
        <v/>
      </c>
      <c r="U37" s="58" t="str">
        <f>IF('Other Data'!W82&gt;0, 'Other Data'!W82, "")</f>
        <v/>
      </c>
      <c r="V37" s="58" t="str">
        <f>IF('Other Data'!X82&gt;0, 'Other Data'!X82, "")</f>
        <v/>
      </c>
      <c r="W37" s="58" t="str">
        <f>IF('Other Data'!Y82&gt;0, 'Other Data'!Y82, "")</f>
        <v/>
      </c>
      <c r="X37" s="58" t="str">
        <f>IF('Other Data'!Z82&gt;0, 'Other Data'!Z82, "")</f>
        <v/>
      </c>
      <c r="Y37" s="58" t="str">
        <f>IF('Other Data'!AA82&gt;0, 'Other Data'!AA82, "")</f>
        <v/>
      </c>
      <c r="Z37" s="58" t="str">
        <f>IF('Other Data'!AB82&gt;0, 'Other Data'!AB82, "")</f>
        <v/>
      </c>
      <c r="AA37" s="58" t="str">
        <f>IF('Other Data'!AC82&gt;0, 'Other Data'!AC82, "")</f>
        <v/>
      </c>
      <c r="AB37" s="58" t="str">
        <f>IF('Other Data'!AD82&gt;0, 'Other Data'!AD82, "")</f>
        <v/>
      </c>
      <c r="AC37" s="58" t="str">
        <f>IF('Other Data'!AE82&gt;0, 'Other Data'!AE82, "")</f>
        <v/>
      </c>
      <c r="AD37" s="58" t="str">
        <f>IF('Other Data'!AF82&gt;0, 'Other Data'!AF82, "")</f>
        <v/>
      </c>
      <c r="AE37" s="58" t="str">
        <f>IF('Other Data'!AG82&gt;0, 'Other Data'!AG82, "")</f>
        <v/>
      </c>
      <c r="AF37" s="58" t="str">
        <f>IF('Other Data'!AH82&gt;0, 'Other Data'!AH82, "")</f>
        <v/>
      </c>
      <c r="AG37" s="58" t="str">
        <f>IF('Other Data'!AI82&gt;0, 'Other Data'!AI82, "")</f>
        <v/>
      </c>
      <c r="AH37" s="58" t="str">
        <f>IF('Other Data'!AJ82&gt;0, 'Other Data'!AJ82, "")</f>
        <v/>
      </c>
      <c r="AI37" s="58" t="str">
        <f>IF('Other Data'!AK82&gt;0, 'Other Data'!AK82, "")</f>
        <v/>
      </c>
      <c r="AJ37" s="58" t="str">
        <f>IF('Other Data'!AL82&gt;0, 'Other Data'!AL82, "")</f>
        <v/>
      </c>
      <c r="AK37" s="58" t="str">
        <f>IF('Other Data'!AM82&gt;0, 'Other Data'!AM82, "")</f>
        <v/>
      </c>
      <c r="AL37" s="58" t="str">
        <f>IF('Other Data'!AN82&gt;0, 'Other Data'!AN82, "")</f>
        <v/>
      </c>
      <c r="AM37" s="58" t="str">
        <f>IF('Other Data'!AO82&gt;0, 'Other Data'!AO82, "")</f>
        <v/>
      </c>
      <c r="AN37" s="58" t="str">
        <f>IF('Other Data'!AP82&gt;0, 'Other Data'!AP82, "")</f>
        <v/>
      </c>
      <c r="AO37" s="58" t="str">
        <f>IF('Other Data'!AQ82&gt;0, 'Other Data'!AQ82, "")</f>
        <v/>
      </c>
      <c r="AP37" s="58" t="str">
        <f>IF('Other Data'!AR82&gt;0, 'Other Data'!AR82, "")</f>
        <v/>
      </c>
      <c r="AQ37" s="58" t="str">
        <f>IF('Other Data'!AS82&gt;0, 'Other Data'!AS82, "")</f>
        <v/>
      </c>
    </row>
    <row r="38" spans="1:43" x14ac:dyDescent="0.3">
      <c r="B38" s="39" t="s">
        <v>229</v>
      </c>
      <c r="C38" s="37" t="s">
        <v>230</v>
      </c>
      <c r="D38" s="58">
        <f>IF(Waste!E18&gt;0, Waste!E18/1000, "")</f>
        <v>479.81299999999999</v>
      </c>
      <c r="E38" s="58">
        <f>IF(Waste!F18&gt;0, Waste!F18/1000, "")</f>
        <v>551.51400000000001</v>
      </c>
      <c r="F38" s="58">
        <f>IF(Waste!G18&gt;0, Waste!G18/1000, "")</f>
        <v>512.51300000000003</v>
      </c>
      <c r="G38" s="58">
        <f>IF(Waste!H18&gt;0, Waste!H18/1000, "")</f>
        <v>493.23899999999998</v>
      </c>
      <c r="H38" s="58">
        <f>IF(Waste!I18&gt;0, Waste!I18/1000, "")</f>
        <v>493.23899999999998</v>
      </c>
      <c r="I38" s="58">
        <f>IF(Waste!J18&gt;0, Waste!J18/1000, "")</f>
        <v>588.36460999999997</v>
      </c>
      <c r="J38" s="58">
        <f>IF(Waste!K18&gt;0, Waste!K18/1000, "")</f>
        <v>629.33990000000006</v>
      </c>
      <c r="K38" s="58">
        <f>IF(Waste!L18&gt;0, Waste!L18/1000, "")</f>
        <v>625.88900000000001</v>
      </c>
      <c r="L38" s="58" t="str">
        <f>IF(Waste!M18&gt;0, Waste!M18/1000, "")</f>
        <v/>
      </c>
      <c r="M38" s="58" t="str">
        <f>IF(Waste!N18&gt;0, Waste!N18/1000, "")</f>
        <v/>
      </c>
      <c r="N38" s="58" t="str">
        <f>IF(Waste!O18&gt;0, Waste!O18/1000, "")</f>
        <v/>
      </c>
      <c r="O38" s="58" t="str">
        <f>IF(Waste!P18&gt;0, Waste!P18/1000, "")</f>
        <v/>
      </c>
      <c r="P38" s="58" t="str">
        <f>IF(Waste!Q18&gt;0, Waste!Q18/1000, "")</f>
        <v/>
      </c>
      <c r="Q38" s="58" t="str">
        <f>IF(Waste!R18&gt;0, Waste!R18/1000, "")</f>
        <v/>
      </c>
      <c r="R38" s="58" t="str">
        <f>IF(Waste!S18&gt;0, Waste!S18/1000, "")</f>
        <v/>
      </c>
      <c r="S38" s="58" t="str">
        <f>IF(Waste!T18&gt;0, Waste!T18/1000, "")</f>
        <v/>
      </c>
      <c r="T38" s="58" t="str">
        <f>IF(Waste!U18&gt;0, Waste!U18/1000, "")</f>
        <v/>
      </c>
      <c r="U38" s="58" t="str">
        <f>IF(Waste!V18&gt;0, Waste!V18/1000, "")</f>
        <v/>
      </c>
      <c r="V38" s="58" t="str">
        <f>IF(Waste!W18&gt;0, Waste!W18/1000, "")</f>
        <v/>
      </c>
      <c r="W38" s="58" t="str">
        <f>IF(Waste!X18&gt;0, Waste!X18/1000, "")</f>
        <v/>
      </c>
      <c r="X38" s="58" t="str">
        <f>IF(Waste!Y18&gt;0, Waste!Y18/1000, "")</f>
        <v/>
      </c>
      <c r="Y38" s="58" t="str">
        <f>IF(Waste!Z18&gt;0, Waste!Z18/1000, "")</f>
        <v/>
      </c>
      <c r="Z38" s="58" t="str">
        <f>IF(Waste!AA18&gt;0, Waste!AA18/1000, "")</f>
        <v/>
      </c>
      <c r="AA38" s="58" t="str">
        <f>IF(Waste!AB18&gt;0, Waste!AB18/1000, "")</f>
        <v/>
      </c>
      <c r="AB38" s="58" t="str">
        <f>IF(Waste!AC18&gt;0, Waste!AC18/1000, "")</f>
        <v/>
      </c>
      <c r="AC38" s="58" t="str">
        <f>IF(Waste!AD18&gt;0, Waste!AD18/1000, "")</f>
        <v/>
      </c>
      <c r="AD38" s="58" t="str">
        <f>IF(Waste!AE18&gt;0, Waste!AE18/1000, "")</f>
        <v/>
      </c>
      <c r="AE38" s="58" t="str">
        <f>IF(Waste!AF18&gt;0, Waste!AF18/1000, "")</f>
        <v/>
      </c>
      <c r="AF38" s="58" t="str">
        <f>IF(Waste!AG18&gt;0, Waste!AG18/1000, "")</f>
        <v/>
      </c>
      <c r="AG38" s="58" t="str">
        <f>IF(Waste!AH18&gt;0, Waste!AH18/1000, "")</f>
        <v/>
      </c>
      <c r="AH38" s="58" t="str">
        <f>IF(Waste!AI18&gt;0, Waste!AI18/1000, "")</f>
        <v/>
      </c>
      <c r="AI38" s="58" t="str">
        <f>IF(Waste!AJ18&gt;0, Waste!AJ18/1000, "")</f>
        <v/>
      </c>
      <c r="AJ38" s="58" t="str">
        <f>IF(Waste!AK18&gt;0, Waste!AK18/1000, "")</f>
        <v/>
      </c>
      <c r="AK38" s="58" t="str">
        <f>IF(Waste!AL18&gt;0, Waste!AL18/1000, "")</f>
        <v/>
      </c>
      <c r="AL38" s="58" t="str">
        <f>IF(Waste!AM18&gt;0, Waste!AM18/1000, "")</f>
        <v/>
      </c>
      <c r="AM38" s="58" t="str">
        <f>IF(Waste!AN18&gt;0, Waste!AN18/1000, "")</f>
        <v/>
      </c>
      <c r="AN38" s="58" t="str">
        <f>IF(Waste!AO18&gt;0, Waste!AO18/1000, "")</f>
        <v/>
      </c>
      <c r="AO38" s="58" t="str">
        <f>IF(Waste!AP18&gt;0, Waste!AP18/1000, "")</f>
        <v/>
      </c>
      <c r="AP38" s="58" t="str">
        <f>IF(Waste!AQ18&gt;0, Waste!AQ18/1000, "")</f>
        <v/>
      </c>
      <c r="AQ38" s="58" t="str">
        <f>IF(Waste!AR18&gt;0, Waste!AR18/1000, "")</f>
        <v/>
      </c>
    </row>
    <row r="39" spans="1:43" x14ac:dyDescent="0.3">
      <c r="B39" s="39" t="s">
        <v>231</v>
      </c>
      <c r="C39" s="37" t="s">
        <v>232</v>
      </c>
      <c r="D39" s="60"/>
      <c r="E39" s="60"/>
      <c r="F39" s="60"/>
      <c r="G39" s="60"/>
      <c r="H39" s="60"/>
      <c r="I39" s="60"/>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row>
    <row r="40" spans="1:43" x14ac:dyDescent="0.3">
      <c r="B40" s="39" t="s">
        <v>233</v>
      </c>
      <c r="C40" s="37" t="s">
        <v>234</v>
      </c>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1:43" x14ac:dyDescent="0.3">
      <c r="B41" s="39" t="s">
        <v>235</v>
      </c>
      <c r="C41" s="37" t="s">
        <v>1133</v>
      </c>
      <c r="D41" s="58">
        <f>IF('Other Data'!F67&gt;0, 'Other Data'!F67/1000, "")</f>
        <v>425</v>
      </c>
      <c r="E41" s="58">
        <f>IF('Other Data'!G67&gt;0, 'Other Data'!G67/1000, "")</f>
        <v>691</v>
      </c>
      <c r="F41" s="58">
        <f>IF('Other Data'!H67&gt;0, 'Other Data'!H67/1000, "")</f>
        <v>335.6</v>
      </c>
      <c r="G41" s="58">
        <f>IF('Other Data'!I67&gt;0, 'Other Data'!I67/1000, "")</f>
        <v>563.20000000000005</v>
      </c>
      <c r="H41" s="58">
        <f>IF('Other Data'!J67&gt;0, 'Other Data'!J67/1000, "")</f>
        <v>391</v>
      </c>
      <c r="I41" s="58">
        <f>IF('Other Data'!K67&gt;0, 'Other Data'!K67/1000, "")</f>
        <v>335</v>
      </c>
      <c r="J41" s="58">
        <f>IF('Other Data'!L67&gt;0, 'Other Data'!L67/1000, "")</f>
        <v>740</v>
      </c>
      <c r="K41" s="58">
        <f>IF('Other Data'!M67&gt;0, 'Other Data'!M67/1000, "")</f>
        <v>354</v>
      </c>
      <c r="L41" s="58" t="str">
        <f>IF('Other Data'!N67&gt;0, 'Other Data'!N67/1000, "")</f>
        <v/>
      </c>
      <c r="M41" s="58" t="str">
        <f>IF('Other Data'!O67&gt;0, 'Other Data'!O67/1000, "")</f>
        <v/>
      </c>
      <c r="N41" s="58" t="str">
        <f>IF('Other Data'!P67&gt;0, 'Other Data'!P67/1000, "")</f>
        <v/>
      </c>
      <c r="O41" s="58" t="str">
        <f>IF('Other Data'!Q67&gt;0, 'Other Data'!Q67/1000, "")</f>
        <v/>
      </c>
      <c r="P41" s="58" t="str">
        <f>IF('Other Data'!R67&gt;0, 'Other Data'!R67/1000, "")</f>
        <v/>
      </c>
      <c r="Q41" s="58" t="str">
        <f>IF('Other Data'!S67&gt;0, 'Other Data'!S67/1000, "")</f>
        <v/>
      </c>
      <c r="R41" s="58" t="str">
        <f>IF('Other Data'!T67&gt;0, 'Other Data'!T67/1000, "")</f>
        <v/>
      </c>
      <c r="S41" s="58" t="str">
        <f>IF('Other Data'!U67&gt;0, 'Other Data'!U67/1000, "")</f>
        <v/>
      </c>
      <c r="T41" s="58" t="str">
        <f>IF('Other Data'!V67&gt;0, 'Other Data'!V67/1000, "")</f>
        <v/>
      </c>
      <c r="U41" s="58" t="str">
        <f>IF('Other Data'!W67&gt;0, 'Other Data'!W67/1000, "")</f>
        <v/>
      </c>
      <c r="V41" s="58" t="str">
        <f>IF('Other Data'!X67&gt;0, 'Other Data'!X67/1000, "")</f>
        <v/>
      </c>
      <c r="W41" s="58" t="str">
        <f>IF('Other Data'!Y67&gt;0, 'Other Data'!Y67/1000, "")</f>
        <v/>
      </c>
      <c r="X41" s="58" t="str">
        <f>IF('Other Data'!Z67&gt;0, 'Other Data'!Z67/1000, "")</f>
        <v/>
      </c>
      <c r="Y41" s="58" t="str">
        <f>IF('Other Data'!AA67&gt;0, 'Other Data'!AA67/1000, "")</f>
        <v/>
      </c>
      <c r="Z41" s="58" t="str">
        <f>IF('Other Data'!AB67&gt;0, 'Other Data'!AB67/1000, "")</f>
        <v/>
      </c>
      <c r="AA41" s="58" t="str">
        <f>IF('Other Data'!AC67&gt;0, 'Other Data'!AC67/1000, "")</f>
        <v/>
      </c>
      <c r="AB41" s="58" t="str">
        <f>IF('Other Data'!AD67&gt;0, 'Other Data'!AD67/1000, "")</f>
        <v/>
      </c>
      <c r="AC41" s="58" t="str">
        <f>IF('Other Data'!AE67&gt;0, 'Other Data'!AE67/1000, "")</f>
        <v/>
      </c>
      <c r="AD41" s="58" t="str">
        <f>IF('Other Data'!AF67&gt;0, 'Other Data'!AF67/1000, "")</f>
        <v/>
      </c>
      <c r="AE41" s="58" t="str">
        <f>IF('Other Data'!AG67&gt;0, 'Other Data'!AG67/1000, "")</f>
        <v/>
      </c>
      <c r="AF41" s="58" t="str">
        <f>IF('Other Data'!AH67&gt;0, 'Other Data'!AH67/1000, "")</f>
        <v/>
      </c>
      <c r="AG41" s="58" t="str">
        <f>IF('Other Data'!AI67&gt;0, 'Other Data'!AI67/1000, "")</f>
        <v/>
      </c>
      <c r="AH41" s="58" t="str">
        <f>IF('Other Data'!AJ67&gt;0, 'Other Data'!AJ67/1000, "")</f>
        <v/>
      </c>
      <c r="AI41" s="58" t="str">
        <f>IF('Other Data'!AK67&gt;0, 'Other Data'!AK67/1000, "")</f>
        <v/>
      </c>
      <c r="AJ41" s="58" t="str">
        <f>IF('Other Data'!AL67&gt;0, 'Other Data'!AL67/1000, "")</f>
        <v/>
      </c>
      <c r="AK41" s="58" t="str">
        <f>IF('Other Data'!AM67&gt;0, 'Other Data'!AM67/1000, "")</f>
        <v/>
      </c>
      <c r="AL41" s="58" t="str">
        <f>IF('Other Data'!AN67&gt;0, 'Other Data'!AN67/1000, "")</f>
        <v/>
      </c>
      <c r="AM41" s="58" t="str">
        <f>IF('Other Data'!AO67&gt;0, 'Other Data'!AO67/1000, "")</f>
        <v/>
      </c>
      <c r="AN41" s="58" t="str">
        <f>IF('Other Data'!AP67&gt;0, 'Other Data'!AP67/1000, "")</f>
        <v/>
      </c>
      <c r="AO41" s="58" t="str">
        <f>IF('Other Data'!AQ67&gt;0, 'Other Data'!AQ67/1000, "")</f>
        <v/>
      </c>
      <c r="AP41" s="58" t="str">
        <f>IF('Other Data'!AR67&gt;0, 'Other Data'!AR67/1000, "")</f>
        <v/>
      </c>
      <c r="AQ41" s="58" t="str">
        <f>IF('Other Data'!AS67&gt;0, 'Other Data'!AS67/1000, "")</f>
        <v/>
      </c>
    </row>
    <row r="42" spans="1:43" x14ac:dyDescent="0.3">
      <c r="B42" s="39" t="s">
        <v>237</v>
      </c>
      <c r="C42" s="37" t="s">
        <v>238</v>
      </c>
      <c r="D42" s="58">
        <f>IF(SUM(Emissions!F44:F56)&gt;0, SUM(Emissions!F44:F56), "")</f>
        <v>25.534917185811533</v>
      </c>
      <c r="E42" s="58">
        <f>IF(SUM(Emissions!G44:G56)&gt;0, SUM(Emissions!G44:G56), "")</f>
        <v>24.985446013525713</v>
      </c>
      <c r="F42" s="58">
        <f>IF(SUM(Emissions!H44:H56)&gt;0, SUM(Emissions!H44:H56), "")</f>
        <v>24.60854435604255</v>
      </c>
      <c r="G42" s="58">
        <f>IF(SUM(Emissions!I44:I56)&gt;0, SUM(Emissions!I44:I56), "")</f>
        <v>25.556408826308473</v>
      </c>
      <c r="H42" s="58">
        <f>IF(SUM(Emissions!J44:J56)&gt;0, SUM(Emissions!J44:J56), "")</f>
        <v>25.508536532331973</v>
      </c>
      <c r="I42" s="58">
        <f>IF(SUM(Emissions!K44:K56)&gt;0, SUM(Emissions!K44:K56), "")</f>
        <v>24.432918008632544</v>
      </c>
      <c r="J42" s="58">
        <f>IF(SUM(Emissions!L44:L56)&gt;0, SUM(Emissions!L44:L56), "")</f>
        <v>24.541541223456814</v>
      </c>
      <c r="K42" s="58">
        <f>IF(SUM(Emissions!M44:M56)&gt;0, SUM(Emissions!M44:M56), "")</f>
        <v>24.623585300496963</v>
      </c>
      <c r="L42" s="58" t="str">
        <f>IF(SUM(Emissions!N44:N56)&gt;0, SUM(Emissions!N44:N56), "")</f>
        <v/>
      </c>
      <c r="M42" s="58" t="str">
        <f>IF(SUM(Emissions!O44:O56)&gt;0, SUM(Emissions!O44:O56), "")</f>
        <v/>
      </c>
      <c r="N42" s="58" t="str">
        <f>IF(SUM(Emissions!P44:P56)&gt;0, SUM(Emissions!P44:P56), "")</f>
        <v/>
      </c>
      <c r="O42" s="58" t="str">
        <f>IF(SUM(Emissions!Q44:Q56)&gt;0, SUM(Emissions!Q44:Q56), "")</f>
        <v/>
      </c>
      <c r="P42" s="58" t="str">
        <f>IF(SUM(Emissions!R44:R56)&gt;0, SUM(Emissions!R44:R56), "")</f>
        <v/>
      </c>
      <c r="Q42" s="58" t="str">
        <f>IF(SUM(Emissions!S44:S56)&gt;0, SUM(Emissions!S44:S56), "")</f>
        <v/>
      </c>
      <c r="R42" s="58" t="str">
        <f>IF(SUM(Emissions!T44:T56)&gt;0, SUM(Emissions!T44:T56), "")</f>
        <v/>
      </c>
      <c r="S42" s="58" t="str">
        <f>IF(SUM(Emissions!U44:U56)&gt;0, SUM(Emissions!U44:U56), "")</f>
        <v/>
      </c>
      <c r="T42" s="58" t="str">
        <f>IF(SUM(Emissions!V44:V56)&gt;0, SUM(Emissions!V44:V56), "")</f>
        <v/>
      </c>
      <c r="U42" s="58" t="str">
        <f>IF(SUM(Emissions!W44:W56)&gt;0, SUM(Emissions!W44:W56), "")</f>
        <v/>
      </c>
      <c r="V42" s="58" t="str">
        <f>IF(SUM(Emissions!X44:X56)&gt;0, SUM(Emissions!X44:X56), "")</f>
        <v/>
      </c>
      <c r="W42" s="58" t="str">
        <f>IF(SUM(Emissions!Y44:Y56)&gt;0, SUM(Emissions!Y44:Y56), "")</f>
        <v/>
      </c>
      <c r="X42" s="58" t="str">
        <f>IF(SUM(Emissions!Z44:Z56)&gt;0, SUM(Emissions!Z44:Z56), "")</f>
        <v/>
      </c>
      <c r="Y42" s="58" t="str">
        <f>IF(SUM(Emissions!AA44:AA56)&gt;0, SUM(Emissions!AA44:AA56), "")</f>
        <v/>
      </c>
      <c r="Z42" s="58" t="str">
        <f>IF(SUM(Emissions!AB44:AB56)&gt;0, SUM(Emissions!AB44:AB56), "")</f>
        <v/>
      </c>
      <c r="AA42" s="58" t="str">
        <f>IF(SUM(Emissions!AC44:AC56)&gt;0, SUM(Emissions!AC44:AC56), "")</f>
        <v/>
      </c>
      <c r="AB42" s="58" t="str">
        <f>IF(SUM(Emissions!AD44:AD56)&gt;0, SUM(Emissions!AD44:AD56), "")</f>
        <v/>
      </c>
      <c r="AC42" s="58" t="str">
        <f>IF(SUM(Emissions!AE44:AE56)&gt;0, SUM(Emissions!AE44:AE56), "")</f>
        <v/>
      </c>
      <c r="AD42" s="58" t="str">
        <f>IF(SUM(Emissions!AF44:AF56)&gt;0, SUM(Emissions!AF44:AF56), "")</f>
        <v/>
      </c>
      <c r="AE42" s="58" t="str">
        <f>IF(SUM(Emissions!AG44:AG56)&gt;0, SUM(Emissions!AG44:AG56), "")</f>
        <v/>
      </c>
      <c r="AF42" s="58" t="str">
        <f>IF(SUM(Emissions!AH44:AH56)&gt;0, SUM(Emissions!AH44:AH56), "")</f>
        <v/>
      </c>
      <c r="AG42" s="58" t="str">
        <f>IF(SUM(Emissions!AI44:AI56)&gt;0, SUM(Emissions!AI44:AI56), "")</f>
        <v/>
      </c>
      <c r="AH42" s="58" t="str">
        <f>IF(SUM(Emissions!AJ44:AJ56)&gt;0, SUM(Emissions!AJ44:AJ56), "")</f>
        <v/>
      </c>
      <c r="AI42" s="58" t="str">
        <f>IF(SUM(Emissions!AK44:AK56)&gt;0, SUM(Emissions!AK44:AK56), "")</f>
        <v/>
      </c>
      <c r="AJ42" s="58" t="str">
        <f>IF(SUM(Emissions!AL44:AL56)&gt;0, SUM(Emissions!AL44:AL56), "")</f>
        <v/>
      </c>
      <c r="AK42" s="58" t="str">
        <f>IF(SUM(Emissions!AM44:AM56)&gt;0, SUM(Emissions!AM44:AM56), "")</f>
        <v/>
      </c>
      <c r="AL42" s="58" t="str">
        <f>IF(SUM(Emissions!AN44:AN56)&gt;0, SUM(Emissions!AN44:AN56), "")</f>
        <v/>
      </c>
      <c r="AM42" s="58" t="str">
        <f>IF(SUM(Emissions!AO44:AO56)&gt;0, SUM(Emissions!AO44:AO56), "")</f>
        <v/>
      </c>
      <c r="AN42" s="58" t="str">
        <f>IF(SUM(Emissions!AP44:AP56)&gt;0, SUM(Emissions!AP44:AP56), "")</f>
        <v/>
      </c>
      <c r="AO42" s="58" t="str">
        <f>IF(SUM(Emissions!AQ44:AQ56)&gt;0, SUM(Emissions!AQ44:AQ56), "")</f>
        <v/>
      </c>
      <c r="AP42" s="58" t="str">
        <f>IF(SUM(Emissions!AR44:AR56)&gt;0, SUM(Emissions!AR44:AR56), "")</f>
        <v/>
      </c>
      <c r="AQ42" s="58" t="str">
        <f>IF(SUM(Emissions!AS44:AS56)&gt;0, SUM(Emissions!AS44:AS56), "")</f>
        <v/>
      </c>
    </row>
    <row r="43" spans="1:43" x14ac:dyDescent="0.3">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row>
    <row r="44" spans="1:43" x14ac:dyDescent="0.3">
      <c r="B44" s="33" t="s">
        <v>239</v>
      </c>
      <c r="C44" s="33" t="s">
        <v>240</v>
      </c>
      <c r="D44" s="52">
        <f>IF(SUM(Emissions!F42:F43)&gt;0, SUM(Emissions!F42:F43), "")</f>
        <v>1.1878029528598368</v>
      </c>
      <c r="E44" s="52">
        <f>IF(SUM(Emissions!G42:G43)&gt;0, SUM(Emissions!G42:G43), "")</f>
        <v>1.1828371626983818</v>
      </c>
      <c r="F44" s="52">
        <f>IF(SUM(Emissions!H42:H43)&gt;0, SUM(Emissions!H42:H43), "")</f>
        <v>1.191028030798833</v>
      </c>
      <c r="G44" s="52">
        <f>IF(SUM(Emissions!I42:I43)&gt;0, SUM(Emissions!I42:I43), "")</f>
        <v>1.2140695626528566</v>
      </c>
      <c r="H44" s="52">
        <f>IF(SUM(Emissions!J42:J43)&gt;0, SUM(Emissions!J42:J43), "")</f>
        <v>1.2287680104170748</v>
      </c>
      <c r="I44" s="52">
        <f>IF(SUM(Emissions!K42:K43)&gt;0, SUM(Emissions!K42:K43), "")</f>
        <v>1.2559603913458581</v>
      </c>
      <c r="J44" s="52">
        <f>IF(SUM(Emissions!L42:L43)&gt;0, SUM(Emissions!L42:L43), "")</f>
        <v>1.3212299274492705</v>
      </c>
      <c r="K44" s="52">
        <f>IF(SUM(Emissions!M42:M43)&gt;0, SUM(Emissions!M42:M43), "")</f>
        <v>1.313587810685394</v>
      </c>
      <c r="L44" s="52" t="str">
        <f>IF(SUM(Emissions!N42:N43)&gt;0, SUM(Emissions!N42:N43), "")</f>
        <v/>
      </c>
      <c r="M44" s="52" t="str">
        <f>IF(SUM(Emissions!O42:O43)&gt;0, SUM(Emissions!O42:O43), "")</f>
        <v/>
      </c>
      <c r="N44" s="52" t="str">
        <f>IF(SUM(Emissions!P42:P43)&gt;0, SUM(Emissions!P42:P43), "")</f>
        <v/>
      </c>
      <c r="O44" s="52" t="str">
        <f>IF(SUM(Emissions!Q42:Q43)&gt;0, SUM(Emissions!Q42:Q43), "")</f>
        <v/>
      </c>
      <c r="P44" s="52" t="str">
        <f>IF(SUM(Emissions!R42:R43)&gt;0, SUM(Emissions!R42:R43), "")</f>
        <v/>
      </c>
      <c r="Q44" s="52" t="str">
        <f>IF(SUM(Emissions!S42:S43)&gt;0, SUM(Emissions!S42:S43), "")</f>
        <v/>
      </c>
      <c r="R44" s="52" t="str">
        <f>IF(SUM(Emissions!T42:T43)&gt;0, SUM(Emissions!T42:T43), "")</f>
        <v/>
      </c>
      <c r="S44" s="52" t="str">
        <f>IF(SUM(Emissions!U42:U43)&gt;0, SUM(Emissions!U42:U43), "")</f>
        <v/>
      </c>
      <c r="T44" s="52" t="str">
        <f>IF(SUM(Emissions!V42:V43)&gt;0, SUM(Emissions!V42:V43), "")</f>
        <v/>
      </c>
      <c r="U44" s="52" t="str">
        <f>IF(SUM(Emissions!W42:W43)&gt;0, SUM(Emissions!W42:W43), "")</f>
        <v/>
      </c>
      <c r="V44" s="52" t="str">
        <f>IF(SUM(Emissions!X42:X43)&gt;0, SUM(Emissions!X42:X43), "")</f>
        <v/>
      </c>
      <c r="W44" s="52" t="str">
        <f>IF(SUM(Emissions!Y42:Y43)&gt;0, SUM(Emissions!Y42:Y43), "")</f>
        <v/>
      </c>
      <c r="X44" s="52" t="str">
        <f>IF(SUM(Emissions!Z42:Z43)&gt;0, SUM(Emissions!Z42:Z43), "")</f>
        <v/>
      </c>
      <c r="Y44" s="52" t="str">
        <f>IF(SUM(Emissions!AA42:AA43)&gt;0, SUM(Emissions!AA42:AA43), "")</f>
        <v/>
      </c>
      <c r="Z44" s="52" t="str">
        <f>IF(SUM(Emissions!AB42:AB43)&gt;0, SUM(Emissions!AB42:AB43), "")</f>
        <v/>
      </c>
      <c r="AA44" s="52" t="str">
        <f>IF(SUM(Emissions!AC42:AC43)&gt;0, SUM(Emissions!AC42:AC43), "")</f>
        <v/>
      </c>
      <c r="AB44" s="52" t="str">
        <f>IF(SUM(Emissions!AD42:AD43)&gt;0, SUM(Emissions!AD42:AD43), "")</f>
        <v/>
      </c>
      <c r="AC44" s="52" t="str">
        <f>IF(SUM(Emissions!AE42:AE43)&gt;0, SUM(Emissions!AE42:AE43), "")</f>
        <v/>
      </c>
      <c r="AD44" s="52" t="str">
        <f>IF(SUM(Emissions!AF42:AF43)&gt;0, SUM(Emissions!AF42:AF43), "")</f>
        <v/>
      </c>
      <c r="AE44" s="52" t="str">
        <f>IF(SUM(Emissions!AG42:AG43)&gt;0, SUM(Emissions!AG42:AG43), "")</f>
        <v/>
      </c>
      <c r="AF44" s="52" t="str">
        <f>IF(SUM(Emissions!AH42:AH43)&gt;0, SUM(Emissions!AH42:AH43), "")</f>
        <v/>
      </c>
      <c r="AG44" s="52" t="str">
        <f>IF(SUM(Emissions!AI42:AI43)&gt;0, SUM(Emissions!AI42:AI43), "")</f>
        <v/>
      </c>
      <c r="AH44" s="52" t="str">
        <f>IF(SUM(Emissions!AJ42:AJ43)&gt;0, SUM(Emissions!AJ42:AJ43), "")</f>
        <v/>
      </c>
      <c r="AI44" s="52" t="str">
        <f>IF(SUM(Emissions!AK42:AK43)&gt;0, SUM(Emissions!AK42:AK43), "")</f>
        <v/>
      </c>
      <c r="AJ44" s="52" t="str">
        <f>IF(SUM(Emissions!AL42:AL43)&gt;0, SUM(Emissions!AL42:AL43), "")</f>
        <v/>
      </c>
      <c r="AK44" s="52" t="str">
        <f>IF(SUM(Emissions!AM42:AM43)&gt;0, SUM(Emissions!AM42:AM43), "")</f>
        <v/>
      </c>
      <c r="AL44" s="52" t="str">
        <f>IF(SUM(Emissions!AN42:AN43)&gt;0, SUM(Emissions!AN42:AN43), "")</f>
        <v/>
      </c>
      <c r="AM44" s="52" t="str">
        <f>IF(SUM(Emissions!AO42:AO43)&gt;0, SUM(Emissions!AO42:AO43), "")</f>
        <v/>
      </c>
      <c r="AN44" s="52" t="str">
        <f>IF(SUM(Emissions!AP42:AP43)&gt;0, SUM(Emissions!AP42:AP43), "")</f>
        <v/>
      </c>
      <c r="AO44" s="52" t="str">
        <f>IF(SUM(Emissions!AQ42:AQ43)&gt;0, SUM(Emissions!AQ42:AQ43), "")</f>
        <v/>
      </c>
      <c r="AP44" s="52" t="str">
        <f>IF(SUM(Emissions!AR42:AR43)&gt;0, SUM(Emissions!AR42:AR43), "")</f>
        <v/>
      </c>
      <c r="AQ44" s="52" t="str">
        <f>IF(SUM(Emissions!AS42:AS43)&gt;0, SUM(Emissions!AS42:AS43), "")</f>
        <v/>
      </c>
    </row>
    <row r="45" spans="1:43" x14ac:dyDescent="0.3">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row>
    <row r="46" spans="1:43" ht="16.2" thickBot="1" x14ac:dyDescent="0.35">
      <c r="B46" s="38"/>
      <c r="C46" s="38" t="s">
        <v>1134</v>
      </c>
      <c r="D46" s="38">
        <f>IF(SUM(D7,D27,D34,D24,D44) &gt; 0, SUM(D7,D27,D34,D24,D44), "")</f>
        <v>47025.975023011459</v>
      </c>
      <c r="E46" s="38">
        <f t="shared" ref="E46:K46" si="6">IF(SUM(E7,E27,E34,E24,E44) &gt; 0, SUM(E7,E27,E34,E24,E44), "")</f>
        <v>47991.527044667571</v>
      </c>
      <c r="F46" s="38">
        <f t="shared" si="6"/>
        <v>46624.368101398657</v>
      </c>
      <c r="G46" s="38">
        <f t="shared" si="6"/>
        <v>42994.212688705869</v>
      </c>
      <c r="H46" s="38">
        <f t="shared" si="6"/>
        <v>41505.066073692396</v>
      </c>
      <c r="I46" s="38">
        <f t="shared" si="6"/>
        <v>37596.045912483227</v>
      </c>
      <c r="J46" s="38">
        <f t="shared" si="6"/>
        <v>36772.056568914282</v>
      </c>
      <c r="K46" s="38">
        <f t="shared" si="6"/>
        <v>37168.262699525178</v>
      </c>
      <c r="L46" s="38" t="str">
        <f t="shared" ref="L46:AQ46" si="7">IF(SUM(L7,L27,L34,L24,L44) &gt; 0, SUM(L7,L27,L34,L24,L44), "")</f>
        <v/>
      </c>
      <c r="M46" s="38" t="str">
        <f t="shared" si="7"/>
        <v/>
      </c>
      <c r="N46" s="38" t="str">
        <f t="shared" si="7"/>
        <v/>
      </c>
      <c r="O46" s="38" t="str">
        <f t="shared" si="7"/>
        <v/>
      </c>
      <c r="P46" s="38" t="str">
        <f t="shared" si="7"/>
        <v/>
      </c>
      <c r="Q46" s="38" t="str">
        <f t="shared" si="7"/>
        <v/>
      </c>
      <c r="R46" s="38" t="str">
        <f t="shared" si="7"/>
        <v/>
      </c>
      <c r="S46" s="38" t="str">
        <f t="shared" si="7"/>
        <v/>
      </c>
      <c r="T46" s="38" t="str">
        <f t="shared" si="7"/>
        <v/>
      </c>
      <c r="U46" s="38" t="str">
        <f t="shared" si="7"/>
        <v/>
      </c>
      <c r="V46" s="38" t="str">
        <f t="shared" si="7"/>
        <v/>
      </c>
      <c r="W46" s="38" t="str">
        <f t="shared" si="7"/>
        <v/>
      </c>
      <c r="X46" s="38" t="str">
        <f t="shared" si="7"/>
        <v/>
      </c>
      <c r="Y46" s="38" t="str">
        <f t="shared" si="7"/>
        <v/>
      </c>
      <c r="Z46" s="38" t="str">
        <f t="shared" si="7"/>
        <v/>
      </c>
      <c r="AA46" s="38" t="str">
        <f t="shared" si="7"/>
        <v/>
      </c>
      <c r="AB46" s="38" t="str">
        <f t="shared" si="7"/>
        <v/>
      </c>
      <c r="AC46" s="38" t="str">
        <f t="shared" si="7"/>
        <v/>
      </c>
      <c r="AD46" s="38" t="str">
        <f t="shared" si="7"/>
        <v/>
      </c>
      <c r="AE46" s="38" t="str">
        <f t="shared" si="7"/>
        <v/>
      </c>
      <c r="AF46" s="38" t="str">
        <f t="shared" si="7"/>
        <v/>
      </c>
      <c r="AG46" s="38" t="str">
        <f t="shared" si="7"/>
        <v/>
      </c>
      <c r="AH46" s="38" t="str">
        <f t="shared" si="7"/>
        <v/>
      </c>
      <c r="AI46" s="38" t="str">
        <f t="shared" si="7"/>
        <v/>
      </c>
      <c r="AJ46" s="38" t="str">
        <f t="shared" si="7"/>
        <v/>
      </c>
      <c r="AK46" s="38" t="str">
        <f t="shared" si="7"/>
        <v/>
      </c>
      <c r="AL46" s="38" t="str">
        <f t="shared" si="7"/>
        <v/>
      </c>
      <c r="AM46" s="38" t="str">
        <f t="shared" si="7"/>
        <v/>
      </c>
      <c r="AN46" s="38" t="str">
        <f t="shared" si="7"/>
        <v/>
      </c>
      <c r="AO46" s="38" t="str">
        <f t="shared" si="7"/>
        <v/>
      </c>
      <c r="AP46" s="38" t="str">
        <f t="shared" si="7"/>
        <v/>
      </c>
      <c r="AQ46" s="38" t="str">
        <f t="shared" si="7"/>
        <v/>
      </c>
    </row>
    <row r="47" spans="1:43" ht="16.2" thickTop="1" x14ac:dyDescent="0.3"/>
    <row r="48" spans="1:43" x14ac:dyDescent="0.3">
      <c r="A48" s="146" t="s">
        <v>99</v>
      </c>
      <c r="B48" s="31"/>
      <c r="D48" s="94"/>
      <c r="E48" s="94"/>
      <c r="F48" s="94"/>
      <c r="G48" s="94"/>
      <c r="H48" s="94"/>
      <c r="I48" s="9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4">
    <tabColor theme="6"/>
  </sheetPr>
  <dimension ref="A2:AQ21"/>
  <sheetViews>
    <sheetView zoomScale="80" zoomScaleNormal="80" workbookViewId="0">
      <selection activeCell="O28" sqref="O28"/>
    </sheetView>
  </sheetViews>
  <sheetFormatPr defaultColWidth="8.69921875" defaultRowHeight="15.6" x14ac:dyDescent="0.3"/>
  <cols>
    <col min="1" max="1" width="8.69921875" style="148"/>
    <col min="3" max="3" width="60.69921875" customWidth="1"/>
  </cols>
  <sheetData>
    <row r="2" spans="1:43" ht="16.2" thickBot="1" x14ac:dyDescent="0.35">
      <c r="A2" s="146" t="str">
        <f>"@"&amp;COUNTIF(A$1:A1,"@*")+1</f>
        <v>@1</v>
      </c>
      <c r="B2" s="1" t="s">
        <v>115</v>
      </c>
      <c r="C2" s="1"/>
      <c r="D2" s="1"/>
      <c r="E2" s="1"/>
      <c r="F2" s="1"/>
      <c r="G2" s="1"/>
      <c r="H2" s="1"/>
      <c r="I2" s="1"/>
      <c r="J2" s="1"/>
      <c r="K2" s="1"/>
      <c r="L2" s="1"/>
      <c r="M2" s="1"/>
    </row>
    <row r="3" spans="1:43" ht="16.2" thickTop="1" x14ac:dyDescent="0.3">
      <c r="B3" s="8" t="s">
        <v>85</v>
      </c>
      <c r="C3" s="8" t="s">
        <v>1135</v>
      </c>
    </row>
    <row r="5" spans="1:43" ht="27.75" customHeight="1" x14ac:dyDescent="0.3">
      <c r="B5" s="33" t="s">
        <v>109</v>
      </c>
      <c r="C5" s="33" t="s">
        <v>1136</v>
      </c>
      <c r="D5" s="34">
        <v>2011</v>
      </c>
      <c r="E5" s="34">
        <v>2012</v>
      </c>
      <c r="F5" s="34">
        <v>2013</v>
      </c>
      <c r="G5" s="34">
        <v>2014</v>
      </c>
      <c r="H5" s="34">
        <v>2015</v>
      </c>
      <c r="I5" s="34">
        <v>2016</v>
      </c>
      <c r="J5" s="34">
        <v>2017</v>
      </c>
      <c r="K5" s="34">
        <v>2018</v>
      </c>
      <c r="L5" s="34">
        <v>2019</v>
      </c>
      <c r="M5" s="34">
        <v>2020</v>
      </c>
      <c r="N5" s="34">
        <v>2021</v>
      </c>
      <c r="O5" s="34">
        <v>2022</v>
      </c>
      <c r="P5" s="34">
        <v>2023</v>
      </c>
      <c r="Q5" s="34">
        <v>2024</v>
      </c>
      <c r="R5" s="34">
        <v>2025</v>
      </c>
      <c r="S5" s="34">
        <v>2026</v>
      </c>
      <c r="T5" s="34">
        <v>2027</v>
      </c>
      <c r="U5" s="34">
        <v>2028</v>
      </c>
      <c r="V5" s="34">
        <v>2029</v>
      </c>
      <c r="W5" s="34">
        <v>2030</v>
      </c>
      <c r="X5" s="34">
        <v>2031</v>
      </c>
      <c r="Y5" s="34">
        <v>2032</v>
      </c>
      <c r="Z5" s="34">
        <v>2033</v>
      </c>
      <c r="AA5" s="34">
        <v>2034</v>
      </c>
      <c r="AB5" s="34">
        <v>2035</v>
      </c>
      <c r="AC5" s="34">
        <v>2036</v>
      </c>
      <c r="AD5" s="34">
        <v>2037</v>
      </c>
      <c r="AE5" s="34">
        <v>2038</v>
      </c>
      <c r="AF5" s="34">
        <v>2039</v>
      </c>
      <c r="AG5" s="34">
        <v>2040</v>
      </c>
      <c r="AH5" s="34">
        <v>2041</v>
      </c>
      <c r="AI5" s="34">
        <v>2042</v>
      </c>
      <c r="AJ5" s="34">
        <v>2043</v>
      </c>
      <c r="AK5" s="34">
        <v>2044</v>
      </c>
      <c r="AL5" s="34">
        <v>2045</v>
      </c>
      <c r="AM5" s="34">
        <v>2046</v>
      </c>
      <c r="AN5" s="34">
        <v>2047</v>
      </c>
      <c r="AO5" s="34">
        <v>2048</v>
      </c>
      <c r="AP5" s="34">
        <v>2049</v>
      </c>
      <c r="AQ5" s="34">
        <v>2050</v>
      </c>
    </row>
    <row r="6" spans="1:43" x14ac:dyDescent="0.3">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row>
    <row r="7" spans="1:43" x14ac:dyDescent="0.3">
      <c r="B7" s="33" t="s">
        <v>241</v>
      </c>
      <c r="C7" s="33" t="s">
        <v>242</v>
      </c>
      <c r="D7" s="36">
        <f t="shared" ref="D7:K7" si="0">IF(SUM(D8:D11) &gt; 0, SUM(D8:D11), "")</f>
        <v>135874.5908588313</v>
      </c>
      <c r="E7" s="36">
        <f t="shared" si="0"/>
        <v>105877.39096714182</v>
      </c>
      <c r="F7" s="36">
        <f t="shared" si="0"/>
        <v>110053.51827239893</v>
      </c>
      <c r="G7" s="36">
        <f t="shared" si="0"/>
        <v>99241.337407959392</v>
      </c>
      <c r="H7" s="36">
        <f t="shared" si="0"/>
        <v>93094.153799932319</v>
      </c>
      <c r="I7" s="36">
        <f t="shared" si="0"/>
        <v>135270.96038062061</v>
      </c>
      <c r="J7" s="36">
        <f t="shared" si="0"/>
        <v>101990.31764935778</v>
      </c>
      <c r="K7" s="36">
        <f t="shared" si="0"/>
        <v>115645.03176329233</v>
      </c>
      <c r="L7" s="36" t="str">
        <f t="shared" ref="L7:AQ7" si="1">IF(SUM(L8:L11) &gt; 0, SUM(L8:L11), "")</f>
        <v/>
      </c>
      <c r="M7" s="36" t="str">
        <f t="shared" si="1"/>
        <v/>
      </c>
      <c r="N7" s="36" t="str">
        <f t="shared" si="1"/>
        <v/>
      </c>
      <c r="O7" s="36" t="str">
        <f t="shared" si="1"/>
        <v/>
      </c>
      <c r="P7" s="36" t="str">
        <f t="shared" si="1"/>
        <v/>
      </c>
      <c r="Q7" s="36" t="str">
        <f t="shared" si="1"/>
        <v/>
      </c>
      <c r="R7" s="36" t="str">
        <f t="shared" si="1"/>
        <v/>
      </c>
      <c r="S7" s="36" t="str">
        <f t="shared" si="1"/>
        <v/>
      </c>
      <c r="T7" s="36" t="str">
        <f t="shared" si="1"/>
        <v/>
      </c>
      <c r="U7" s="36" t="str">
        <f t="shared" si="1"/>
        <v/>
      </c>
      <c r="V7" s="36" t="str">
        <f t="shared" si="1"/>
        <v/>
      </c>
      <c r="W7" s="36" t="str">
        <f t="shared" si="1"/>
        <v/>
      </c>
      <c r="X7" s="36" t="str">
        <f t="shared" si="1"/>
        <v/>
      </c>
      <c r="Y7" s="36" t="str">
        <f t="shared" si="1"/>
        <v/>
      </c>
      <c r="Z7" s="36" t="str">
        <f t="shared" si="1"/>
        <v/>
      </c>
      <c r="AA7" s="36" t="str">
        <f t="shared" si="1"/>
        <v/>
      </c>
      <c r="AB7" s="36" t="str">
        <f t="shared" si="1"/>
        <v/>
      </c>
      <c r="AC7" s="36" t="str">
        <f t="shared" si="1"/>
        <v/>
      </c>
      <c r="AD7" s="36" t="str">
        <f t="shared" si="1"/>
        <v/>
      </c>
      <c r="AE7" s="36" t="str">
        <f t="shared" si="1"/>
        <v/>
      </c>
      <c r="AF7" s="36" t="str">
        <f t="shared" si="1"/>
        <v/>
      </c>
      <c r="AG7" s="36" t="str">
        <f t="shared" si="1"/>
        <v/>
      </c>
      <c r="AH7" s="36" t="str">
        <f t="shared" si="1"/>
        <v/>
      </c>
      <c r="AI7" s="36" t="str">
        <f t="shared" si="1"/>
        <v/>
      </c>
      <c r="AJ7" s="36" t="str">
        <f t="shared" si="1"/>
        <v/>
      </c>
      <c r="AK7" s="36" t="str">
        <f t="shared" si="1"/>
        <v/>
      </c>
      <c r="AL7" s="36" t="str">
        <f t="shared" si="1"/>
        <v/>
      </c>
      <c r="AM7" s="36" t="str">
        <f t="shared" si="1"/>
        <v/>
      </c>
      <c r="AN7" s="36" t="str">
        <f t="shared" si="1"/>
        <v/>
      </c>
      <c r="AO7" s="36" t="str">
        <f t="shared" si="1"/>
        <v/>
      </c>
      <c r="AP7" s="36" t="str">
        <f t="shared" si="1"/>
        <v/>
      </c>
      <c r="AQ7" s="36" t="str">
        <f t="shared" si="1"/>
        <v/>
      </c>
    </row>
    <row r="8" spans="1:43" x14ac:dyDescent="0.3">
      <c r="B8" s="39" t="s">
        <v>243</v>
      </c>
      <c r="C8" s="37" t="s">
        <v>244</v>
      </c>
      <c r="D8" s="58">
        <f>IFERROR(IF('Balancing Items Calc'!J158 &gt; 0, 'Balancing Items Calc'!J158, ""), "")</f>
        <v>126872.63820910465</v>
      </c>
      <c r="E8" s="58">
        <f>IFERROR(IF('Balancing Items Calc'!K158 &gt; 0, 'Balancing Items Calc'!K158, ""), "")</f>
        <v>96665.908209108951</v>
      </c>
      <c r="F8" s="58">
        <f>IFERROR(IF('Balancing Items Calc'!L158 &gt; 0, 'Balancing Items Calc'!L158, ""), "")</f>
        <v>100641.80313831722</v>
      </c>
      <c r="G8" s="58">
        <f>IFERROR(IF('Balancing Items Calc'!M158 &gt; 0, 'Balancing Items Calc'!M158, ""), "")</f>
        <v>89812.746749581158</v>
      </c>
      <c r="H8" s="58">
        <f>IFERROR(IF('Balancing Items Calc'!N158 &gt; 0, 'Balancing Items Calc'!N158, ""), "")</f>
        <v>83540.760859395654</v>
      </c>
      <c r="I8" s="58">
        <f>IFERROR(IF('Balancing Items Calc'!O158 &gt; 0, 'Balancing Items Calc'!O158, ""), "")</f>
        <v>125751.44564525971</v>
      </c>
      <c r="J8" s="58">
        <f>IFERROR(IF('Balancing Items Calc'!P158 &gt; 0, 'Balancing Items Calc'!P158, ""), "")</f>
        <v>92538.755634218149</v>
      </c>
      <c r="K8" s="58">
        <f>IFERROR(IF('Balancing Items Calc'!Q158 &gt; 0, 'Balancing Items Calc'!Q158, ""), "")</f>
        <v>106474.40615191434</v>
      </c>
      <c r="L8" s="58" t="str">
        <f>IFERROR(IF('Balancing Items Calc'!R158 &gt; 0, 'Balancing Items Calc'!R158, ""), "")</f>
        <v/>
      </c>
      <c r="M8" s="58" t="str">
        <f>IFERROR(IF('Balancing Items Calc'!S158 &gt; 0, 'Balancing Items Calc'!S158, ""), "")</f>
        <v/>
      </c>
      <c r="N8" s="58" t="str">
        <f>IFERROR(IF('Balancing Items Calc'!T158 &gt; 0, 'Balancing Items Calc'!T158, ""), "")</f>
        <v/>
      </c>
      <c r="O8" s="58" t="str">
        <f>IFERROR(IF('Balancing Items Calc'!U158 &gt; 0, 'Balancing Items Calc'!U158, ""), "")</f>
        <v/>
      </c>
      <c r="P8" s="58" t="str">
        <f>IFERROR(IF('Balancing Items Calc'!V158 &gt; 0, 'Balancing Items Calc'!V158, ""), "")</f>
        <v/>
      </c>
      <c r="Q8" s="58" t="str">
        <f>IFERROR(IF('Balancing Items Calc'!W158 &gt; 0, 'Balancing Items Calc'!W158, ""), "")</f>
        <v/>
      </c>
      <c r="R8" s="58" t="str">
        <f>IFERROR(IF('Balancing Items Calc'!X158 &gt; 0, 'Balancing Items Calc'!X158, ""), "")</f>
        <v/>
      </c>
      <c r="S8" s="58" t="str">
        <f>IFERROR(IF('Balancing Items Calc'!Y158 &gt; 0, 'Balancing Items Calc'!Y158, ""), "")</f>
        <v/>
      </c>
      <c r="T8" s="58" t="str">
        <f>IFERROR(IF('Balancing Items Calc'!Z158 &gt; 0, 'Balancing Items Calc'!Z158, ""), "")</f>
        <v/>
      </c>
      <c r="U8" s="58" t="str">
        <f>IFERROR(IF('Balancing Items Calc'!AA158 &gt; 0, 'Balancing Items Calc'!AA158, ""), "")</f>
        <v/>
      </c>
      <c r="V8" s="58" t="str">
        <f>IFERROR(IF('Balancing Items Calc'!AB158 &gt; 0, 'Balancing Items Calc'!AB158, ""), "")</f>
        <v/>
      </c>
      <c r="W8" s="58" t="str">
        <f>IFERROR(IF('Balancing Items Calc'!AC158 &gt; 0, 'Balancing Items Calc'!AC158, ""), "")</f>
        <v/>
      </c>
      <c r="X8" s="58" t="str">
        <f>IFERROR(IF('Balancing Items Calc'!AD158 &gt; 0, 'Balancing Items Calc'!AD158, ""), "")</f>
        <v/>
      </c>
      <c r="Y8" s="58" t="str">
        <f>IFERROR(IF('Balancing Items Calc'!AE158 &gt; 0, 'Balancing Items Calc'!AE158, ""), "")</f>
        <v/>
      </c>
      <c r="Z8" s="58" t="str">
        <f>IFERROR(IF('Balancing Items Calc'!AF158 &gt; 0, 'Balancing Items Calc'!AF158, ""), "")</f>
        <v/>
      </c>
      <c r="AA8" s="58" t="str">
        <f>IFERROR(IF('Balancing Items Calc'!AG158 &gt; 0, 'Balancing Items Calc'!AG158, ""), "")</f>
        <v/>
      </c>
      <c r="AB8" s="58" t="str">
        <f>IFERROR(IF('Balancing Items Calc'!AH158 &gt; 0, 'Balancing Items Calc'!AH158, ""), "")</f>
        <v/>
      </c>
      <c r="AC8" s="58" t="str">
        <f>IFERROR(IF('Balancing Items Calc'!AI158 &gt; 0, 'Balancing Items Calc'!AI158, ""), "")</f>
        <v/>
      </c>
      <c r="AD8" s="58" t="str">
        <f>IFERROR(IF('Balancing Items Calc'!AJ158 &gt; 0, 'Balancing Items Calc'!AJ158, ""), "")</f>
        <v/>
      </c>
      <c r="AE8" s="58" t="str">
        <f>IFERROR(IF('Balancing Items Calc'!AK158 &gt; 0, 'Balancing Items Calc'!AK158, ""), "")</f>
        <v/>
      </c>
      <c r="AF8" s="58" t="str">
        <f>IFERROR(IF('Balancing Items Calc'!AL158 &gt; 0, 'Balancing Items Calc'!AL158, ""), "")</f>
        <v/>
      </c>
      <c r="AG8" s="58" t="str">
        <f>IFERROR(IF('Balancing Items Calc'!AM158 &gt; 0, 'Balancing Items Calc'!AM158, ""), "")</f>
        <v/>
      </c>
      <c r="AH8" s="58" t="str">
        <f>IFERROR(IF('Balancing Items Calc'!AN158 &gt; 0, 'Balancing Items Calc'!AN158, ""), "")</f>
        <v/>
      </c>
      <c r="AI8" s="58" t="str">
        <f>IFERROR(IF('Balancing Items Calc'!AO158 &gt; 0, 'Balancing Items Calc'!AO158, ""), "")</f>
        <v/>
      </c>
      <c r="AJ8" s="58" t="str">
        <f>IFERROR(IF('Balancing Items Calc'!AP158 &gt; 0, 'Balancing Items Calc'!AP158, ""), "")</f>
        <v/>
      </c>
      <c r="AK8" s="58" t="str">
        <f>IFERROR(IF('Balancing Items Calc'!AQ158 &gt; 0, 'Balancing Items Calc'!AQ158, ""), "")</f>
        <v/>
      </c>
      <c r="AL8" s="58" t="str">
        <f>IFERROR(IF('Balancing Items Calc'!AR158 &gt; 0, 'Balancing Items Calc'!AR158, ""), "")</f>
        <v/>
      </c>
      <c r="AM8" s="58" t="str">
        <f>IFERROR(IF('Balancing Items Calc'!AS158 &gt; 0, 'Balancing Items Calc'!AS158, ""), "")</f>
        <v/>
      </c>
      <c r="AN8" s="58" t="str">
        <f>IFERROR(IF('Balancing Items Calc'!AT158 &gt; 0, 'Balancing Items Calc'!AT158, ""), "")</f>
        <v/>
      </c>
      <c r="AO8" s="58" t="str">
        <f>IFERROR(IF('Balancing Items Calc'!AU158 &gt; 0, 'Balancing Items Calc'!AU158, ""), "")</f>
        <v/>
      </c>
      <c r="AP8" s="58" t="str">
        <f>IFERROR(IF('Balancing Items Calc'!AV158 &gt; 0, 'Balancing Items Calc'!AV158, ""), "")</f>
        <v/>
      </c>
      <c r="AQ8" s="58" t="str">
        <f>IFERROR(IF('Balancing Items Calc'!AW158 &gt; 0, 'Balancing Items Calc'!AW158, ""), "")</f>
        <v/>
      </c>
    </row>
    <row r="9" spans="1:43" ht="28.8" x14ac:dyDescent="0.3">
      <c r="B9" s="39" t="s">
        <v>245</v>
      </c>
      <c r="C9" s="37" t="s">
        <v>246</v>
      </c>
      <c r="D9" s="58">
        <f>IFERROR(IF('Balancing Items Calc'!J159 &gt; 0, 'Balancing Items Calc'!J159, ""), "")</f>
        <v>7552.70291</v>
      </c>
      <c r="E9" s="58">
        <f>IFERROR(IF('Balancing Items Calc'!K159 &gt; 0, 'Balancing Items Calc'!K159, ""), "")</f>
        <v>7492.9405799999995</v>
      </c>
      <c r="F9" s="58">
        <f>IFERROR(IF('Balancing Items Calc'!L159 &gt; 0, 'Balancing Items Calc'!L159, ""), "")</f>
        <v>7339.4184100000002</v>
      </c>
      <c r="G9" s="58">
        <f>IFERROR(IF('Balancing Items Calc'!M159 &gt; 0, 'Balancing Items Calc'!M159, ""), "")</f>
        <v>7366.3669799999998</v>
      </c>
      <c r="H9" s="58">
        <f>IFERROR(IF('Balancing Items Calc'!N159 &gt; 0, 'Balancing Items Calc'!N159, ""), "")</f>
        <v>7388.1763000000001</v>
      </c>
      <c r="I9" s="58">
        <f>IFERROR(IF('Balancing Items Calc'!O159 &gt; 0, 'Balancing Items Calc'!O159, ""), "")</f>
        <v>7429.1501900000003</v>
      </c>
      <c r="J9" s="58">
        <f>IFERROR(IF('Balancing Items Calc'!P159 &gt; 0, 'Balancing Items Calc'!P159, ""), "")</f>
        <v>7409.5824799999991</v>
      </c>
      <c r="K9" s="58">
        <f>IFERROR(IF('Balancing Items Calc'!Q159 &gt; 0, 'Balancing Items Calc'!Q159, ""), "")</f>
        <v>7274.0796900000014</v>
      </c>
      <c r="L9" s="58" t="str">
        <f>IFERROR(IF('Balancing Items Calc'!R159 &gt; 0, 'Balancing Items Calc'!R159, ""), "")</f>
        <v/>
      </c>
      <c r="M9" s="58" t="str">
        <f>IFERROR(IF('Balancing Items Calc'!S159 &gt; 0, 'Balancing Items Calc'!S159, ""), "")</f>
        <v/>
      </c>
      <c r="N9" s="58" t="str">
        <f>IFERROR(IF('Balancing Items Calc'!T159 &gt; 0, 'Balancing Items Calc'!T159, ""), "")</f>
        <v/>
      </c>
      <c r="O9" s="58" t="str">
        <f>IFERROR(IF('Balancing Items Calc'!U159 &gt; 0, 'Balancing Items Calc'!U159, ""), "")</f>
        <v/>
      </c>
      <c r="P9" s="58" t="str">
        <f>IFERROR(IF('Balancing Items Calc'!V159 &gt; 0, 'Balancing Items Calc'!V159, ""), "")</f>
        <v/>
      </c>
      <c r="Q9" s="58" t="str">
        <f>IFERROR(IF('Balancing Items Calc'!W159 &gt; 0, 'Balancing Items Calc'!W159, ""), "")</f>
        <v/>
      </c>
      <c r="R9" s="58" t="str">
        <f>IFERROR(IF('Balancing Items Calc'!X159 &gt; 0, 'Balancing Items Calc'!X159, ""), "")</f>
        <v/>
      </c>
      <c r="S9" s="58" t="str">
        <f>IFERROR(IF('Balancing Items Calc'!Y159 &gt; 0, 'Balancing Items Calc'!Y159, ""), "")</f>
        <v/>
      </c>
      <c r="T9" s="58" t="str">
        <f>IFERROR(IF('Balancing Items Calc'!Z159 &gt; 0, 'Balancing Items Calc'!Z159, ""), "")</f>
        <v/>
      </c>
      <c r="U9" s="58" t="str">
        <f>IFERROR(IF('Balancing Items Calc'!AA159 &gt; 0, 'Balancing Items Calc'!AA159, ""), "")</f>
        <v/>
      </c>
      <c r="V9" s="58" t="str">
        <f>IFERROR(IF('Balancing Items Calc'!AB159 &gt; 0, 'Balancing Items Calc'!AB159, ""), "")</f>
        <v/>
      </c>
      <c r="W9" s="58" t="str">
        <f>IFERROR(IF('Balancing Items Calc'!AC159 &gt; 0, 'Balancing Items Calc'!AC159, ""), "")</f>
        <v/>
      </c>
      <c r="X9" s="58" t="str">
        <f>IFERROR(IF('Balancing Items Calc'!AD159 &gt; 0, 'Balancing Items Calc'!AD159, ""), "")</f>
        <v/>
      </c>
      <c r="Y9" s="58" t="str">
        <f>IFERROR(IF('Balancing Items Calc'!AE159 &gt; 0, 'Balancing Items Calc'!AE159, ""), "")</f>
        <v/>
      </c>
      <c r="Z9" s="58" t="str">
        <f>IFERROR(IF('Balancing Items Calc'!AF159 &gt; 0, 'Balancing Items Calc'!AF159, ""), "")</f>
        <v/>
      </c>
      <c r="AA9" s="58" t="str">
        <f>IFERROR(IF('Balancing Items Calc'!AG159 &gt; 0, 'Balancing Items Calc'!AG159, ""), "")</f>
        <v/>
      </c>
      <c r="AB9" s="58" t="str">
        <f>IFERROR(IF('Balancing Items Calc'!AH159 &gt; 0, 'Balancing Items Calc'!AH159, ""), "")</f>
        <v/>
      </c>
      <c r="AC9" s="58" t="str">
        <f>IFERROR(IF('Balancing Items Calc'!AI159 &gt; 0, 'Balancing Items Calc'!AI159, ""), "")</f>
        <v/>
      </c>
      <c r="AD9" s="58" t="str">
        <f>IFERROR(IF('Balancing Items Calc'!AJ159 &gt; 0, 'Balancing Items Calc'!AJ159, ""), "")</f>
        <v/>
      </c>
      <c r="AE9" s="58" t="str">
        <f>IFERROR(IF('Balancing Items Calc'!AK159 &gt; 0, 'Balancing Items Calc'!AK159, ""), "")</f>
        <v/>
      </c>
      <c r="AF9" s="58" t="str">
        <f>IFERROR(IF('Balancing Items Calc'!AL159 &gt; 0, 'Balancing Items Calc'!AL159, ""), "")</f>
        <v/>
      </c>
      <c r="AG9" s="58" t="str">
        <f>IFERROR(IF('Balancing Items Calc'!AM159 &gt; 0, 'Balancing Items Calc'!AM159, ""), "")</f>
        <v/>
      </c>
      <c r="AH9" s="58" t="str">
        <f>IFERROR(IF('Balancing Items Calc'!AN159 &gt; 0, 'Balancing Items Calc'!AN159, ""), "")</f>
        <v/>
      </c>
      <c r="AI9" s="58" t="str">
        <f>IFERROR(IF('Balancing Items Calc'!AO159 &gt; 0, 'Balancing Items Calc'!AO159, ""), "")</f>
        <v/>
      </c>
      <c r="AJ9" s="58" t="str">
        <f>IFERROR(IF('Balancing Items Calc'!AP159 &gt; 0, 'Balancing Items Calc'!AP159, ""), "")</f>
        <v/>
      </c>
      <c r="AK9" s="58" t="str">
        <f>IFERROR(IF('Balancing Items Calc'!AQ159 &gt; 0, 'Balancing Items Calc'!AQ159, ""), "")</f>
        <v/>
      </c>
      <c r="AL9" s="58" t="str">
        <f>IFERROR(IF('Balancing Items Calc'!AR159 &gt; 0, 'Balancing Items Calc'!AR159, ""), "")</f>
        <v/>
      </c>
      <c r="AM9" s="58" t="str">
        <f>IFERROR(IF('Balancing Items Calc'!AS159 &gt; 0, 'Balancing Items Calc'!AS159, ""), "")</f>
        <v/>
      </c>
      <c r="AN9" s="58" t="str">
        <f>IFERROR(IF('Balancing Items Calc'!AT159 &gt; 0, 'Balancing Items Calc'!AT159, ""), "")</f>
        <v/>
      </c>
      <c r="AO9" s="58" t="str">
        <f>IFERROR(IF('Balancing Items Calc'!AU159 &gt; 0, 'Balancing Items Calc'!AU159, ""), "")</f>
        <v/>
      </c>
      <c r="AP9" s="58" t="str">
        <f>IFERROR(IF('Balancing Items Calc'!AV159 &gt; 0, 'Balancing Items Calc'!AV159, ""), "")</f>
        <v/>
      </c>
      <c r="AQ9" s="58" t="str">
        <f>IFERROR(IF('Balancing Items Calc'!AW159 &gt; 0, 'Balancing Items Calc'!AW159, ""), "")</f>
        <v/>
      </c>
    </row>
    <row r="10" spans="1:43" x14ac:dyDescent="0.3">
      <c r="B10" s="39" t="s">
        <v>247</v>
      </c>
      <c r="C10" s="37" t="s">
        <v>248</v>
      </c>
      <c r="D10" s="58">
        <f>IFERROR(IF('Balancing Items Calc'!J160 &gt; 0, 'Balancing Items Calc'!J160, ""), "")</f>
        <v>200</v>
      </c>
      <c r="E10" s="58">
        <f>IFERROR(IF('Balancing Items Calc'!K160 &gt; 0, 'Balancing Items Calc'!K160, ""), "")</f>
        <v>200</v>
      </c>
      <c r="F10" s="58">
        <f>IFERROR(IF('Balancing Items Calc'!L160 &gt; 0, 'Balancing Items Calc'!L160, ""), "")</f>
        <v>197.5</v>
      </c>
      <c r="G10" s="58">
        <f>IFERROR(IF('Balancing Items Calc'!M160 &gt; 0, 'Balancing Items Calc'!M160, ""), "")</f>
        <v>202.5</v>
      </c>
      <c r="H10" s="58">
        <f>IFERROR(IF('Balancing Items Calc'!N160 &gt; 0, 'Balancing Items Calc'!N160, ""), "")</f>
        <v>210</v>
      </c>
      <c r="I10" s="58">
        <f>IFERROR(IF('Balancing Items Calc'!O160 &gt; 0, 'Balancing Items Calc'!O160, ""), "")</f>
        <v>205</v>
      </c>
      <c r="J10" s="58">
        <f>IFERROR(IF('Balancing Items Calc'!P160 &gt; 0, 'Balancing Items Calc'!P160, ""), "")</f>
        <v>205</v>
      </c>
      <c r="K10" s="58">
        <f>IFERROR(IF('Balancing Items Calc'!Q160 &gt; 0, 'Balancing Items Calc'!Q160, ""), "")</f>
        <v>212.5</v>
      </c>
      <c r="L10" s="58" t="str">
        <f>IFERROR(IF('Balancing Items Calc'!R160 &gt; 0, 'Balancing Items Calc'!R160, ""), "")</f>
        <v/>
      </c>
      <c r="M10" s="58" t="str">
        <f>IFERROR(IF('Balancing Items Calc'!S160 &gt; 0, 'Balancing Items Calc'!S160, ""), "")</f>
        <v/>
      </c>
      <c r="N10" s="58" t="str">
        <f>IFERROR(IF('Balancing Items Calc'!T160 &gt; 0, 'Balancing Items Calc'!T160, ""), "")</f>
        <v/>
      </c>
      <c r="O10" s="58" t="str">
        <f>IFERROR(IF('Balancing Items Calc'!U160 &gt; 0, 'Balancing Items Calc'!U160, ""), "")</f>
        <v/>
      </c>
      <c r="P10" s="58" t="str">
        <f>IFERROR(IF('Balancing Items Calc'!V160 &gt; 0, 'Balancing Items Calc'!V160, ""), "")</f>
        <v/>
      </c>
      <c r="Q10" s="58" t="str">
        <f>IFERROR(IF('Balancing Items Calc'!W160 &gt; 0, 'Balancing Items Calc'!W160, ""), "")</f>
        <v/>
      </c>
      <c r="R10" s="58" t="str">
        <f>IFERROR(IF('Balancing Items Calc'!X160 &gt; 0, 'Balancing Items Calc'!X160, ""), "")</f>
        <v/>
      </c>
      <c r="S10" s="58" t="str">
        <f>IFERROR(IF('Balancing Items Calc'!Y160 &gt; 0, 'Balancing Items Calc'!Y160, ""), "")</f>
        <v/>
      </c>
      <c r="T10" s="58" t="str">
        <f>IFERROR(IF('Balancing Items Calc'!Z160 &gt; 0, 'Balancing Items Calc'!Z160, ""), "")</f>
        <v/>
      </c>
      <c r="U10" s="58" t="str">
        <f>IFERROR(IF('Balancing Items Calc'!AA160 &gt; 0, 'Balancing Items Calc'!AA160, ""), "")</f>
        <v/>
      </c>
      <c r="V10" s="58" t="str">
        <f>IFERROR(IF('Balancing Items Calc'!AB160 &gt; 0, 'Balancing Items Calc'!AB160, ""), "")</f>
        <v/>
      </c>
      <c r="W10" s="58" t="str">
        <f>IFERROR(IF('Balancing Items Calc'!AC160 &gt; 0, 'Balancing Items Calc'!AC160, ""), "")</f>
        <v/>
      </c>
      <c r="X10" s="58" t="str">
        <f>IFERROR(IF('Balancing Items Calc'!AD160 &gt; 0, 'Balancing Items Calc'!AD160, ""), "")</f>
        <v/>
      </c>
      <c r="Y10" s="58" t="str">
        <f>IFERROR(IF('Balancing Items Calc'!AE160 &gt; 0, 'Balancing Items Calc'!AE160, ""), "")</f>
        <v/>
      </c>
      <c r="Z10" s="58" t="str">
        <f>IFERROR(IF('Balancing Items Calc'!AF160 &gt; 0, 'Balancing Items Calc'!AF160, ""), "")</f>
        <v/>
      </c>
      <c r="AA10" s="58" t="str">
        <f>IFERROR(IF('Balancing Items Calc'!AG160 &gt; 0, 'Balancing Items Calc'!AG160, ""), "")</f>
        <v/>
      </c>
      <c r="AB10" s="58" t="str">
        <f>IFERROR(IF('Balancing Items Calc'!AH160 &gt; 0, 'Balancing Items Calc'!AH160, ""), "")</f>
        <v/>
      </c>
      <c r="AC10" s="58" t="str">
        <f>IFERROR(IF('Balancing Items Calc'!AI160 &gt; 0, 'Balancing Items Calc'!AI160, ""), "")</f>
        <v/>
      </c>
      <c r="AD10" s="58" t="str">
        <f>IFERROR(IF('Balancing Items Calc'!AJ160 &gt; 0, 'Balancing Items Calc'!AJ160, ""), "")</f>
        <v/>
      </c>
      <c r="AE10" s="58" t="str">
        <f>IFERROR(IF('Balancing Items Calc'!AK160 &gt; 0, 'Balancing Items Calc'!AK160, ""), "")</f>
        <v/>
      </c>
      <c r="AF10" s="58" t="str">
        <f>IFERROR(IF('Balancing Items Calc'!AL160 &gt; 0, 'Balancing Items Calc'!AL160, ""), "")</f>
        <v/>
      </c>
      <c r="AG10" s="58" t="str">
        <f>IFERROR(IF('Balancing Items Calc'!AM160 &gt; 0, 'Balancing Items Calc'!AM160, ""), "")</f>
        <v/>
      </c>
      <c r="AH10" s="58" t="str">
        <f>IFERROR(IF('Balancing Items Calc'!AN160 &gt; 0, 'Balancing Items Calc'!AN160, ""), "")</f>
        <v/>
      </c>
      <c r="AI10" s="58" t="str">
        <f>IFERROR(IF('Balancing Items Calc'!AO160 &gt; 0, 'Balancing Items Calc'!AO160, ""), "")</f>
        <v/>
      </c>
      <c r="AJ10" s="58" t="str">
        <f>IFERROR(IF('Balancing Items Calc'!AP160 &gt; 0, 'Balancing Items Calc'!AP160, ""), "")</f>
        <v/>
      </c>
      <c r="AK10" s="58" t="str">
        <f>IFERROR(IF('Balancing Items Calc'!AQ160 &gt; 0, 'Balancing Items Calc'!AQ160, ""), "")</f>
        <v/>
      </c>
      <c r="AL10" s="58" t="str">
        <f>IFERROR(IF('Balancing Items Calc'!AR160 &gt; 0, 'Balancing Items Calc'!AR160, ""), "")</f>
        <v/>
      </c>
      <c r="AM10" s="58" t="str">
        <f>IFERROR(IF('Balancing Items Calc'!AS160 &gt; 0, 'Balancing Items Calc'!AS160, ""), "")</f>
        <v/>
      </c>
      <c r="AN10" s="58" t="str">
        <f>IFERROR(IF('Balancing Items Calc'!AT160 &gt; 0, 'Balancing Items Calc'!AT160, ""), "")</f>
        <v/>
      </c>
      <c r="AO10" s="58" t="str">
        <f>IFERROR(IF('Balancing Items Calc'!AU160 &gt; 0, 'Balancing Items Calc'!AU160, ""), "")</f>
        <v/>
      </c>
      <c r="AP10" s="58" t="str">
        <f>IFERROR(IF('Balancing Items Calc'!AV160 &gt; 0, 'Balancing Items Calc'!AV160, ""), "")</f>
        <v/>
      </c>
      <c r="AQ10" s="58" t="str">
        <f>IFERROR(IF('Balancing Items Calc'!AW160 &gt; 0, 'Balancing Items Calc'!AW160, ""), "")</f>
        <v/>
      </c>
    </row>
    <row r="11" spans="1:43" x14ac:dyDescent="0.3">
      <c r="B11" s="39" t="s">
        <v>249</v>
      </c>
      <c r="C11" s="37" t="s">
        <v>250</v>
      </c>
      <c r="D11" s="58">
        <f>IFERROR(IF('Balancing Items Calc'!J161 &gt; 0, 'Balancing Items Calc'!J161, ""), "")</f>
        <v>1249.2497397266552</v>
      </c>
      <c r="E11" s="58">
        <f>IFERROR(IF('Balancing Items Calc'!K161 &gt; 0, 'Balancing Items Calc'!K161, ""), "")</f>
        <v>1518.5421780328759</v>
      </c>
      <c r="F11" s="58">
        <f>IFERROR(IF('Balancing Items Calc'!L161 &gt; 0, 'Balancing Items Calc'!L161, ""), "")</f>
        <v>1874.7967240817027</v>
      </c>
      <c r="G11" s="58">
        <f>IFERROR(IF('Balancing Items Calc'!M161 &gt; 0, 'Balancing Items Calc'!M161, ""), "")</f>
        <v>1859.7236783782269</v>
      </c>
      <c r="H11" s="58">
        <f>IFERROR(IF('Balancing Items Calc'!N161 &gt; 0, 'Balancing Items Calc'!N161, ""), "")</f>
        <v>1955.2166405366534</v>
      </c>
      <c r="I11" s="58">
        <f>IFERROR(IF('Balancing Items Calc'!O161 &gt; 0, 'Balancing Items Calc'!O161, ""), "")</f>
        <v>1885.364545360912</v>
      </c>
      <c r="J11" s="58">
        <f>IFERROR(IF('Balancing Items Calc'!P161 &gt; 0, 'Balancing Items Calc'!P161, ""), "")</f>
        <v>1836.9795351396244</v>
      </c>
      <c r="K11" s="58">
        <f>IFERROR(IF('Balancing Items Calc'!Q161 &gt; 0, 'Balancing Items Calc'!Q161, ""), "")</f>
        <v>1684.0459213779893</v>
      </c>
      <c r="L11" s="58" t="str">
        <f>IFERROR(IF('Balancing Items Calc'!R161 &gt; 0, 'Balancing Items Calc'!R161, ""), "")</f>
        <v/>
      </c>
      <c r="M11" s="58" t="str">
        <f>IFERROR(IF('Balancing Items Calc'!S161 &gt; 0, 'Balancing Items Calc'!S161, ""), "")</f>
        <v/>
      </c>
      <c r="N11" s="58" t="str">
        <f>IFERROR(IF('Balancing Items Calc'!T161 &gt; 0, 'Balancing Items Calc'!T161, ""), "")</f>
        <v/>
      </c>
      <c r="O11" s="58" t="str">
        <f>IFERROR(IF('Balancing Items Calc'!U161 &gt; 0, 'Balancing Items Calc'!U161, ""), "")</f>
        <v/>
      </c>
      <c r="P11" s="58" t="str">
        <f>IFERROR(IF('Balancing Items Calc'!V161 &gt; 0, 'Balancing Items Calc'!V161, ""), "")</f>
        <v/>
      </c>
      <c r="Q11" s="58" t="str">
        <f>IFERROR(IF('Balancing Items Calc'!W161 &gt; 0, 'Balancing Items Calc'!W161, ""), "")</f>
        <v/>
      </c>
      <c r="R11" s="58" t="str">
        <f>IFERROR(IF('Balancing Items Calc'!X161 &gt; 0, 'Balancing Items Calc'!X161, ""), "")</f>
        <v/>
      </c>
      <c r="S11" s="58" t="str">
        <f>IFERROR(IF('Balancing Items Calc'!Y161 &gt; 0, 'Balancing Items Calc'!Y161, ""), "")</f>
        <v/>
      </c>
      <c r="T11" s="58" t="str">
        <f>IFERROR(IF('Balancing Items Calc'!Z161 &gt; 0, 'Balancing Items Calc'!Z161, ""), "")</f>
        <v/>
      </c>
      <c r="U11" s="58" t="str">
        <f>IFERROR(IF('Balancing Items Calc'!AA161 &gt; 0, 'Balancing Items Calc'!AA161, ""), "")</f>
        <v/>
      </c>
      <c r="V11" s="58" t="str">
        <f>IFERROR(IF('Balancing Items Calc'!AB161 &gt; 0, 'Balancing Items Calc'!AB161, ""), "")</f>
        <v/>
      </c>
      <c r="W11" s="58" t="str">
        <f>IFERROR(IF('Balancing Items Calc'!AC161 &gt; 0, 'Balancing Items Calc'!AC161, ""), "")</f>
        <v/>
      </c>
      <c r="X11" s="58" t="str">
        <f>IFERROR(IF('Balancing Items Calc'!AD161 &gt; 0, 'Balancing Items Calc'!AD161, ""), "")</f>
        <v/>
      </c>
      <c r="Y11" s="58" t="str">
        <f>IFERROR(IF('Balancing Items Calc'!AE161 &gt; 0, 'Balancing Items Calc'!AE161, ""), "")</f>
        <v/>
      </c>
      <c r="Z11" s="58" t="str">
        <f>IFERROR(IF('Balancing Items Calc'!AF161 &gt; 0, 'Balancing Items Calc'!AF161, ""), "")</f>
        <v/>
      </c>
      <c r="AA11" s="58" t="str">
        <f>IFERROR(IF('Balancing Items Calc'!AG161 &gt; 0, 'Balancing Items Calc'!AG161, ""), "")</f>
        <v/>
      </c>
      <c r="AB11" s="58" t="str">
        <f>IFERROR(IF('Balancing Items Calc'!AH161 &gt; 0, 'Balancing Items Calc'!AH161, ""), "")</f>
        <v/>
      </c>
      <c r="AC11" s="58" t="str">
        <f>IFERROR(IF('Balancing Items Calc'!AI161 &gt; 0, 'Balancing Items Calc'!AI161, ""), "")</f>
        <v/>
      </c>
      <c r="AD11" s="58" t="str">
        <f>IFERROR(IF('Balancing Items Calc'!AJ161 &gt; 0, 'Balancing Items Calc'!AJ161, ""), "")</f>
        <v/>
      </c>
      <c r="AE11" s="58" t="str">
        <f>IFERROR(IF('Balancing Items Calc'!AK161 &gt; 0, 'Balancing Items Calc'!AK161, ""), "")</f>
        <v/>
      </c>
      <c r="AF11" s="58" t="str">
        <f>IFERROR(IF('Balancing Items Calc'!AL161 &gt; 0, 'Balancing Items Calc'!AL161, ""), "")</f>
        <v/>
      </c>
      <c r="AG11" s="58" t="str">
        <f>IFERROR(IF('Balancing Items Calc'!AM161 &gt; 0, 'Balancing Items Calc'!AM161, ""), "")</f>
        <v/>
      </c>
      <c r="AH11" s="58" t="str">
        <f>IFERROR(IF('Balancing Items Calc'!AN161 &gt; 0, 'Balancing Items Calc'!AN161, ""), "")</f>
        <v/>
      </c>
      <c r="AI11" s="58" t="str">
        <f>IFERROR(IF('Balancing Items Calc'!AO161 &gt; 0, 'Balancing Items Calc'!AO161, ""), "")</f>
        <v/>
      </c>
      <c r="AJ11" s="58" t="str">
        <f>IFERROR(IF('Balancing Items Calc'!AP161 &gt; 0, 'Balancing Items Calc'!AP161, ""), "")</f>
        <v/>
      </c>
      <c r="AK11" s="58" t="str">
        <f>IFERROR(IF('Balancing Items Calc'!AQ161 &gt; 0, 'Balancing Items Calc'!AQ161, ""), "")</f>
        <v/>
      </c>
      <c r="AL11" s="58" t="str">
        <f>IFERROR(IF('Balancing Items Calc'!AR161 &gt; 0, 'Balancing Items Calc'!AR161, ""), "")</f>
        <v/>
      </c>
      <c r="AM11" s="58" t="str">
        <f>IFERROR(IF('Balancing Items Calc'!AS161 &gt; 0, 'Balancing Items Calc'!AS161, ""), "")</f>
        <v/>
      </c>
      <c r="AN11" s="58" t="str">
        <f>IFERROR(IF('Balancing Items Calc'!AT161 &gt; 0, 'Balancing Items Calc'!AT161, ""), "")</f>
        <v/>
      </c>
      <c r="AO11" s="58" t="str">
        <f>IFERROR(IF('Balancing Items Calc'!AU161 &gt; 0, 'Balancing Items Calc'!AU161, ""), "")</f>
        <v/>
      </c>
      <c r="AP11" s="58" t="str">
        <f>IFERROR(IF('Balancing Items Calc'!AV161 &gt; 0, 'Balancing Items Calc'!AV161, ""), "")</f>
        <v/>
      </c>
      <c r="AQ11" s="58" t="str">
        <f>IFERROR(IF('Balancing Items Calc'!AW161 &gt; 0, 'Balancing Items Calc'!AW161, ""), "")</f>
        <v/>
      </c>
    </row>
    <row r="12" spans="1:43" x14ac:dyDescent="0.3">
      <c r="B12" s="35"/>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row>
    <row r="13" spans="1:43" x14ac:dyDescent="0.3">
      <c r="B13" s="33" t="s">
        <v>251</v>
      </c>
      <c r="C13" s="33" t="s">
        <v>252</v>
      </c>
      <c r="D13" s="36">
        <f t="shared" ref="D13:K13" si="2">IF(SUM(D14:D16) &gt; 0, SUM(D14:D16), "")</f>
        <v>133562.07328119068</v>
      </c>
      <c r="E13" s="36">
        <f t="shared" si="2"/>
        <v>98153.85547802785</v>
      </c>
      <c r="F13" s="36">
        <f t="shared" si="2"/>
        <v>103802.26468352367</v>
      </c>
      <c r="G13" s="36">
        <f t="shared" si="2"/>
        <v>94640.655276225792</v>
      </c>
      <c r="H13" s="36">
        <f t="shared" si="2"/>
        <v>88065.919290270729</v>
      </c>
      <c r="I13" s="36">
        <f t="shared" si="2"/>
        <v>139103.13588744224</v>
      </c>
      <c r="J13" s="36">
        <f t="shared" si="2"/>
        <v>102359.10911825459</v>
      </c>
      <c r="K13" s="36">
        <f t="shared" si="2"/>
        <v>116176.97631193254</v>
      </c>
      <c r="L13" s="36" t="str">
        <f t="shared" ref="L13:AQ13" si="3">IF(SUM(L14:L16) &gt; 0, SUM(L14:L16), "")</f>
        <v/>
      </c>
      <c r="M13" s="36" t="str">
        <f t="shared" si="3"/>
        <v/>
      </c>
      <c r="N13" s="36" t="str">
        <f t="shared" si="3"/>
        <v/>
      </c>
      <c r="O13" s="36" t="str">
        <f t="shared" si="3"/>
        <v/>
      </c>
      <c r="P13" s="36" t="str">
        <f t="shared" si="3"/>
        <v/>
      </c>
      <c r="Q13" s="36" t="str">
        <f t="shared" si="3"/>
        <v/>
      </c>
      <c r="R13" s="36" t="str">
        <f t="shared" si="3"/>
        <v/>
      </c>
      <c r="S13" s="36" t="str">
        <f t="shared" si="3"/>
        <v/>
      </c>
      <c r="T13" s="36" t="str">
        <f t="shared" si="3"/>
        <v/>
      </c>
      <c r="U13" s="36" t="str">
        <f t="shared" si="3"/>
        <v/>
      </c>
      <c r="V13" s="36" t="str">
        <f t="shared" si="3"/>
        <v/>
      </c>
      <c r="W13" s="36" t="str">
        <f t="shared" si="3"/>
        <v/>
      </c>
      <c r="X13" s="36" t="str">
        <f t="shared" si="3"/>
        <v/>
      </c>
      <c r="Y13" s="36" t="str">
        <f t="shared" si="3"/>
        <v/>
      </c>
      <c r="Z13" s="36" t="str">
        <f t="shared" si="3"/>
        <v/>
      </c>
      <c r="AA13" s="36" t="str">
        <f t="shared" si="3"/>
        <v/>
      </c>
      <c r="AB13" s="36" t="str">
        <f t="shared" si="3"/>
        <v/>
      </c>
      <c r="AC13" s="36" t="str">
        <f t="shared" si="3"/>
        <v/>
      </c>
      <c r="AD13" s="36" t="str">
        <f t="shared" si="3"/>
        <v/>
      </c>
      <c r="AE13" s="36" t="str">
        <f t="shared" si="3"/>
        <v/>
      </c>
      <c r="AF13" s="36" t="str">
        <f t="shared" si="3"/>
        <v/>
      </c>
      <c r="AG13" s="36" t="str">
        <f t="shared" si="3"/>
        <v/>
      </c>
      <c r="AH13" s="36" t="str">
        <f t="shared" si="3"/>
        <v/>
      </c>
      <c r="AI13" s="36" t="str">
        <f t="shared" si="3"/>
        <v/>
      </c>
      <c r="AJ13" s="36" t="str">
        <f t="shared" si="3"/>
        <v/>
      </c>
      <c r="AK13" s="36" t="str">
        <f t="shared" si="3"/>
        <v/>
      </c>
      <c r="AL13" s="36" t="str">
        <f t="shared" si="3"/>
        <v/>
      </c>
      <c r="AM13" s="36" t="str">
        <f t="shared" si="3"/>
        <v/>
      </c>
      <c r="AN13" s="36" t="str">
        <f t="shared" si="3"/>
        <v/>
      </c>
      <c r="AO13" s="36" t="str">
        <f t="shared" si="3"/>
        <v/>
      </c>
      <c r="AP13" s="36" t="str">
        <f t="shared" si="3"/>
        <v/>
      </c>
      <c r="AQ13" s="36" t="str">
        <f t="shared" si="3"/>
        <v/>
      </c>
    </row>
    <row r="14" spans="1:43" x14ac:dyDescent="0.3">
      <c r="B14" s="39" t="s">
        <v>253</v>
      </c>
      <c r="C14" s="37" t="s">
        <v>254</v>
      </c>
      <c r="D14" s="58">
        <f>IFERROR(IF('Balancing Items Calc'!J164&gt;0, 'Balancing Items Calc'!J164, ""), "")</f>
        <v>111387.48010412921</v>
      </c>
      <c r="E14" s="58">
        <f>IFERROR(IF('Balancing Items Calc'!K164&gt;0, 'Balancing Items Calc'!K164, ""), "")</f>
        <v>76202.39522365194</v>
      </c>
      <c r="F14" s="58">
        <f>IFERROR(IF('Balancing Items Calc'!L164&gt;0, 'Balancing Items Calc'!L164, ""), "")</f>
        <v>81769.068482750168</v>
      </c>
      <c r="G14" s="58">
        <f>IFERROR(IF('Balancing Items Calc'!M164&gt;0, 'Balancing Items Calc'!M164, ""), "")</f>
        <v>72358.209592853367</v>
      </c>
      <c r="H14" s="58">
        <f>IFERROR(IF('Balancing Items Calc'!N164&gt;0, 'Balancing Items Calc'!N164, ""), "")</f>
        <v>65782.991529672348</v>
      </c>
      <c r="I14" s="58">
        <f>IFERROR(IF('Balancing Items Calc'!O164&gt;0, 'Balancing Items Calc'!O164, ""), "")</f>
        <v>116496.60323581041</v>
      </c>
      <c r="J14" s="58">
        <f>IFERROR(IF('Balancing Items Calc'!P164&gt;0, 'Balancing Items Calc'!P164, ""), "")</f>
        <v>79719.234900185547</v>
      </c>
      <c r="K14" s="58">
        <f>IFERROR(IF('Balancing Items Calc'!Q164&gt;0, 'Balancing Items Calc'!Q164, ""), "")</f>
        <v>94971.568377776915</v>
      </c>
      <c r="L14" s="58" t="str">
        <f>IFERROR(IF('Balancing Items Calc'!R164&gt;0, 'Balancing Items Calc'!R164, ""), "")</f>
        <v/>
      </c>
      <c r="M14" s="58" t="str">
        <f>IFERROR(IF('Balancing Items Calc'!S164&gt;0, 'Balancing Items Calc'!S164, ""), "")</f>
        <v/>
      </c>
      <c r="N14" s="58" t="str">
        <f>IFERROR(IF('Balancing Items Calc'!T164&gt;0, 'Balancing Items Calc'!T164, ""), "")</f>
        <v/>
      </c>
      <c r="O14" s="58" t="str">
        <f>IFERROR(IF('Balancing Items Calc'!U164&gt;0, 'Balancing Items Calc'!U164, ""), "")</f>
        <v/>
      </c>
      <c r="P14" s="58" t="str">
        <f>IFERROR(IF('Balancing Items Calc'!V164&gt;0, 'Balancing Items Calc'!V164, ""), "")</f>
        <v/>
      </c>
      <c r="Q14" s="58" t="str">
        <f>IFERROR(IF('Balancing Items Calc'!W164&gt;0, 'Balancing Items Calc'!W164, ""), "")</f>
        <v/>
      </c>
      <c r="R14" s="58" t="str">
        <f>IFERROR(IF('Balancing Items Calc'!X164&gt;0, 'Balancing Items Calc'!X164, ""), "")</f>
        <v/>
      </c>
      <c r="S14" s="58" t="str">
        <f>IFERROR(IF('Balancing Items Calc'!Y164&gt;0, 'Balancing Items Calc'!Y164, ""), "")</f>
        <v/>
      </c>
      <c r="T14" s="58" t="str">
        <f>IFERROR(IF('Balancing Items Calc'!Z164&gt;0, 'Balancing Items Calc'!Z164, ""), "")</f>
        <v/>
      </c>
      <c r="U14" s="58" t="str">
        <f>IFERROR(IF('Balancing Items Calc'!AA164&gt;0, 'Balancing Items Calc'!AA164, ""), "")</f>
        <v/>
      </c>
      <c r="V14" s="58" t="str">
        <f>IFERROR(IF('Balancing Items Calc'!AB164&gt;0, 'Balancing Items Calc'!AB164, ""), "")</f>
        <v/>
      </c>
      <c r="W14" s="58" t="str">
        <f>IFERROR(IF('Balancing Items Calc'!AC164&gt;0, 'Balancing Items Calc'!AC164, ""), "")</f>
        <v/>
      </c>
      <c r="X14" s="58" t="str">
        <f>IFERROR(IF('Balancing Items Calc'!AD164&gt;0, 'Balancing Items Calc'!AD164, ""), "")</f>
        <v/>
      </c>
      <c r="Y14" s="58" t="str">
        <f>IFERROR(IF('Balancing Items Calc'!AE164&gt;0, 'Balancing Items Calc'!AE164, ""), "")</f>
        <v/>
      </c>
      <c r="Z14" s="58" t="str">
        <f>IFERROR(IF('Balancing Items Calc'!AF164&gt;0, 'Balancing Items Calc'!AF164, ""), "")</f>
        <v/>
      </c>
      <c r="AA14" s="58" t="str">
        <f>IFERROR(IF('Balancing Items Calc'!AG164&gt;0, 'Balancing Items Calc'!AG164, ""), "")</f>
        <v/>
      </c>
      <c r="AB14" s="58" t="str">
        <f>IFERROR(IF('Balancing Items Calc'!AH164&gt;0, 'Balancing Items Calc'!AH164, ""), "")</f>
        <v/>
      </c>
      <c r="AC14" s="58" t="str">
        <f>IFERROR(IF('Balancing Items Calc'!AI164&gt;0, 'Balancing Items Calc'!AI164, ""), "")</f>
        <v/>
      </c>
      <c r="AD14" s="58" t="str">
        <f>IFERROR(IF('Balancing Items Calc'!AJ164&gt;0, 'Balancing Items Calc'!AJ164, ""), "")</f>
        <v/>
      </c>
      <c r="AE14" s="58" t="str">
        <f>IFERROR(IF('Balancing Items Calc'!AK164&gt;0, 'Balancing Items Calc'!AK164, ""), "")</f>
        <v/>
      </c>
      <c r="AF14" s="58" t="str">
        <f>IFERROR(IF('Balancing Items Calc'!AL164&gt;0, 'Balancing Items Calc'!AL164, ""), "")</f>
        <v/>
      </c>
      <c r="AG14" s="58" t="str">
        <f>IFERROR(IF('Balancing Items Calc'!AM164&gt;0, 'Balancing Items Calc'!AM164, ""), "")</f>
        <v/>
      </c>
      <c r="AH14" s="58" t="str">
        <f>IFERROR(IF('Balancing Items Calc'!AN164&gt;0, 'Balancing Items Calc'!AN164, ""), "")</f>
        <v/>
      </c>
      <c r="AI14" s="58" t="str">
        <f>IFERROR(IF('Balancing Items Calc'!AO164&gt;0, 'Balancing Items Calc'!AO164, ""), "")</f>
        <v/>
      </c>
      <c r="AJ14" s="58" t="str">
        <f>IFERROR(IF('Balancing Items Calc'!AP164&gt;0, 'Balancing Items Calc'!AP164, ""), "")</f>
        <v/>
      </c>
      <c r="AK14" s="58" t="str">
        <f>IFERROR(IF('Balancing Items Calc'!AQ164&gt;0, 'Balancing Items Calc'!AQ164, ""), "")</f>
        <v/>
      </c>
      <c r="AL14" s="58" t="str">
        <f>IFERROR(IF('Balancing Items Calc'!AR164&gt;0, 'Balancing Items Calc'!AR164, ""), "")</f>
        <v/>
      </c>
      <c r="AM14" s="58" t="str">
        <f>IFERROR(IF('Balancing Items Calc'!AS164&gt;0, 'Balancing Items Calc'!AS164, ""), "")</f>
        <v/>
      </c>
      <c r="AN14" s="58" t="str">
        <f>IFERROR(IF('Balancing Items Calc'!AT164&gt;0, 'Balancing Items Calc'!AT164, ""), "")</f>
        <v/>
      </c>
      <c r="AO14" s="58" t="str">
        <f>IFERROR(IF('Balancing Items Calc'!AU164&gt;0, 'Balancing Items Calc'!AU164, ""), "")</f>
        <v/>
      </c>
      <c r="AP14" s="58" t="str">
        <f>IFERROR(IF('Balancing Items Calc'!AV164&gt;0, 'Balancing Items Calc'!AV164, ""), "")</f>
        <v/>
      </c>
      <c r="AQ14" s="58" t="str">
        <f>IFERROR(IF('Balancing Items Calc'!AW164&gt;0, 'Balancing Items Calc'!AW164, ""), "")</f>
        <v/>
      </c>
    </row>
    <row r="15" spans="1:43" ht="28.8" x14ac:dyDescent="0.3">
      <c r="B15" s="39" t="s">
        <v>255</v>
      </c>
      <c r="C15" s="37" t="s">
        <v>1137</v>
      </c>
      <c r="D15" s="58">
        <f>IFERROR(IF('Balancing Items Calc'!J167&gt;0, 'Balancing Items Calc'!J167, ""), "")</f>
        <v>19349.249859999996</v>
      </c>
      <c r="E15" s="58">
        <f>IFERROR(IF('Balancing Items Calc'!K167&gt;0, 'Balancing Items Calc'!K167, ""), "")</f>
        <v>19194.800159999999</v>
      </c>
      <c r="F15" s="58">
        <f>IFERROR(IF('Balancing Items Calc'!L167&gt;0, 'Balancing Items Calc'!L167, ""), "")</f>
        <v>18803.354379999997</v>
      </c>
      <c r="G15" s="58">
        <f>IFERROR(IF('Balancing Items Calc'!M167&gt;0, 'Balancing Items Calc'!M167, ""), "")</f>
        <v>18869.139989999996</v>
      </c>
      <c r="H15" s="58">
        <f>IFERROR(IF('Balancing Items Calc'!N167&gt;0, 'Balancing Items Calc'!N167, ""), "")</f>
        <v>18935.014179999998</v>
      </c>
      <c r="I15" s="58">
        <f>IFERROR(IF('Balancing Items Calc'!O167&gt;0, 'Balancing Items Calc'!O167, ""), "")</f>
        <v>19034.110349999995</v>
      </c>
      <c r="J15" s="58">
        <f>IFERROR(IF('Balancing Items Calc'!P167&gt;0, 'Balancing Items Calc'!P167, ""), "")</f>
        <v>18982.234530000002</v>
      </c>
      <c r="K15" s="58">
        <f>IFERROR(IF('Balancing Items Calc'!Q167&gt;0, 'Balancing Items Calc'!Q167, ""), "")</f>
        <v>18631.127710000001</v>
      </c>
      <c r="L15" s="58" t="str">
        <f>IFERROR(IF('Balancing Items Calc'!R167&gt;0, 'Balancing Items Calc'!R167, ""), "")</f>
        <v/>
      </c>
      <c r="M15" s="58" t="str">
        <f>IFERROR(IF('Balancing Items Calc'!S167&gt;0, 'Balancing Items Calc'!S167, ""), "")</f>
        <v/>
      </c>
      <c r="N15" s="58" t="str">
        <f>IFERROR(IF('Balancing Items Calc'!T167&gt;0, 'Balancing Items Calc'!T167, ""), "")</f>
        <v/>
      </c>
      <c r="O15" s="58" t="str">
        <f>IFERROR(IF('Balancing Items Calc'!U167&gt;0, 'Balancing Items Calc'!U167, ""), "")</f>
        <v/>
      </c>
      <c r="P15" s="58" t="str">
        <f>IFERROR(IF('Balancing Items Calc'!V167&gt;0, 'Balancing Items Calc'!V167, ""), "")</f>
        <v/>
      </c>
      <c r="Q15" s="58" t="str">
        <f>IFERROR(IF('Balancing Items Calc'!W167&gt;0, 'Balancing Items Calc'!W167, ""), "")</f>
        <v/>
      </c>
      <c r="R15" s="58" t="str">
        <f>IFERROR(IF('Balancing Items Calc'!X167&gt;0, 'Balancing Items Calc'!X167, ""), "")</f>
        <v/>
      </c>
      <c r="S15" s="58" t="str">
        <f>IFERROR(IF('Balancing Items Calc'!Y167&gt;0, 'Balancing Items Calc'!Y167, ""), "")</f>
        <v/>
      </c>
      <c r="T15" s="58" t="str">
        <f>IFERROR(IF('Balancing Items Calc'!Z167&gt;0, 'Balancing Items Calc'!Z167, ""), "")</f>
        <v/>
      </c>
      <c r="U15" s="58" t="str">
        <f>IFERROR(IF('Balancing Items Calc'!AA167&gt;0, 'Balancing Items Calc'!AA167, ""), "")</f>
        <v/>
      </c>
      <c r="V15" s="58" t="str">
        <f>IFERROR(IF('Balancing Items Calc'!AB167&gt;0, 'Balancing Items Calc'!AB167, ""), "")</f>
        <v/>
      </c>
      <c r="W15" s="58" t="str">
        <f>IFERROR(IF('Balancing Items Calc'!AC167&gt;0, 'Balancing Items Calc'!AC167, ""), "")</f>
        <v/>
      </c>
      <c r="X15" s="58" t="str">
        <f>IFERROR(IF('Balancing Items Calc'!AD167&gt;0, 'Balancing Items Calc'!AD167, ""), "")</f>
        <v/>
      </c>
      <c r="Y15" s="58" t="str">
        <f>IFERROR(IF('Balancing Items Calc'!AE167&gt;0, 'Balancing Items Calc'!AE167, ""), "")</f>
        <v/>
      </c>
      <c r="Z15" s="58" t="str">
        <f>IFERROR(IF('Balancing Items Calc'!AF167&gt;0, 'Balancing Items Calc'!AF167, ""), "")</f>
        <v/>
      </c>
      <c r="AA15" s="58" t="str">
        <f>IFERROR(IF('Balancing Items Calc'!AG167&gt;0, 'Balancing Items Calc'!AG167, ""), "")</f>
        <v/>
      </c>
      <c r="AB15" s="58" t="str">
        <f>IFERROR(IF('Balancing Items Calc'!AH167&gt;0, 'Balancing Items Calc'!AH167, ""), "")</f>
        <v/>
      </c>
      <c r="AC15" s="58" t="str">
        <f>IFERROR(IF('Balancing Items Calc'!AI167&gt;0, 'Balancing Items Calc'!AI167, ""), "")</f>
        <v/>
      </c>
      <c r="AD15" s="58" t="str">
        <f>IFERROR(IF('Balancing Items Calc'!AJ167&gt;0, 'Balancing Items Calc'!AJ167, ""), "")</f>
        <v/>
      </c>
      <c r="AE15" s="58" t="str">
        <f>IFERROR(IF('Balancing Items Calc'!AK167&gt;0, 'Balancing Items Calc'!AK167, ""), "")</f>
        <v/>
      </c>
      <c r="AF15" s="58" t="str">
        <f>IFERROR(IF('Balancing Items Calc'!AL167&gt;0, 'Balancing Items Calc'!AL167, ""), "")</f>
        <v/>
      </c>
      <c r="AG15" s="58" t="str">
        <f>IFERROR(IF('Balancing Items Calc'!AM167&gt;0, 'Balancing Items Calc'!AM167, ""), "")</f>
        <v/>
      </c>
      <c r="AH15" s="58" t="str">
        <f>IFERROR(IF('Balancing Items Calc'!AN167&gt;0, 'Balancing Items Calc'!AN167, ""), "")</f>
        <v/>
      </c>
      <c r="AI15" s="58" t="str">
        <f>IFERROR(IF('Balancing Items Calc'!AO167&gt;0, 'Balancing Items Calc'!AO167, ""), "")</f>
        <v/>
      </c>
      <c r="AJ15" s="58" t="str">
        <f>IFERROR(IF('Balancing Items Calc'!AP167&gt;0, 'Balancing Items Calc'!AP167, ""), "")</f>
        <v/>
      </c>
      <c r="AK15" s="58" t="str">
        <f>IFERROR(IF('Balancing Items Calc'!AQ167&gt;0, 'Balancing Items Calc'!AQ167, ""), "")</f>
        <v/>
      </c>
      <c r="AL15" s="58" t="str">
        <f>IFERROR(IF('Balancing Items Calc'!AR167&gt;0, 'Balancing Items Calc'!AR167, ""), "")</f>
        <v/>
      </c>
      <c r="AM15" s="58" t="str">
        <f>IFERROR(IF('Balancing Items Calc'!AS167&gt;0, 'Balancing Items Calc'!AS167, ""), "")</f>
        <v/>
      </c>
      <c r="AN15" s="58" t="str">
        <f>IFERROR(IF('Balancing Items Calc'!AT167&gt;0, 'Balancing Items Calc'!AT167, ""), "")</f>
        <v/>
      </c>
      <c r="AO15" s="58" t="str">
        <f>IFERROR(IF('Balancing Items Calc'!AU167&gt;0, 'Balancing Items Calc'!AU167, ""), "")</f>
        <v/>
      </c>
      <c r="AP15" s="58" t="str">
        <f>IFERROR(IF('Balancing Items Calc'!AV167&gt;0, 'Balancing Items Calc'!AV167, ""), "")</f>
        <v/>
      </c>
      <c r="AQ15" s="58" t="str">
        <f>IFERROR(IF('Balancing Items Calc'!AW167&gt;0, 'Balancing Items Calc'!AW167, ""), "")</f>
        <v/>
      </c>
    </row>
    <row r="16" spans="1:43" x14ac:dyDescent="0.3">
      <c r="B16" s="39" t="s">
        <v>257</v>
      </c>
      <c r="C16" s="37" t="s">
        <v>258</v>
      </c>
      <c r="D16" s="58">
        <f>IFERROR(IF('Balancing Items Calc'!J170&gt;0, 'Balancing Items Calc'!J170, ""), "")</f>
        <v>2825.343317061479</v>
      </c>
      <c r="E16" s="58">
        <f>IFERROR(IF('Balancing Items Calc'!K170&gt;0, 'Balancing Items Calc'!K170, ""), "")</f>
        <v>2756.6600943759095</v>
      </c>
      <c r="F16" s="58">
        <f>IFERROR(IF('Balancing Items Calc'!L170&gt;0, 'Balancing Items Calc'!L170, ""), "")</f>
        <v>3229.8418207735126</v>
      </c>
      <c r="G16" s="58">
        <f>IFERROR(IF('Balancing Items Calc'!M170&gt;0, 'Balancing Items Calc'!M170, ""), "")</f>
        <v>3413.3056933724256</v>
      </c>
      <c r="H16" s="58">
        <f>IFERROR(IF('Balancing Items Calc'!N170&gt;0, 'Balancing Items Calc'!N170, ""), "")</f>
        <v>3347.9135805983874</v>
      </c>
      <c r="I16" s="58">
        <f>IFERROR(IF('Balancing Items Calc'!O170&gt;0, 'Balancing Items Calc'!O170, ""), "")</f>
        <v>3572.4223016318401</v>
      </c>
      <c r="J16" s="58">
        <f>IFERROR(IF('Balancing Items Calc'!P170&gt;0, 'Balancing Items Calc'!P170, ""), "")</f>
        <v>3657.6396880690518</v>
      </c>
      <c r="K16" s="58">
        <f>IFERROR(IF('Balancing Items Calc'!Q170&gt;0, 'Balancing Items Calc'!Q170, ""), "")</f>
        <v>2574.2802241556269</v>
      </c>
      <c r="L16" s="58" t="str">
        <f>IFERROR(IF('Balancing Items Calc'!R170&gt;0, 'Balancing Items Calc'!R170, ""), "")</f>
        <v/>
      </c>
      <c r="M16" s="58" t="str">
        <f>IFERROR(IF('Balancing Items Calc'!S170&gt;0, 'Balancing Items Calc'!S170, ""), "")</f>
        <v/>
      </c>
      <c r="N16" s="58" t="str">
        <f>IFERROR(IF('Balancing Items Calc'!T170&gt;0, 'Balancing Items Calc'!T170, ""), "")</f>
        <v/>
      </c>
      <c r="O16" s="58" t="str">
        <f>IFERROR(IF('Balancing Items Calc'!U170&gt;0, 'Balancing Items Calc'!U170, ""), "")</f>
        <v/>
      </c>
      <c r="P16" s="58" t="str">
        <f>IFERROR(IF('Balancing Items Calc'!V170&gt;0, 'Balancing Items Calc'!V170, ""), "")</f>
        <v/>
      </c>
      <c r="Q16" s="58" t="str">
        <f>IFERROR(IF('Balancing Items Calc'!W170&gt;0, 'Balancing Items Calc'!W170, ""), "")</f>
        <v/>
      </c>
      <c r="R16" s="58" t="str">
        <f>IFERROR(IF('Balancing Items Calc'!X170&gt;0, 'Balancing Items Calc'!X170, ""), "")</f>
        <v/>
      </c>
      <c r="S16" s="58" t="str">
        <f>IFERROR(IF('Balancing Items Calc'!Y170&gt;0, 'Balancing Items Calc'!Y170, ""), "")</f>
        <v/>
      </c>
      <c r="T16" s="58" t="str">
        <f>IFERROR(IF('Balancing Items Calc'!Z170&gt;0, 'Balancing Items Calc'!Z170, ""), "")</f>
        <v/>
      </c>
      <c r="U16" s="58" t="str">
        <f>IFERROR(IF('Balancing Items Calc'!AA170&gt;0, 'Balancing Items Calc'!AA170, ""), "")</f>
        <v/>
      </c>
      <c r="V16" s="58" t="str">
        <f>IFERROR(IF('Balancing Items Calc'!AB170&gt;0, 'Balancing Items Calc'!AB170, ""), "")</f>
        <v/>
      </c>
      <c r="W16" s="58" t="str">
        <f>IFERROR(IF('Balancing Items Calc'!AC170&gt;0, 'Balancing Items Calc'!AC170, ""), "")</f>
        <v/>
      </c>
      <c r="X16" s="58" t="str">
        <f>IFERROR(IF('Balancing Items Calc'!AD170&gt;0, 'Balancing Items Calc'!AD170, ""), "")</f>
        <v/>
      </c>
      <c r="Y16" s="58" t="str">
        <f>IFERROR(IF('Balancing Items Calc'!AE170&gt;0, 'Balancing Items Calc'!AE170, ""), "")</f>
        <v/>
      </c>
      <c r="Z16" s="58" t="str">
        <f>IFERROR(IF('Balancing Items Calc'!AF170&gt;0, 'Balancing Items Calc'!AF170, ""), "")</f>
        <v/>
      </c>
      <c r="AA16" s="58" t="str">
        <f>IFERROR(IF('Balancing Items Calc'!AG170&gt;0, 'Balancing Items Calc'!AG170, ""), "")</f>
        <v/>
      </c>
      <c r="AB16" s="58" t="str">
        <f>IFERROR(IF('Balancing Items Calc'!AH170&gt;0, 'Balancing Items Calc'!AH170, ""), "")</f>
        <v/>
      </c>
      <c r="AC16" s="58" t="str">
        <f>IFERROR(IF('Balancing Items Calc'!AI170&gt;0, 'Balancing Items Calc'!AI170, ""), "")</f>
        <v/>
      </c>
      <c r="AD16" s="58" t="str">
        <f>IFERROR(IF('Balancing Items Calc'!AJ170&gt;0, 'Balancing Items Calc'!AJ170, ""), "")</f>
        <v/>
      </c>
      <c r="AE16" s="58" t="str">
        <f>IFERROR(IF('Balancing Items Calc'!AK170&gt;0, 'Balancing Items Calc'!AK170, ""), "")</f>
        <v/>
      </c>
      <c r="AF16" s="58" t="str">
        <f>IFERROR(IF('Balancing Items Calc'!AL170&gt;0, 'Balancing Items Calc'!AL170, ""), "")</f>
        <v/>
      </c>
      <c r="AG16" s="58" t="str">
        <f>IFERROR(IF('Balancing Items Calc'!AM170&gt;0, 'Balancing Items Calc'!AM170, ""), "")</f>
        <v/>
      </c>
      <c r="AH16" s="58" t="str">
        <f>IFERROR(IF('Balancing Items Calc'!AN170&gt;0, 'Balancing Items Calc'!AN170, ""), "")</f>
        <v/>
      </c>
      <c r="AI16" s="58" t="str">
        <f>IFERROR(IF('Balancing Items Calc'!AO170&gt;0, 'Balancing Items Calc'!AO170, ""), "")</f>
        <v/>
      </c>
      <c r="AJ16" s="58" t="str">
        <f>IFERROR(IF('Balancing Items Calc'!AP170&gt;0, 'Balancing Items Calc'!AP170, ""), "")</f>
        <v/>
      </c>
      <c r="AK16" s="58" t="str">
        <f>IFERROR(IF('Balancing Items Calc'!AQ170&gt;0, 'Balancing Items Calc'!AQ170, ""), "")</f>
        <v/>
      </c>
      <c r="AL16" s="58" t="str">
        <f>IFERROR(IF('Balancing Items Calc'!AR170&gt;0, 'Balancing Items Calc'!AR170, ""), "")</f>
        <v/>
      </c>
      <c r="AM16" s="58" t="str">
        <f>IFERROR(IF('Balancing Items Calc'!AS170&gt;0, 'Balancing Items Calc'!AS170, ""), "")</f>
        <v/>
      </c>
      <c r="AN16" s="58" t="str">
        <f>IFERROR(IF('Balancing Items Calc'!AT170&gt;0, 'Balancing Items Calc'!AT170, ""), "")</f>
        <v/>
      </c>
      <c r="AO16" s="58" t="str">
        <f>IFERROR(IF('Balancing Items Calc'!AU170&gt;0, 'Balancing Items Calc'!AU170, ""), "")</f>
        <v/>
      </c>
      <c r="AP16" s="58" t="str">
        <f>IFERROR(IF('Balancing Items Calc'!AV170&gt;0, 'Balancing Items Calc'!AV170, ""), "")</f>
        <v/>
      </c>
      <c r="AQ16" s="58" t="str">
        <f>IFERROR(IF('Balancing Items Calc'!AW170&gt;0, 'Balancing Items Calc'!AW170, ""), "")</f>
        <v/>
      </c>
    </row>
    <row r="17" spans="1:43" x14ac:dyDescent="0.3">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row>
    <row r="19" spans="1:43" x14ac:dyDescent="0.3">
      <c r="A19" s="146" t="s">
        <v>99</v>
      </c>
      <c r="B19" s="31"/>
    </row>
    <row r="21" spans="1:43" x14ac:dyDescent="0.3">
      <c r="D21" s="104"/>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6"/>
  </sheetPr>
  <dimension ref="A2:AS28"/>
  <sheetViews>
    <sheetView zoomScale="80" zoomScaleNormal="80" workbookViewId="0">
      <selection activeCell="M6" sqref="M6"/>
    </sheetView>
  </sheetViews>
  <sheetFormatPr defaultColWidth="8.69921875" defaultRowHeight="15.6" x14ac:dyDescent="0.3"/>
  <cols>
    <col min="1" max="1" width="9" style="148" customWidth="1"/>
    <col min="2" max="2" width="18" customWidth="1"/>
    <col min="3" max="3" width="36.69921875" customWidth="1"/>
    <col min="4" max="4" width="46.19921875" bestFit="1" customWidth="1"/>
    <col min="5" max="5" width="15.69921875" customWidth="1"/>
    <col min="6" max="45" width="10.69921875" customWidth="1"/>
  </cols>
  <sheetData>
    <row r="2" spans="1:45" ht="16.2" thickBot="1" x14ac:dyDescent="0.35">
      <c r="A2" s="146" t="str">
        <f>"@"&amp;COUNTIF(A$1:A1,"@*")+1</f>
        <v>@1</v>
      </c>
      <c r="B2" s="1" t="s">
        <v>1138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ht="14.25" customHeight="1" thickTop="1" x14ac:dyDescent="0.3">
      <c r="B3" s="8" t="s">
        <v>85</v>
      </c>
      <c r="C3" s="8" t="s">
        <v>1139</v>
      </c>
      <c r="D3" s="8"/>
    </row>
    <row r="4" spans="1:45" x14ac:dyDescent="0.3">
      <c r="F4" s="8"/>
    </row>
    <row r="5" spans="1:45" ht="28.8" x14ac:dyDescent="0.3">
      <c r="B5" s="33" t="s">
        <v>1140</v>
      </c>
      <c r="C5" s="33" t="s">
        <v>1141</v>
      </c>
      <c r="D5" s="33" t="s">
        <v>1142</v>
      </c>
      <c r="E5" s="96" t="s">
        <v>1143</v>
      </c>
      <c r="F5" s="34">
        <v>2011</v>
      </c>
      <c r="G5" s="34">
        <v>2012</v>
      </c>
      <c r="H5" s="34">
        <v>2013</v>
      </c>
      <c r="I5" s="34">
        <v>2014</v>
      </c>
      <c r="J5" s="34">
        <v>2015</v>
      </c>
      <c r="K5" s="34">
        <v>2016</v>
      </c>
      <c r="L5" s="34">
        <v>2017</v>
      </c>
      <c r="M5" s="34">
        <v>2018</v>
      </c>
      <c r="N5" s="34">
        <v>2019</v>
      </c>
      <c r="O5" s="34">
        <v>2020</v>
      </c>
      <c r="P5" s="34">
        <v>2021</v>
      </c>
      <c r="Q5" s="34">
        <v>2022</v>
      </c>
      <c r="R5" s="34">
        <v>2023</v>
      </c>
      <c r="S5" s="34">
        <v>2024</v>
      </c>
      <c r="T5" s="34">
        <v>2025</v>
      </c>
      <c r="U5" s="34">
        <v>2026</v>
      </c>
      <c r="V5" s="34">
        <v>2027</v>
      </c>
      <c r="W5" s="34">
        <v>2028</v>
      </c>
      <c r="X5" s="34">
        <v>2029</v>
      </c>
      <c r="Y5" s="34">
        <v>2030</v>
      </c>
      <c r="Z5" s="34">
        <v>2031</v>
      </c>
      <c r="AA5" s="34">
        <v>2032</v>
      </c>
      <c r="AB5" s="34">
        <v>2033</v>
      </c>
      <c r="AC5" s="34">
        <v>2034</v>
      </c>
      <c r="AD5" s="34">
        <v>2035</v>
      </c>
      <c r="AE5" s="34">
        <v>2036</v>
      </c>
      <c r="AF5" s="34">
        <v>2037</v>
      </c>
      <c r="AG5" s="34">
        <v>2038</v>
      </c>
      <c r="AH5" s="34">
        <v>2039</v>
      </c>
      <c r="AI5" s="34">
        <v>2040</v>
      </c>
      <c r="AJ5" s="34">
        <v>2041</v>
      </c>
      <c r="AK5" s="34">
        <v>2042</v>
      </c>
      <c r="AL5" s="34">
        <v>2043</v>
      </c>
      <c r="AM5" s="34">
        <v>2044</v>
      </c>
      <c r="AN5" s="34">
        <v>2045</v>
      </c>
      <c r="AO5" s="34">
        <v>2046</v>
      </c>
      <c r="AP5" s="34">
        <v>2047</v>
      </c>
      <c r="AQ5" s="34">
        <v>2048</v>
      </c>
      <c r="AR5" s="34">
        <v>2049</v>
      </c>
      <c r="AS5" s="34">
        <v>2050</v>
      </c>
    </row>
    <row r="6" spans="1:45" x14ac:dyDescent="0.3">
      <c r="B6" s="33" t="s">
        <v>55</v>
      </c>
      <c r="C6" s="33" t="s">
        <v>1144</v>
      </c>
      <c r="D6" s="33" t="s">
        <v>1145</v>
      </c>
      <c r="E6" s="169">
        <v>34.168909090909089</v>
      </c>
      <c r="F6" s="52">
        <f>IF(SUM('Domestic Extraction'!D8:D9)&gt;0, SUM('Domestic Extraction'!D8:D9)*$E6/1000, "")</f>
        <v>538.87064072295505</v>
      </c>
      <c r="G6" s="52">
        <f>IF(SUM('Domestic Extraction'!E8:E9)&gt;0, SUM('Domestic Extraction'!E8:E9)*$E6/1000, "")</f>
        <v>495.27270343335363</v>
      </c>
      <c r="H6" s="52">
        <f>IF(SUM('Domestic Extraction'!F8:F9)&gt;0, SUM('Domestic Extraction'!F8:F9)*$E6/1000, "")</f>
        <v>519.43840353486371</v>
      </c>
      <c r="I6" s="52">
        <f>IF(SUM('Domestic Extraction'!G8:G9)&gt;0, SUM('Domestic Extraction'!G8:G9)*$E6/1000, "")</f>
        <v>544.0074777721079</v>
      </c>
      <c r="J6" s="52">
        <f>IF(SUM('Domestic Extraction'!H8:H9)&gt;0, SUM('Domestic Extraction'!H8:H9)*$E6/1000, "")</f>
        <v>532.06883829626577</v>
      </c>
      <c r="K6" s="52">
        <f>IF(SUM('Domestic Extraction'!I8:I9)&gt;0, SUM('Domestic Extraction'!I8:I9)*$E6/1000, "")</f>
        <v>511.07877319023527</v>
      </c>
      <c r="L6" s="52">
        <f>IF(SUM('Domestic Extraction'!J8:J9)&gt;0, SUM('Domestic Extraction'!J8:J9)*$E6/1000, "")</f>
        <v>526.41251449521565</v>
      </c>
      <c r="M6" s="52">
        <f>IF(SUM('Domestic Extraction'!K8:K9)&gt;0, SUM('Domestic Extraction'!K8:K9)*$E6/1000, "")</f>
        <v>496.17767544800881</v>
      </c>
      <c r="N6" s="52" t="str">
        <f>IF(SUM('Domestic Extraction'!L8:L9)&gt;0, SUM('Domestic Extraction'!L8:L9)*$E6/1000, "")</f>
        <v/>
      </c>
      <c r="O6" s="52" t="str">
        <f>IF(SUM('Domestic Extraction'!M8:M9)&gt;0, SUM('Domestic Extraction'!M8:M9)*$E6/1000, "")</f>
        <v/>
      </c>
      <c r="P6" s="52" t="str">
        <f>IF(SUM('Domestic Extraction'!N8:N9)&gt;0, SUM('Domestic Extraction'!N8:N9)*$E6/1000, "")</f>
        <v/>
      </c>
      <c r="Q6" s="52" t="str">
        <f>IF(SUM('Domestic Extraction'!O8:O9)&gt;0, SUM('Domestic Extraction'!O8:O9)*$E6/1000, "")</f>
        <v/>
      </c>
      <c r="R6" s="52" t="str">
        <f>IF(SUM('Domestic Extraction'!P8:P9)&gt;0, SUM('Domestic Extraction'!P8:P9)*$E6/1000, "")</f>
        <v/>
      </c>
      <c r="S6" s="52" t="str">
        <f>IF(SUM('Domestic Extraction'!Q8:Q9)&gt;0, SUM('Domestic Extraction'!Q8:Q9)*$E6/1000, "")</f>
        <v/>
      </c>
      <c r="T6" s="52" t="str">
        <f>IF(SUM('Domestic Extraction'!R8:R9)&gt;0, SUM('Domestic Extraction'!R8:R9)*$E6/1000, "")</f>
        <v/>
      </c>
      <c r="U6" s="52" t="str">
        <f>IF(SUM('Domestic Extraction'!S8:S9)&gt;0, SUM('Domestic Extraction'!S8:S9)*$E6/1000, "")</f>
        <v/>
      </c>
      <c r="V6" s="52" t="str">
        <f>IF(SUM('Domestic Extraction'!T8:T9)&gt;0, SUM('Domestic Extraction'!T8:T9)*$E6/1000, "")</f>
        <v/>
      </c>
      <c r="W6" s="52" t="str">
        <f>IF(SUM('Domestic Extraction'!U8:U9)&gt;0, SUM('Domestic Extraction'!U8:U9)*$E6/1000, "")</f>
        <v/>
      </c>
      <c r="X6" s="52" t="str">
        <f>IF(SUM('Domestic Extraction'!V8:V9)&gt;0, SUM('Domestic Extraction'!V8:V9)*$E6/1000, "")</f>
        <v/>
      </c>
      <c r="Y6" s="52" t="str">
        <f>IF(SUM('Domestic Extraction'!W8:W9)&gt;0, SUM('Domestic Extraction'!W8:W9)*$E6/1000, "")</f>
        <v/>
      </c>
      <c r="Z6" s="52" t="str">
        <f>IF(SUM('Domestic Extraction'!X8:X9)&gt;0, SUM('Domestic Extraction'!X8:X9)*$E6/1000, "")</f>
        <v/>
      </c>
      <c r="AA6" s="52" t="str">
        <f>IF(SUM('Domestic Extraction'!Y8:Y9)&gt;0, SUM('Domestic Extraction'!Y8:Y9)*$E6/1000, "")</f>
        <v/>
      </c>
      <c r="AB6" s="52" t="str">
        <f>IF(SUM('Domestic Extraction'!Z8:Z9)&gt;0, SUM('Domestic Extraction'!Z8:Z9)*$E6/1000, "")</f>
        <v/>
      </c>
      <c r="AC6" s="52" t="str">
        <f>IF(SUM('Domestic Extraction'!AA8:AA9)&gt;0, SUM('Domestic Extraction'!AA8:AA9)*$E6/1000, "")</f>
        <v/>
      </c>
      <c r="AD6" s="52" t="str">
        <f>IF(SUM('Domestic Extraction'!AB8:AB9)&gt;0, SUM('Domestic Extraction'!AB8:AB9)*$E6/1000, "")</f>
        <v/>
      </c>
      <c r="AE6" s="52" t="str">
        <f>IF(SUM('Domestic Extraction'!AC8:AC9)&gt;0, SUM('Domestic Extraction'!AC8:AC9)*$E6/1000, "")</f>
        <v/>
      </c>
      <c r="AF6" s="52" t="str">
        <f>IF(SUM('Domestic Extraction'!AD8:AD9)&gt;0, SUM('Domestic Extraction'!AD8:AD9)*$E6/1000, "")</f>
        <v/>
      </c>
      <c r="AG6" s="52" t="str">
        <f>IF(SUM('Domestic Extraction'!AE8:AE9)&gt;0, SUM('Domestic Extraction'!AE8:AE9)*$E6/1000, "")</f>
        <v/>
      </c>
      <c r="AH6" s="52" t="str">
        <f>IF(SUM('Domestic Extraction'!AF8:AF9)&gt;0, SUM('Domestic Extraction'!AF8:AF9)*$E6/1000, "")</f>
        <v/>
      </c>
      <c r="AI6" s="52" t="str">
        <f>IF(SUM('Domestic Extraction'!AG8:AG9)&gt;0, SUM('Domestic Extraction'!AG8:AG9)*$E6/1000, "")</f>
        <v/>
      </c>
      <c r="AJ6" s="52" t="str">
        <f>IF(SUM('Domestic Extraction'!AH8:AH9)&gt;0, SUM('Domestic Extraction'!AH8:AH9)*$E6/1000, "")</f>
        <v/>
      </c>
      <c r="AK6" s="52" t="str">
        <f>IF(SUM('Domestic Extraction'!AI8:AI9)&gt;0, SUM('Domestic Extraction'!AI8:AI9)*$E6/1000, "")</f>
        <v/>
      </c>
      <c r="AL6" s="52" t="str">
        <f>IF(SUM('Domestic Extraction'!AJ8:AJ9)&gt;0, SUM('Domestic Extraction'!AJ8:AJ9)*$E6/1000, "")</f>
        <v/>
      </c>
      <c r="AM6" s="52" t="str">
        <f>IF(SUM('Domestic Extraction'!AK8:AK9)&gt;0, SUM('Domestic Extraction'!AK8:AK9)*$E6/1000, "")</f>
        <v/>
      </c>
      <c r="AN6" s="52" t="str">
        <f>IF(SUM('Domestic Extraction'!AL8:AL9)&gt;0, SUM('Domestic Extraction'!AL8:AL9)*$E6/1000, "")</f>
        <v/>
      </c>
      <c r="AO6" s="52" t="str">
        <f>IF(SUM('Domestic Extraction'!AM8:AM9)&gt;0, SUM('Domestic Extraction'!AM8:AM9)*$E6/1000, "")</f>
        <v/>
      </c>
      <c r="AP6" s="52" t="str">
        <f>IF(SUM('Domestic Extraction'!AN8:AN9)&gt;0, SUM('Domestic Extraction'!AN8:AN9)*$E6/1000, "")</f>
        <v/>
      </c>
      <c r="AQ6" s="52" t="str">
        <f>IF(SUM('Domestic Extraction'!AO8:AO9)&gt;0, SUM('Domestic Extraction'!AO8:AO9)*$E6/1000, "")</f>
        <v/>
      </c>
      <c r="AR6" s="52" t="str">
        <f>IF(SUM('Domestic Extraction'!AP8:AP9)&gt;0, SUM('Domestic Extraction'!AP8:AP9)*$E6/1000, "")</f>
        <v/>
      </c>
      <c r="AS6" s="52" t="str">
        <f>IF(SUM('Domestic Extraction'!AQ8:AQ9)&gt;0, SUM('Domestic Extraction'!AQ8:AQ9)*$E6/1000, "")</f>
        <v/>
      </c>
    </row>
    <row r="7" spans="1:45" x14ac:dyDescent="0.3">
      <c r="B7" s="33" t="s">
        <v>55</v>
      </c>
      <c r="C7" s="33" t="s">
        <v>1146</v>
      </c>
      <c r="D7" s="33" t="s">
        <v>1147</v>
      </c>
      <c r="E7" s="169">
        <v>104.0493</v>
      </c>
      <c r="F7" s="52">
        <f>IFERROR('Domestic Extraction'!D10*$E7/1000, "")</f>
        <v>676.52854860000002</v>
      </c>
      <c r="G7" s="52">
        <f>IFERROR('Domestic Extraction'!E10*$E7/1000, "")</f>
        <v>669.03699900000004</v>
      </c>
      <c r="H7" s="52">
        <f>IFERROR('Domestic Extraction'!F10*$E7/1000, "")</f>
        <v>735.10830449999992</v>
      </c>
      <c r="I7" s="52">
        <f>IFERROR('Domestic Extraction'!G10*$E7/1000, "")</f>
        <v>778.60091190000003</v>
      </c>
      <c r="J7" s="52">
        <f>IFERROR('Domestic Extraction'!H10*$E7/1000, "")</f>
        <v>716.899677</v>
      </c>
      <c r="K7" s="52">
        <f>IFERROR('Domestic Extraction'!I10*$E7/1000, "")</f>
        <v>711.17696550000005</v>
      </c>
      <c r="L7" s="52">
        <f>IFERROR('Domestic Extraction'!J10*$E7/1000, "")</f>
        <v>730.42608600000005</v>
      </c>
      <c r="M7" s="52">
        <f>IFERROR('Domestic Extraction'!K10*$E7/1000, "")</f>
        <v>783.17908110000008</v>
      </c>
      <c r="N7" s="52" t="str">
        <f>IFERROR('Domestic Extraction'!L10*$E7/1000, "")</f>
        <v/>
      </c>
      <c r="O7" s="52" t="str">
        <f>IFERROR('Domestic Extraction'!M10*$E7/1000, "")</f>
        <v/>
      </c>
      <c r="P7" s="52" t="str">
        <f>IFERROR('Domestic Extraction'!N10*$E7/1000, "")</f>
        <v/>
      </c>
      <c r="Q7" s="52" t="str">
        <f>IFERROR('Domestic Extraction'!O10*$E7/1000, "")</f>
        <v/>
      </c>
      <c r="R7" s="52" t="str">
        <f>IFERROR('Domestic Extraction'!P10*$E7/1000, "")</f>
        <v/>
      </c>
      <c r="S7" s="52" t="str">
        <f>IFERROR('Domestic Extraction'!Q10*$E7/1000, "")</f>
        <v/>
      </c>
      <c r="T7" s="52" t="str">
        <f>IFERROR('Domestic Extraction'!R10*$E7/1000, "")</f>
        <v/>
      </c>
      <c r="U7" s="52" t="str">
        <f>IFERROR('Domestic Extraction'!S10*$E7/1000, "")</f>
        <v/>
      </c>
      <c r="V7" s="52" t="str">
        <f>IFERROR('Domestic Extraction'!T10*$E7/1000, "")</f>
        <v/>
      </c>
      <c r="W7" s="52" t="str">
        <f>IFERROR('Domestic Extraction'!U10*$E7/1000, "")</f>
        <v/>
      </c>
      <c r="X7" s="52" t="str">
        <f>IFERROR('Domestic Extraction'!V10*$E7/1000, "")</f>
        <v/>
      </c>
      <c r="Y7" s="52" t="str">
        <f>IFERROR('Domestic Extraction'!W10*$E7/1000, "")</f>
        <v/>
      </c>
      <c r="Z7" s="52" t="str">
        <f>IFERROR('Domestic Extraction'!X10*$E7/1000, "")</f>
        <v/>
      </c>
      <c r="AA7" s="52" t="str">
        <f>IFERROR('Domestic Extraction'!Y10*$E7/1000, "")</f>
        <v/>
      </c>
      <c r="AB7" s="52" t="str">
        <f>IFERROR('Domestic Extraction'!Z10*$E7/1000, "")</f>
        <v/>
      </c>
      <c r="AC7" s="52" t="str">
        <f>IFERROR('Domestic Extraction'!AA10*$E7/1000, "")</f>
        <v/>
      </c>
      <c r="AD7" s="52" t="str">
        <f>IFERROR('Domestic Extraction'!AB10*$E7/1000, "")</f>
        <v/>
      </c>
      <c r="AE7" s="52" t="str">
        <f>IFERROR('Domestic Extraction'!AC10*$E7/1000, "")</f>
        <v/>
      </c>
      <c r="AF7" s="52" t="str">
        <f>IFERROR('Domestic Extraction'!AD10*$E7/1000, "")</f>
        <v/>
      </c>
      <c r="AG7" s="52" t="str">
        <f>IFERROR('Domestic Extraction'!AE10*$E7/1000, "")</f>
        <v/>
      </c>
      <c r="AH7" s="52" t="str">
        <f>IFERROR('Domestic Extraction'!AF10*$E7/1000, "")</f>
        <v/>
      </c>
      <c r="AI7" s="52" t="str">
        <f>IFERROR('Domestic Extraction'!AG10*$E7/1000, "")</f>
        <v/>
      </c>
      <c r="AJ7" s="52" t="str">
        <f>IFERROR('Domestic Extraction'!AH10*$E7/1000, "")</f>
        <v/>
      </c>
      <c r="AK7" s="52" t="str">
        <f>IFERROR('Domestic Extraction'!AI10*$E7/1000, "")</f>
        <v/>
      </c>
      <c r="AL7" s="52" t="str">
        <f>IFERROR('Domestic Extraction'!AJ10*$E7/1000, "")</f>
        <v/>
      </c>
      <c r="AM7" s="52" t="str">
        <f>IFERROR('Domestic Extraction'!AK10*$E7/1000, "")</f>
        <v/>
      </c>
      <c r="AN7" s="52" t="str">
        <f>IFERROR('Domestic Extraction'!AL10*$E7/1000, "")</f>
        <v/>
      </c>
      <c r="AO7" s="52" t="str">
        <f>IFERROR('Domestic Extraction'!AM10*$E7/1000, "")</f>
        <v/>
      </c>
      <c r="AP7" s="52" t="str">
        <f>IFERROR('Domestic Extraction'!AN10*$E7/1000, "")</f>
        <v/>
      </c>
      <c r="AQ7" s="52" t="str">
        <f>IFERROR('Domestic Extraction'!AO10*$E7/1000, "")</f>
        <v/>
      </c>
      <c r="AR7" s="52" t="str">
        <f>IFERROR('Domestic Extraction'!AP10*$E7/1000, "")</f>
        <v/>
      </c>
      <c r="AS7" s="52" t="str">
        <f>IFERROR('Domestic Extraction'!AQ10*$E7/1000, "")</f>
        <v/>
      </c>
    </row>
    <row r="8" spans="1:45" x14ac:dyDescent="0.3">
      <c r="B8" s="33" t="s">
        <v>55</v>
      </c>
      <c r="C8" s="33" t="s">
        <v>1148</v>
      </c>
      <c r="D8" s="33" t="s">
        <v>983</v>
      </c>
      <c r="E8" s="174">
        <v>7.5999999999999998E-2</v>
      </c>
      <c r="F8" s="52">
        <f>IF(Biomass!F115&gt;0, Biomass!F115*$E8/1000, "")</f>
        <v>141.26895199999998</v>
      </c>
      <c r="G8" s="52">
        <f>IF(Biomass!G115&gt;0, Biomass!G115*$E8/1000, "")</f>
        <v>139.84904399999999</v>
      </c>
      <c r="H8" s="52">
        <f>IF(Biomass!H115&gt;0, Biomass!H115*$E8/1000, "")</f>
        <v>136.59647200000001</v>
      </c>
      <c r="I8" s="52">
        <f>IF(Biomass!I115&gt;0, Biomass!I115*$E8/1000, "")</f>
        <v>136.29505599999999</v>
      </c>
      <c r="J8" s="52">
        <f>IF(Biomass!J115&gt;0, Biomass!J115*$E8/1000, "")</f>
        <v>137.25493599999999</v>
      </c>
      <c r="K8" s="52">
        <f>IF(Biomass!K115&gt;0, Biomass!K115*$E8/1000, "")</f>
        <v>137.12140400000001</v>
      </c>
      <c r="L8" s="52">
        <f>IF(Biomass!L115&gt;0, Biomass!L115*$E8/1000, "")</f>
        <v>135.40942799999999</v>
      </c>
      <c r="M8" s="52">
        <f>IF(Biomass!M115&gt;0, Biomass!M115*$E8/1000, "")</f>
        <v>133.404168</v>
      </c>
      <c r="N8" s="52" t="str">
        <f>IF(Biomass!N115&gt;0, Biomass!N115*$E8/1000, "")</f>
        <v/>
      </c>
      <c r="O8" s="52" t="str">
        <f>IF(Biomass!O115&gt;0, Biomass!O115*$E8/1000, "")</f>
        <v/>
      </c>
      <c r="P8" s="52" t="str">
        <f>IF(Biomass!P115&gt;0, Biomass!P115*$E8/1000, "")</f>
        <v/>
      </c>
      <c r="Q8" s="52" t="str">
        <f>IF(Biomass!Q115&gt;0, Biomass!Q115*$E8/1000, "")</f>
        <v/>
      </c>
      <c r="R8" s="52" t="str">
        <f>IF(Biomass!R115&gt;0, Biomass!R115*$E8/1000, "")</f>
        <v/>
      </c>
      <c r="S8" s="52" t="str">
        <f>IF(Biomass!S115&gt;0, Biomass!S115*$E8/1000, "")</f>
        <v/>
      </c>
      <c r="T8" s="52" t="str">
        <f>IF(Biomass!T115&gt;0, Biomass!T115*$E8/1000, "")</f>
        <v/>
      </c>
      <c r="U8" s="52" t="str">
        <f>IF(Biomass!U115&gt;0, Biomass!U115*$E8/1000, "")</f>
        <v/>
      </c>
      <c r="V8" s="52" t="str">
        <f>IF(Biomass!V115&gt;0, Biomass!V115*$E8/1000, "")</f>
        <v/>
      </c>
      <c r="W8" s="52" t="str">
        <f>IF(Biomass!W115&gt;0, Biomass!W115*$E8/1000, "")</f>
        <v/>
      </c>
      <c r="X8" s="52" t="str">
        <f>IF(Biomass!X115&gt;0, Biomass!X115*$E8/1000, "")</f>
        <v/>
      </c>
      <c r="Y8" s="52" t="str">
        <f>IF(Biomass!Y115&gt;0, Biomass!Y115*$E8/1000, "")</f>
        <v/>
      </c>
      <c r="Z8" s="52" t="str">
        <f>IF(Biomass!Z115&gt;0, Biomass!Z115*$E8/1000, "")</f>
        <v/>
      </c>
      <c r="AA8" s="52" t="str">
        <f>IF(Biomass!AA115&gt;0, Biomass!AA115*$E8/1000, "")</f>
        <v/>
      </c>
      <c r="AB8" s="52" t="str">
        <f>IF(Biomass!AB115&gt;0, Biomass!AB115*$E8/1000, "")</f>
        <v/>
      </c>
      <c r="AC8" s="52" t="str">
        <f>IF(Biomass!AC115&gt;0, Biomass!AC115*$E8/1000, "")</f>
        <v/>
      </c>
      <c r="AD8" s="52" t="str">
        <f>IF(Biomass!AD115&gt;0, Biomass!AD115*$E8/1000, "")</f>
        <v/>
      </c>
      <c r="AE8" s="52" t="str">
        <f>IF(Biomass!AE115&gt;0, Biomass!AE115*$E8/1000, "")</f>
        <v/>
      </c>
      <c r="AF8" s="52" t="str">
        <f>IF(Biomass!AF115&gt;0, Biomass!AF115*$E8/1000, "")</f>
        <v/>
      </c>
      <c r="AG8" s="52" t="str">
        <f>IF(Biomass!AG115&gt;0, Biomass!AG115*$E8/1000, "")</f>
        <v/>
      </c>
      <c r="AH8" s="52" t="str">
        <f>IF(Biomass!AH115&gt;0, Biomass!AH115*$E8/1000, "")</f>
        <v/>
      </c>
      <c r="AI8" s="52" t="str">
        <f>IF(Biomass!AI115&gt;0, Biomass!AI115*$E8/1000, "")</f>
        <v/>
      </c>
      <c r="AJ8" s="52" t="str">
        <f>IF(Biomass!AJ115&gt;0, Biomass!AJ115*$E8/1000, "")</f>
        <v/>
      </c>
      <c r="AK8" s="52" t="str">
        <f>IF(Biomass!AK115&gt;0, Biomass!AK115*$E8/1000, "")</f>
        <v/>
      </c>
      <c r="AL8" s="52" t="str">
        <f>IF(Biomass!AL115&gt;0, Biomass!AL115*$E8/1000, "")</f>
        <v/>
      </c>
      <c r="AM8" s="52" t="str">
        <f>IF(Biomass!AM115&gt;0, Biomass!AM115*$E8/1000, "")</f>
        <v/>
      </c>
      <c r="AN8" s="52" t="str">
        <f>IF(Biomass!AN115&gt;0, Biomass!AN115*$E8/1000, "")</f>
        <v/>
      </c>
      <c r="AO8" s="52" t="str">
        <f>IF(Biomass!AO115&gt;0, Biomass!AO115*$E8/1000, "")</f>
        <v/>
      </c>
      <c r="AP8" s="52" t="str">
        <f>IF(Biomass!AP115&gt;0, Biomass!AP115*$E8/1000, "")</f>
        <v/>
      </c>
      <c r="AQ8" s="52" t="str">
        <f>IF(Biomass!AQ115&gt;0, Biomass!AQ115*$E8/1000, "")</f>
        <v/>
      </c>
      <c r="AR8" s="52" t="str">
        <f>IF(Biomass!AR115&gt;0, Biomass!AR115*$E8/1000, "")</f>
        <v/>
      </c>
      <c r="AS8" s="52" t="str">
        <f>IF(Biomass!AS115&gt;0, Biomass!AS115*$E8/1000, "")</f>
        <v/>
      </c>
    </row>
    <row r="9" spans="1:45" x14ac:dyDescent="0.3">
      <c r="B9" s="33" t="s">
        <v>55</v>
      </c>
      <c r="C9" s="33"/>
      <c r="D9" s="33" t="s">
        <v>984</v>
      </c>
      <c r="E9" s="174">
        <v>6.48325648747731E-3</v>
      </c>
      <c r="F9" s="52">
        <f>IF(Biomass!F126&gt;0, Biomass!F126*$E9/1000, "")</f>
        <v>44.093833257039854</v>
      </c>
      <c r="G9" s="52">
        <f>IF(Biomass!G126&gt;0, Biomass!G126*$E9/1000, "")</f>
        <v>43.671047134978487</v>
      </c>
      <c r="H9" s="52">
        <f>IF(Biomass!H126&gt;0, Biomass!H126*$E9/1000, "")</f>
        <v>42.601329264314188</v>
      </c>
      <c r="I9" s="52">
        <f>IF(Biomass!I126&gt;0, Biomass!I126*$E9/1000, "")</f>
        <v>43.389978516476887</v>
      </c>
      <c r="J9" s="52">
        <f>IF(Biomass!J126&gt;0, Biomass!J126*$E9/1000, "")</f>
        <v>43.446739427024745</v>
      </c>
      <c r="K9" s="52">
        <f>IF(Biomass!K126&gt;0, Biomass!K126*$E9/1000, "")</f>
        <v>44.255460841272665</v>
      </c>
      <c r="L9" s="52">
        <f>IF(Biomass!L126&gt;0, Biomass!L126*$E9/1000, "")</f>
        <v>45.285656780389296</v>
      </c>
      <c r="M9" s="52">
        <f>IF(Biomass!M126&gt;0, Biomass!M126*$E9/1000, "")</f>
        <v>42.701314045864073</v>
      </c>
      <c r="N9" s="52" t="str">
        <f>IF(Biomass!N126&gt;0, Biomass!N126*$E9/1000, "")</f>
        <v/>
      </c>
      <c r="O9" s="52" t="str">
        <f>IF(Biomass!O126&gt;0, Biomass!O126*$E9/1000, "")</f>
        <v/>
      </c>
      <c r="P9" s="52" t="str">
        <f>IF(Biomass!P126&gt;0, Biomass!P126*$E9/1000, "")</f>
        <v/>
      </c>
      <c r="Q9" s="52" t="str">
        <f>IF(Biomass!Q126&gt;0, Biomass!Q126*$E9/1000, "")</f>
        <v/>
      </c>
      <c r="R9" s="52" t="str">
        <f>IF(Biomass!R126&gt;0, Biomass!R126*$E9/1000, "")</f>
        <v/>
      </c>
      <c r="S9" s="52" t="str">
        <f>IF(Biomass!S126&gt;0, Biomass!S126*$E9/1000, "")</f>
        <v/>
      </c>
      <c r="T9" s="52" t="str">
        <f>IF(Biomass!T126&gt;0, Biomass!T126*$E9/1000, "")</f>
        <v/>
      </c>
      <c r="U9" s="52" t="str">
        <f>IF(Biomass!U126&gt;0, Biomass!U126*$E9/1000, "")</f>
        <v/>
      </c>
      <c r="V9" s="52" t="str">
        <f>IF(Biomass!V126&gt;0, Biomass!V126*$E9/1000, "")</f>
        <v/>
      </c>
      <c r="W9" s="52" t="str">
        <f>IF(Biomass!W126&gt;0, Biomass!W126*$E9/1000, "")</f>
        <v/>
      </c>
      <c r="X9" s="52" t="str">
        <f>IF(Biomass!X126&gt;0, Biomass!X126*$E9/1000, "")</f>
        <v/>
      </c>
      <c r="Y9" s="52" t="str">
        <f>IF(Biomass!Y126&gt;0, Biomass!Y126*$E9/1000, "")</f>
        <v/>
      </c>
      <c r="Z9" s="52" t="str">
        <f>IF(Biomass!Z126&gt;0, Biomass!Z126*$E9/1000, "")</f>
        <v/>
      </c>
      <c r="AA9" s="52" t="str">
        <f>IF(Biomass!AA126&gt;0, Biomass!AA126*$E9/1000, "")</f>
        <v/>
      </c>
      <c r="AB9" s="52" t="str">
        <f>IF(Biomass!AB126&gt;0, Biomass!AB126*$E9/1000, "")</f>
        <v/>
      </c>
      <c r="AC9" s="52" t="str">
        <f>IF(Biomass!AC126&gt;0, Biomass!AC126*$E9/1000, "")</f>
        <v/>
      </c>
      <c r="AD9" s="52" t="str">
        <f>IF(Biomass!AD126&gt;0, Biomass!AD126*$E9/1000, "")</f>
        <v/>
      </c>
      <c r="AE9" s="52" t="str">
        <f>IF(Biomass!AE126&gt;0, Biomass!AE126*$E9/1000, "")</f>
        <v/>
      </c>
      <c r="AF9" s="52" t="str">
        <f>IF(Biomass!AF126&gt;0, Biomass!AF126*$E9/1000, "")</f>
        <v/>
      </c>
      <c r="AG9" s="52" t="str">
        <f>IF(Biomass!AG126&gt;0, Biomass!AG126*$E9/1000, "")</f>
        <v/>
      </c>
      <c r="AH9" s="52" t="str">
        <f>IF(Biomass!AH126&gt;0, Biomass!AH126*$E9/1000, "")</f>
        <v/>
      </c>
      <c r="AI9" s="52" t="str">
        <f>IF(Biomass!AI126&gt;0, Biomass!AI126*$E9/1000, "")</f>
        <v/>
      </c>
      <c r="AJ9" s="52" t="str">
        <f>IF(Biomass!AJ126&gt;0, Biomass!AJ126*$E9/1000, "")</f>
        <v/>
      </c>
      <c r="AK9" s="52" t="str">
        <f>IF(Biomass!AK126&gt;0, Biomass!AK126*$E9/1000, "")</f>
        <v/>
      </c>
      <c r="AL9" s="52" t="str">
        <f>IF(Biomass!AL126&gt;0, Biomass!AL126*$E9/1000, "")</f>
        <v/>
      </c>
      <c r="AM9" s="52" t="str">
        <f>IF(Biomass!AM126&gt;0, Biomass!AM126*$E9/1000, "")</f>
        <v/>
      </c>
      <c r="AN9" s="52" t="str">
        <f>IF(Biomass!AN126&gt;0, Biomass!AN126*$E9/1000, "")</f>
        <v/>
      </c>
      <c r="AO9" s="52" t="str">
        <f>IF(Biomass!AO126&gt;0, Biomass!AO126*$E9/1000, "")</f>
        <v/>
      </c>
      <c r="AP9" s="52" t="str">
        <f>IF(Biomass!AP126&gt;0, Biomass!AP126*$E9/1000, "")</f>
        <v/>
      </c>
      <c r="AQ9" s="52" t="str">
        <f>IF(Biomass!AQ126&gt;0, Biomass!AQ126*$E9/1000, "")</f>
        <v/>
      </c>
      <c r="AR9" s="52" t="str">
        <f>IF(Biomass!AR126&gt;0, Biomass!AR126*$E9/1000, "")</f>
        <v/>
      </c>
      <c r="AS9" s="52" t="str">
        <f>IF(Biomass!AS126&gt;0, Biomass!AS126*$E9/1000, "")</f>
        <v/>
      </c>
    </row>
    <row r="10" spans="1:45" x14ac:dyDescent="0.3">
      <c r="B10" s="33" t="s">
        <v>55</v>
      </c>
      <c r="C10" s="33"/>
      <c r="D10" s="33" t="s">
        <v>1149</v>
      </c>
      <c r="E10" s="174">
        <v>0.02</v>
      </c>
      <c r="F10" s="52">
        <f>IF(Biomass!F128&gt;0, Biomass!F128*$E10/1000, "")</f>
        <v>0.11954000000000001</v>
      </c>
      <c r="G10" s="52">
        <f>IF(Biomass!G128&gt;0, Biomass!G128*$E10/1000, "")</f>
        <v>0.12251999999999999</v>
      </c>
      <c r="H10" s="52">
        <f>IF(Biomass!H128&gt;0, Biomass!H128*$E10/1000, "")</f>
        <v>0.12548000000000001</v>
      </c>
      <c r="I10" s="52">
        <f>IF(Biomass!I128&gt;0, Biomass!I128*$E10/1000, "")</f>
        <v>0.14014000000000001</v>
      </c>
      <c r="J10" s="52">
        <f>IF(Biomass!J128&gt;0, Biomass!J128*$E10/1000, "")</f>
        <v>0.14471999999999999</v>
      </c>
      <c r="K10" s="52">
        <f>IF(Biomass!K128&gt;0, Biomass!K128*$E10/1000, "")</f>
        <v>0.1401</v>
      </c>
      <c r="L10" s="52">
        <f>IF(Biomass!L128&gt;0, Biomass!L128*$E10/1000, "")</f>
        <v>0.16078000000000001</v>
      </c>
      <c r="M10" s="52">
        <f>IF(Biomass!M128&gt;0, Biomass!M128*$E10/1000, "")</f>
        <v>0.19320000000000001</v>
      </c>
      <c r="N10" s="52" t="str">
        <f>IF(Biomass!N128&gt;0, Biomass!N128*$E10/1000, "")</f>
        <v/>
      </c>
      <c r="O10" s="52" t="str">
        <f>IF(Biomass!O128&gt;0, Biomass!O128*$E10/1000, "")</f>
        <v/>
      </c>
      <c r="P10" s="52" t="str">
        <f>IF(Biomass!P128&gt;0, Biomass!P128*$E10/1000, "")</f>
        <v/>
      </c>
      <c r="Q10" s="52" t="str">
        <f>IF(Biomass!Q128&gt;0, Biomass!Q128*$E10/1000, "")</f>
        <v/>
      </c>
      <c r="R10" s="52" t="str">
        <f>IF(Biomass!R128&gt;0, Biomass!R128*$E10/1000, "")</f>
        <v/>
      </c>
      <c r="S10" s="52" t="str">
        <f>IF(Biomass!S128&gt;0, Biomass!S128*$E10/1000, "")</f>
        <v/>
      </c>
      <c r="T10" s="52" t="str">
        <f>IF(Biomass!T128&gt;0, Biomass!T128*$E10/1000, "")</f>
        <v/>
      </c>
      <c r="U10" s="52" t="str">
        <f>IF(Biomass!U128&gt;0, Biomass!U128*$E10/1000, "")</f>
        <v/>
      </c>
      <c r="V10" s="52" t="str">
        <f>IF(Biomass!V128&gt;0, Biomass!V128*$E10/1000, "")</f>
        <v/>
      </c>
      <c r="W10" s="52" t="str">
        <f>IF(Biomass!W128&gt;0, Biomass!W128*$E10/1000, "")</f>
        <v/>
      </c>
      <c r="X10" s="52" t="str">
        <f>IF(Biomass!X128&gt;0, Biomass!X128*$E10/1000, "")</f>
        <v/>
      </c>
      <c r="Y10" s="52" t="str">
        <f>IF(Biomass!Y128&gt;0, Biomass!Y128*$E10/1000, "")</f>
        <v/>
      </c>
      <c r="Z10" s="52" t="str">
        <f>IF(Biomass!Z128&gt;0, Biomass!Z128*$E10/1000, "")</f>
        <v/>
      </c>
      <c r="AA10" s="52" t="str">
        <f>IF(Biomass!AA128&gt;0, Biomass!AA128*$E10/1000, "")</f>
        <v/>
      </c>
      <c r="AB10" s="52" t="str">
        <f>IF(Biomass!AB128&gt;0, Biomass!AB128*$E10/1000, "")</f>
        <v/>
      </c>
      <c r="AC10" s="52" t="str">
        <f>IF(Biomass!AC128&gt;0, Biomass!AC128*$E10/1000, "")</f>
        <v/>
      </c>
      <c r="AD10" s="52" t="str">
        <f>IF(Biomass!AD128&gt;0, Biomass!AD128*$E10/1000, "")</f>
        <v/>
      </c>
      <c r="AE10" s="52" t="str">
        <f>IF(Biomass!AE128&gt;0, Biomass!AE128*$E10/1000, "")</f>
        <v/>
      </c>
      <c r="AF10" s="52" t="str">
        <f>IF(Biomass!AF128&gt;0, Biomass!AF128*$E10/1000, "")</f>
        <v/>
      </c>
      <c r="AG10" s="52" t="str">
        <f>IF(Biomass!AG128&gt;0, Biomass!AG128*$E10/1000, "")</f>
        <v/>
      </c>
      <c r="AH10" s="52" t="str">
        <f>IF(Biomass!AH128&gt;0, Biomass!AH128*$E10/1000, "")</f>
        <v/>
      </c>
      <c r="AI10" s="52" t="str">
        <f>IF(Biomass!AI128&gt;0, Biomass!AI128*$E10/1000, "")</f>
        <v/>
      </c>
      <c r="AJ10" s="52" t="str">
        <f>IF(Biomass!AJ128&gt;0, Biomass!AJ128*$E10/1000, "")</f>
        <v/>
      </c>
      <c r="AK10" s="52" t="str">
        <f>IF(Biomass!AK128&gt;0, Biomass!AK128*$E10/1000, "")</f>
        <v/>
      </c>
      <c r="AL10" s="52" t="str">
        <f>IF(Biomass!AL128&gt;0, Biomass!AL128*$E10/1000, "")</f>
        <v/>
      </c>
      <c r="AM10" s="52" t="str">
        <f>IF(Biomass!AM128&gt;0, Biomass!AM128*$E10/1000, "")</f>
        <v/>
      </c>
      <c r="AN10" s="52" t="str">
        <f>IF(Biomass!AN128&gt;0, Biomass!AN128*$E10/1000, "")</f>
        <v/>
      </c>
      <c r="AO10" s="52" t="str">
        <f>IF(Biomass!AO128&gt;0, Biomass!AO128*$E10/1000, "")</f>
        <v/>
      </c>
      <c r="AP10" s="52" t="str">
        <f>IF(Biomass!AP128&gt;0, Biomass!AP128*$E10/1000, "")</f>
        <v/>
      </c>
      <c r="AQ10" s="52" t="str">
        <f>IF(Biomass!AQ128&gt;0, Biomass!AQ128*$E10/1000, "")</f>
        <v/>
      </c>
      <c r="AR10" s="52" t="str">
        <f>IF(Biomass!AR128&gt;0, Biomass!AR128*$E10/1000, "")</f>
        <v/>
      </c>
      <c r="AS10" s="52" t="str">
        <f>IF(Biomass!AS128&gt;0, Biomass!AS128*$E10/1000, "")</f>
        <v/>
      </c>
    </row>
    <row r="11" spans="1:45" x14ac:dyDescent="0.3">
      <c r="B11" s="33" t="s">
        <v>55</v>
      </c>
      <c r="C11" s="33"/>
      <c r="D11" s="33" t="s">
        <v>985</v>
      </c>
      <c r="E11" s="174">
        <v>1.7999999999999999E-2</v>
      </c>
      <c r="F11" s="52">
        <f>IF(Biomass!F129&gt;0, Biomass!F129*$E11/1000, "")</f>
        <v>0.66977999999999993</v>
      </c>
      <c r="G11" s="52">
        <f>IF(Biomass!G129&gt;0, Biomass!G129*$E11/1000, "")</f>
        <v>0.67465799999999987</v>
      </c>
      <c r="H11" s="52">
        <f>IF(Biomass!H129&gt;0, Biomass!H129*$E11/1000, "")</f>
        <v>0.67237199999999997</v>
      </c>
      <c r="I11" s="52">
        <f>IF(Biomass!I129&gt;0, Biomass!I129*$E11/1000, "")</f>
        <v>0.66587399999999985</v>
      </c>
      <c r="J11" s="52">
        <f>IF(Biomass!J129&gt;0, Biomass!J129*$E11/1000, "")</f>
        <v>0.65534399999999993</v>
      </c>
      <c r="K11" s="52">
        <f>IF(Biomass!K129&gt;0, Biomass!K129*$E11/1000, "")</f>
        <v>0.64294200000000001</v>
      </c>
      <c r="L11" s="52">
        <f>IF(Biomass!L129&gt;0, Biomass!L129*$E11/1000, "")</f>
        <v>0.62278199999999995</v>
      </c>
      <c r="M11" s="52">
        <f>IF(Biomass!M129&gt;0, Biomass!M129*$E11/1000, "")</f>
        <v>0.61900199999999994</v>
      </c>
      <c r="N11" s="52" t="str">
        <f>IF(Biomass!N129&gt;0, Biomass!N129*$E11/1000, "")</f>
        <v/>
      </c>
      <c r="O11" s="52" t="str">
        <f>IF(Biomass!O129&gt;0, Biomass!O129*$E11/1000, "")</f>
        <v/>
      </c>
      <c r="P11" s="52" t="str">
        <f>IF(Biomass!P129&gt;0, Biomass!P129*$E11/1000, "")</f>
        <v/>
      </c>
      <c r="Q11" s="52" t="str">
        <f>IF(Biomass!Q129&gt;0, Biomass!Q129*$E11/1000, "")</f>
        <v/>
      </c>
      <c r="R11" s="52" t="str">
        <f>IF(Biomass!R129&gt;0, Biomass!R129*$E11/1000, "")</f>
        <v/>
      </c>
      <c r="S11" s="52" t="str">
        <f>IF(Biomass!S129&gt;0, Biomass!S129*$E11/1000, "")</f>
        <v/>
      </c>
      <c r="T11" s="52" t="str">
        <f>IF(Biomass!T129&gt;0, Biomass!T129*$E11/1000, "")</f>
        <v/>
      </c>
      <c r="U11" s="52" t="str">
        <f>IF(Biomass!U129&gt;0, Biomass!U129*$E11/1000, "")</f>
        <v/>
      </c>
      <c r="V11" s="52" t="str">
        <f>IF(Biomass!V129&gt;0, Biomass!V129*$E11/1000, "")</f>
        <v/>
      </c>
      <c r="W11" s="52" t="str">
        <f>IF(Biomass!W129&gt;0, Biomass!W129*$E11/1000, "")</f>
        <v/>
      </c>
      <c r="X11" s="52" t="str">
        <f>IF(Biomass!X129&gt;0, Biomass!X129*$E11/1000, "")</f>
        <v/>
      </c>
      <c r="Y11" s="52" t="str">
        <f>IF(Biomass!Y129&gt;0, Biomass!Y129*$E11/1000, "")</f>
        <v/>
      </c>
      <c r="Z11" s="52" t="str">
        <f>IF(Biomass!Z129&gt;0, Biomass!Z129*$E11/1000, "")</f>
        <v/>
      </c>
      <c r="AA11" s="52" t="str">
        <f>IF(Biomass!AA129&gt;0, Biomass!AA129*$E11/1000, "")</f>
        <v/>
      </c>
      <c r="AB11" s="52" t="str">
        <f>IF(Biomass!AB129&gt;0, Biomass!AB129*$E11/1000, "")</f>
        <v/>
      </c>
      <c r="AC11" s="52" t="str">
        <f>IF(Biomass!AC129&gt;0, Biomass!AC129*$E11/1000, "")</f>
        <v/>
      </c>
      <c r="AD11" s="52" t="str">
        <f>IF(Biomass!AD129&gt;0, Biomass!AD129*$E11/1000, "")</f>
        <v/>
      </c>
      <c r="AE11" s="52" t="str">
        <f>IF(Biomass!AE129&gt;0, Biomass!AE129*$E11/1000, "")</f>
        <v/>
      </c>
      <c r="AF11" s="52" t="str">
        <f>IF(Biomass!AF129&gt;0, Biomass!AF129*$E11/1000, "")</f>
        <v/>
      </c>
      <c r="AG11" s="52" t="str">
        <f>IF(Biomass!AG129&gt;0, Biomass!AG129*$E11/1000, "")</f>
        <v/>
      </c>
      <c r="AH11" s="52" t="str">
        <f>IF(Biomass!AH129&gt;0, Biomass!AH129*$E11/1000, "")</f>
        <v/>
      </c>
      <c r="AI11" s="52" t="str">
        <f>IF(Biomass!AI129&gt;0, Biomass!AI129*$E11/1000, "")</f>
        <v/>
      </c>
      <c r="AJ11" s="52" t="str">
        <f>IF(Biomass!AJ129&gt;0, Biomass!AJ129*$E11/1000, "")</f>
        <v/>
      </c>
      <c r="AK11" s="52" t="str">
        <f>IF(Biomass!AK129&gt;0, Biomass!AK129*$E11/1000, "")</f>
        <v/>
      </c>
      <c r="AL11" s="52" t="str">
        <f>IF(Biomass!AL129&gt;0, Biomass!AL129*$E11/1000, "")</f>
        <v/>
      </c>
      <c r="AM11" s="52" t="str">
        <f>IF(Biomass!AM129&gt;0, Biomass!AM129*$E11/1000, "")</f>
        <v/>
      </c>
      <c r="AN11" s="52" t="str">
        <f>IF(Biomass!AN129&gt;0, Biomass!AN129*$E11/1000, "")</f>
        <v/>
      </c>
      <c r="AO11" s="52" t="str">
        <f>IF(Biomass!AO129&gt;0, Biomass!AO129*$E11/1000, "")</f>
        <v/>
      </c>
      <c r="AP11" s="52" t="str">
        <f>IF(Biomass!AP129&gt;0, Biomass!AP129*$E11/1000, "")</f>
        <v/>
      </c>
      <c r="AQ11" s="52" t="str">
        <f>IF(Biomass!AQ129&gt;0, Biomass!AQ129*$E11/1000, "")</f>
        <v/>
      </c>
      <c r="AR11" s="52" t="str">
        <f>IF(Biomass!AR129&gt;0, Biomass!AR129*$E11/1000, "")</f>
        <v/>
      </c>
      <c r="AS11" s="52" t="str">
        <f>IF(Biomass!AS129&gt;0, Biomass!AS129*$E11/1000, "")</f>
        <v/>
      </c>
    </row>
    <row r="12" spans="1:45" x14ac:dyDescent="0.3">
      <c r="B12" s="33" t="s">
        <v>55</v>
      </c>
      <c r="C12" s="33"/>
      <c r="D12" s="33" t="s">
        <v>1150</v>
      </c>
      <c r="E12" s="174">
        <v>5.0000000000000001E-3</v>
      </c>
      <c r="F12" s="52">
        <f>IF(SUM(Biomass!F130:F132)&gt;0, SUM(Biomass!F130:F132)*$E12/1000, "")</f>
        <v>2.503E-2</v>
      </c>
      <c r="G12" s="52">
        <f>IF(SUM(Biomass!G130:G132)&gt;0, SUM(Biomass!G130:G132)*$E12/1000, "")</f>
        <v>2.6605E-2</v>
      </c>
      <c r="H12" s="52">
        <f>IF(SUM(Biomass!H130:H132)&gt;0, SUM(Biomass!H130:H132)*$E12/1000, "")</f>
        <v>2.6844999999999997E-2</v>
      </c>
      <c r="I12" s="52">
        <f>IF(SUM(Biomass!I130:I132)&gt;0, SUM(Biomass!I130:I132)*$E12/1000, "")</f>
        <v>3.1414999999999998E-2</v>
      </c>
      <c r="J12" s="52">
        <f>IF(SUM(Biomass!J130:J132)&gt;0, SUM(Biomass!J130:J132)*$E12/1000, "")</f>
        <v>3.8969999999999998E-2</v>
      </c>
      <c r="K12" s="52">
        <f>IF(SUM(Biomass!K130:K132)&gt;0, SUM(Biomass!K130:K132)*$E12/1000, "")</f>
        <v>3.9200000000000006E-2</v>
      </c>
      <c r="L12" s="52">
        <f>IF(SUM(Biomass!L130:L132)&gt;0, SUM(Biomass!L130:L132)*$E12/1000, "")</f>
        <v>3.9550000000000002E-2</v>
      </c>
      <c r="M12" s="52">
        <f>IF(SUM(Biomass!M130:M132)&gt;0, SUM(Biomass!M130:M132)*$E12/1000, "")</f>
        <v>4.394E-2</v>
      </c>
      <c r="N12" s="52" t="str">
        <f>IF(SUM(Biomass!N130:N132)&gt;0, SUM(Biomass!N130:N132)*$E12/1000, "")</f>
        <v/>
      </c>
      <c r="O12" s="52" t="str">
        <f>IF(SUM(Biomass!O130:O132)&gt;0, SUM(Biomass!O130:O132)*$E12/1000, "")</f>
        <v/>
      </c>
      <c r="P12" s="52" t="str">
        <f>IF(SUM(Biomass!P130:P132)&gt;0, SUM(Biomass!P130:P132)*$E12/1000, "")</f>
        <v/>
      </c>
      <c r="Q12" s="52" t="str">
        <f>IF(SUM(Biomass!Q130:Q132)&gt;0, SUM(Biomass!Q130:Q132)*$E12/1000, "")</f>
        <v/>
      </c>
      <c r="R12" s="52" t="str">
        <f>IF(SUM(Biomass!R130:R132)&gt;0, SUM(Biomass!R130:R132)*$E12/1000, "")</f>
        <v/>
      </c>
      <c r="S12" s="52" t="str">
        <f>IF(SUM(Biomass!S130:S132)&gt;0, SUM(Biomass!S130:S132)*$E12/1000, "")</f>
        <v/>
      </c>
      <c r="T12" s="52" t="str">
        <f>IF(SUM(Biomass!T130:T132)&gt;0, SUM(Biomass!T130:T132)*$E12/1000, "")</f>
        <v/>
      </c>
      <c r="U12" s="52" t="str">
        <f>IF(SUM(Biomass!U130:U132)&gt;0, SUM(Biomass!U130:U132)*$E12/1000, "")</f>
        <v/>
      </c>
      <c r="V12" s="52" t="str">
        <f>IF(SUM(Biomass!V130:V132)&gt;0, SUM(Biomass!V130:V132)*$E12/1000, "")</f>
        <v/>
      </c>
      <c r="W12" s="52" t="str">
        <f>IF(SUM(Biomass!W130:W132)&gt;0, SUM(Biomass!W130:W132)*$E12/1000, "")</f>
        <v/>
      </c>
      <c r="X12" s="52" t="str">
        <f>IF(SUM(Biomass!X130:X132)&gt;0, SUM(Biomass!X130:X132)*$E12/1000, "")</f>
        <v/>
      </c>
      <c r="Y12" s="52" t="str">
        <f>IF(SUM(Biomass!Y130:Y132)&gt;0, SUM(Biomass!Y130:Y132)*$E12/1000, "")</f>
        <v/>
      </c>
      <c r="Z12" s="52" t="str">
        <f>IF(SUM(Biomass!Z130:Z132)&gt;0, SUM(Biomass!Z130:Z132)*$E12/1000, "")</f>
        <v/>
      </c>
      <c r="AA12" s="52" t="str">
        <f>IF(SUM(Biomass!AA130:AA132)&gt;0, SUM(Biomass!AA130:AA132)*$E12/1000, "")</f>
        <v/>
      </c>
      <c r="AB12" s="52" t="str">
        <f>IF(SUM(Biomass!AB130:AB132)&gt;0, SUM(Biomass!AB130:AB132)*$E12/1000, "")</f>
        <v/>
      </c>
      <c r="AC12" s="52" t="str">
        <f>IF(SUM(Biomass!AC130:AC132)&gt;0, SUM(Biomass!AC130:AC132)*$E12/1000, "")</f>
        <v/>
      </c>
      <c r="AD12" s="52" t="str">
        <f>IF(SUM(Biomass!AD130:AD132)&gt;0, SUM(Biomass!AD130:AD132)*$E12/1000, "")</f>
        <v/>
      </c>
      <c r="AE12" s="52" t="str">
        <f>IF(SUM(Biomass!AE130:AE132)&gt;0, SUM(Biomass!AE130:AE132)*$E12/1000, "")</f>
        <v/>
      </c>
      <c r="AF12" s="52" t="str">
        <f>IF(SUM(Biomass!AF130:AF132)&gt;0, SUM(Biomass!AF130:AF132)*$E12/1000, "")</f>
        <v/>
      </c>
      <c r="AG12" s="52" t="str">
        <f>IF(SUM(Biomass!AG130:AG132)&gt;0, SUM(Biomass!AG130:AG132)*$E12/1000, "")</f>
        <v/>
      </c>
      <c r="AH12" s="52" t="str">
        <f>IF(SUM(Biomass!AH130:AH132)&gt;0, SUM(Biomass!AH130:AH132)*$E12/1000, "")</f>
        <v/>
      </c>
      <c r="AI12" s="52" t="str">
        <f>IF(SUM(Biomass!AI130:AI132)&gt;0, SUM(Biomass!AI130:AI132)*$E12/1000, "")</f>
        <v/>
      </c>
      <c r="AJ12" s="52" t="str">
        <f>IF(SUM(Biomass!AJ130:AJ132)&gt;0, SUM(Biomass!AJ130:AJ132)*$E12/1000, "")</f>
        <v/>
      </c>
      <c r="AK12" s="52" t="str">
        <f>IF(SUM(Biomass!AK130:AK132)&gt;0, SUM(Biomass!AK130:AK132)*$E12/1000, "")</f>
        <v/>
      </c>
      <c r="AL12" s="52" t="str">
        <f>IF(SUM(Biomass!AL130:AL132)&gt;0, SUM(Biomass!AL130:AL132)*$E12/1000, "")</f>
        <v/>
      </c>
      <c r="AM12" s="52" t="str">
        <f>IF(SUM(Biomass!AM130:AM132)&gt;0, SUM(Biomass!AM130:AM132)*$E12/1000, "")</f>
        <v/>
      </c>
      <c r="AN12" s="52" t="str">
        <f>IF(SUM(Biomass!AN130:AN132)&gt;0, SUM(Biomass!AN130:AN132)*$E12/1000, "")</f>
        <v/>
      </c>
      <c r="AO12" s="52" t="str">
        <f>IF(SUM(Biomass!AO130:AO132)&gt;0, SUM(Biomass!AO130:AO132)*$E12/1000, "")</f>
        <v/>
      </c>
      <c r="AP12" s="52" t="str">
        <f>IF(SUM(Biomass!AP130:AP132)&gt;0, SUM(Biomass!AP130:AP132)*$E12/1000, "")</f>
        <v/>
      </c>
      <c r="AQ12" s="52" t="str">
        <f>IF(SUM(Biomass!AQ130:AQ132)&gt;0, SUM(Biomass!AQ130:AQ132)*$E12/1000, "")</f>
        <v/>
      </c>
      <c r="AR12" s="52" t="str">
        <f>IF(SUM(Biomass!AR130:AR132)&gt;0, SUM(Biomass!AR130:AR132)*$E12/1000, "")</f>
        <v/>
      </c>
      <c r="AS12" s="52" t="str">
        <f>IF(SUM(Biomass!AS130:AS132)&gt;0, SUM(Biomass!AS130:AS132)*$E12/1000, "")</f>
        <v/>
      </c>
    </row>
    <row r="13" spans="1:45" ht="28.8" x14ac:dyDescent="0.3">
      <c r="B13" s="33" t="s">
        <v>55</v>
      </c>
      <c r="C13" s="33" t="s">
        <v>1151</v>
      </c>
      <c r="D13" s="33" t="s">
        <v>1152</v>
      </c>
      <c r="E13" s="174">
        <v>1.0999999999999999E-2</v>
      </c>
      <c r="F13" s="52">
        <f>IF(SUM(Biomass!F115,Biomass!F129:F130,Biomass!F132)&gt;0, SUM(Biomass!F115,Biomass!F129:F130,Biomass!F132)*$E13/1000, "")</f>
        <v>20.869782999999998</v>
      </c>
      <c r="G13" s="52">
        <f>IF(SUM(Biomass!G115,Biomass!G129:G130,Biomass!G132)&gt;0, SUM(Biomass!G115,Biomass!G129:G130,Biomass!G132)*$E13/1000, "")</f>
        <v>20.670518000000001</v>
      </c>
      <c r="H13" s="52">
        <f>IF(SUM(Biomass!H115,Biomass!H129:H130,Biomass!H132)&gt;0, SUM(Biomass!H115,Biomass!H129:H130,Biomass!H132)*$E13/1000, "")</f>
        <v>20.196869</v>
      </c>
      <c r="I13" s="52">
        <f>IF(SUM(Biomass!I115,Biomass!I129:I130,Biomass!I132)&gt;0, SUM(Biomass!I115,Biomass!I129:I130,Biomass!I132)*$E13/1000, "")</f>
        <v>20.153551</v>
      </c>
      <c r="J13" s="52">
        <f>IF(SUM(Biomass!J115,Biomass!J129:J130,Biomass!J132)&gt;0, SUM(Biomass!J115,Biomass!J129:J130,Biomass!J132)*$E13/1000, "")</f>
        <v>20.299806999999998</v>
      </c>
      <c r="K13" s="52">
        <f>IF(SUM(Biomass!K115,Biomass!K129:K130,Biomass!K132)&gt;0, SUM(Biomass!K115,Biomass!K129:K130,Biomass!K132)*$E13/1000, "")</f>
        <v>20.274913999999995</v>
      </c>
      <c r="L13" s="52">
        <f>IF(SUM(Biomass!L115,Biomass!L129:L130,Biomass!L132)&gt;0, SUM(Biomass!L115,Biomass!L129:L130,Biomass!L132)*$E13/1000, "")</f>
        <v>20.013047999999998</v>
      </c>
      <c r="M13" s="52">
        <f>IF(SUM(Biomass!M115,Biomass!M129:M130,Biomass!M132)&gt;0, SUM(Biomass!M115,Biomass!M129:M130,Biomass!M132)*$E13/1000, "")</f>
        <v>19.721944000000001</v>
      </c>
      <c r="N13" s="52" t="str">
        <f>IF(SUM(Biomass!N115,Biomass!N129:N130,Biomass!N132)&gt;0, SUM(Biomass!N115,Biomass!N129:N130,Biomass!N132)*$E13/1000, "")</f>
        <v/>
      </c>
      <c r="O13" s="52" t="str">
        <f>IF(SUM(Biomass!O115,Biomass!O129:O130,Biomass!O132)&gt;0, SUM(Biomass!O115,Biomass!O129:O130,Biomass!O132)*$E13/1000, "")</f>
        <v/>
      </c>
      <c r="P13" s="52" t="str">
        <f>IF(SUM(Biomass!P115,Biomass!P129:P130,Biomass!P132)&gt;0, SUM(Biomass!P115,Biomass!P129:P130,Biomass!P132)*$E13/1000, "")</f>
        <v/>
      </c>
      <c r="Q13" s="52" t="str">
        <f>IF(SUM(Biomass!Q115,Biomass!Q129:Q130,Biomass!Q132)&gt;0, SUM(Biomass!Q115,Biomass!Q129:Q130,Biomass!Q132)*$E13/1000, "")</f>
        <v/>
      </c>
      <c r="R13" s="52" t="str">
        <f>IF(SUM(Biomass!R115,Biomass!R129:R130,Biomass!R132)&gt;0, SUM(Biomass!R115,Biomass!R129:R130,Biomass!R132)*$E13/1000, "")</f>
        <v/>
      </c>
      <c r="S13" s="52" t="str">
        <f>IF(SUM(Biomass!S115,Biomass!S129:S130,Biomass!S132)&gt;0, SUM(Biomass!S115,Biomass!S129:S130,Biomass!S132)*$E13/1000, "")</f>
        <v/>
      </c>
      <c r="T13" s="52" t="str">
        <f>IF(SUM(Biomass!T115,Biomass!T129:T130,Biomass!T132)&gt;0, SUM(Biomass!T115,Biomass!T129:T130,Biomass!T132)*$E13/1000, "")</f>
        <v/>
      </c>
      <c r="U13" s="52" t="str">
        <f>IF(SUM(Biomass!U115,Biomass!U129:U130,Biomass!U132)&gt;0, SUM(Biomass!U115,Biomass!U129:U130,Biomass!U132)*$E13/1000, "")</f>
        <v/>
      </c>
      <c r="V13" s="52" t="str">
        <f>IF(SUM(Biomass!V115,Biomass!V129:V130,Biomass!V132)&gt;0, SUM(Biomass!V115,Biomass!V129:V130,Biomass!V132)*$E13/1000, "")</f>
        <v/>
      </c>
      <c r="W13" s="52" t="str">
        <f>IF(SUM(Biomass!W115,Biomass!W129:W130,Biomass!W132)&gt;0, SUM(Biomass!W115,Biomass!W129:W130,Biomass!W132)*$E13/1000, "")</f>
        <v/>
      </c>
      <c r="X13" s="52" t="str">
        <f>IF(SUM(Biomass!X115,Biomass!X129:X130,Biomass!X132)&gt;0, SUM(Biomass!X115,Biomass!X129:X130,Biomass!X132)*$E13/1000, "")</f>
        <v/>
      </c>
      <c r="Y13" s="52" t="str">
        <f>IF(SUM(Biomass!Y115,Biomass!Y129:Y130,Biomass!Y132)&gt;0, SUM(Biomass!Y115,Biomass!Y129:Y130,Biomass!Y132)*$E13/1000, "")</f>
        <v/>
      </c>
      <c r="Z13" s="52" t="str">
        <f>IF(SUM(Biomass!Z115,Biomass!Z129:Z130,Biomass!Z132)&gt;0, SUM(Biomass!Z115,Biomass!Z129:Z130,Biomass!Z132)*$E13/1000, "")</f>
        <v/>
      </c>
      <c r="AA13" s="52" t="str">
        <f>IF(SUM(Biomass!AA115,Biomass!AA129:AA130,Biomass!AA132)&gt;0, SUM(Biomass!AA115,Biomass!AA129:AA130,Biomass!AA132)*$E13/1000, "")</f>
        <v/>
      </c>
      <c r="AB13" s="52" t="str">
        <f>IF(SUM(Biomass!AB115,Biomass!AB129:AB130,Biomass!AB132)&gt;0, SUM(Biomass!AB115,Biomass!AB129:AB130,Biomass!AB132)*$E13/1000, "")</f>
        <v/>
      </c>
      <c r="AC13" s="52" t="str">
        <f>IF(SUM(Biomass!AC115,Biomass!AC129:AC130,Biomass!AC132)&gt;0, SUM(Biomass!AC115,Biomass!AC129:AC130,Biomass!AC132)*$E13/1000, "")</f>
        <v/>
      </c>
      <c r="AD13" s="52" t="str">
        <f>IF(SUM(Biomass!AD115,Biomass!AD129:AD130,Biomass!AD132)&gt;0, SUM(Biomass!AD115,Biomass!AD129:AD130,Biomass!AD132)*$E13/1000, "")</f>
        <v/>
      </c>
      <c r="AE13" s="52" t="str">
        <f>IF(SUM(Biomass!AE115,Biomass!AE129:AE130,Biomass!AE132)&gt;0, SUM(Biomass!AE115,Biomass!AE129:AE130,Biomass!AE132)*$E13/1000, "")</f>
        <v/>
      </c>
      <c r="AF13" s="52" t="str">
        <f>IF(SUM(Biomass!AF115,Biomass!AF129:AF130,Biomass!AF132)&gt;0, SUM(Biomass!AF115,Biomass!AF129:AF130,Biomass!AF132)*$E13/1000, "")</f>
        <v/>
      </c>
      <c r="AG13" s="52" t="str">
        <f>IF(SUM(Biomass!AG115,Biomass!AG129:AG130,Biomass!AG132)&gt;0, SUM(Biomass!AG115,Biomass!AG129:AG130,Biomass!AG132)*$E13/1000, "")</f>
        <v/>
      </c>
      <c r="AH13" s="52" t="str">
        <f>IF(SUM(Biomass!AH115,Biomass!AH129:AH130,Biomass!AH132)&gt;0, SUM(Biomass!AH115,Biomass!AH129:AH130,Biomass!AH132)*$E13/1000, "")</f>
        <v/>
      </c>
      <c r="AI13" s="52" t="str">
        <f>IF(SUM(Biomass!AI115,Biomass!AI129:AI130,Biomass!AI132)&gt;0, SUM(Biomass!AI115,Biomass!AI129:AI130,Biomass!AI132)*$E13/1000, "")</f>
        <v/>
      </c>
      <c r="AJ13" s="52" t="str">
        <f>IF(SUM(Biomass!AJ115,Biomass!AJ129:AJ130,Biomass!AJ132)&gt;0, SUM(Biomass!AJ115,Biomass!AJ129:AJ130,Biomass!AJ132)*$E13/1000, "")</f>
        <v/>
      </c>
      <c r="AK13" s="52" t="str">
        <f>IF(SUM(Biomass!AK115,Biomass!AK129:AK130,Biomass!AK132)&gt;0, SUM(Biomass!AK115,Biomass!AK129:AK130,Biomass!AK132)*$E13/1000, "")</f>
        <v/>
      </c>
      <c r="AL13" s="52" t="str">
        <f>IF(SUM(Biomass!AL115,Biomass!AL129:AL130,Biomass!AL132)&gt;0, SUM(Biomass!AL115,Biomass!AL129:AL130,Biomass!AL132)*$E13/1000, "")</f>
        <v/>
      </c>
      <c r="AM13" s="52" t="str">
        <f>IF(SUM(Biomass!AM115,Biomass!AM129:AM130,Biomass!AM132)&gt;0, SUM(Biomass!AM115,Biomass!AM129:AM130,Biomass!AM132)*$E13/1000, "")</f>
        <v/>
      </c>
      <c r="AN13" s="52" t="str">
        <f>IF(SUM(Biomass!AN115,Biomass!AN129:AN130,Biomass!AN132)&gt;0, SUM(Biomass!AN115,Biomass!AN129:AN130,Biomass!AN132)*$E13/1000, "")</f>
        <v/>
      </c>
      <c r="AO13" s="52" t="str">
        <f>IF(SUM(Biomass!AO115,Biomass!AO129:AO130,Biomass!AO132)&gt;0, SUM(Biomass!AO115,Biomass!AO129:AO130,Biomass!AO132)*$E13/1000, "")</f>
        <v/>
      </c>
      <c r="AP13" s="52" t="str">
        <f>IF(SUM(Biomass!AP115,Biomass!AP129:AP130,Biomass!AP132)&gt;0, SUM(Biomass!AP115,Biomass!AP129:AP130,Biomass!AP132)*$E13/1000, "")</f>
        <v/>
      </c>
      <c r="AQ13" s="52" t="str">
        <f>IF(SUM(Biomass!AQ115,Biomass!AQ129:AQ130,Biomass!AQ132)&gt;0, SUM(Biomass!AQ115,Biomass!AQ129:AQ130,Biomass!AQ132)*$E13/1000, "")</f>
        <v/>
      </c>
      <c r="AR13" s="52" t="str">
        <f>IF(SUM(Biomass!AR115,Biomass!AR129:AR130,Biomass!AR132)&gt;0, SUM(Biomass!AR115,Biomass!AR129:AR130,Biomass!AR132)*$E13/1000, "")</f>
        <v/>
      </c>
      <c r="AS13" s="52" t="str">
        <f>IF(SUM(Biomass!AS115,Biomass!AS129:AS130,Biomass!AS132)&gt;0, SUM(Biomass!AS115,Biomass!AS129:AS130,Biomass!AS132)*$E13/1000, "")</f>
        <v/>
      </c>
    </row>
    <row r="14" spans="1:45" x14ac:dyDescent="0.3">
      <c r="B14" s="33" t="s">
        <v>55</v>
      </c>
      <c r="C14" s="33"/>
      <c r="D14" s="33" t="s">
        <v>1153</v>
      </c>
      <c r="E14" s="174">
        <v>2.1652873925115401E-4</v>
      </c>
      <c r="F14" s="52">
        <f>IF(SUM(Biomass!F118:F122)&gt;0, SUM(Biomass!F118:F122)*$E14/1000, "")</f>
        <v>8.4445125664253815E-2</v>
      </c>
      <c r="G14" s="52">
        <f>IF(SUM(Biomass!G118:G122)&gt;0, SUM(Biomass!G118:G122)*$E14/1000, "")</f>
        <v>7.8694988464700161E-2</v>
      </c>
      <c r="H14" s="52">
        <f>IF(SUM(Biomass!H118:H122)&gt;0, SUM(Biomass!H118:H122)*$E14/1000, "")</f>
        <v>6.6655340976118235E-2</v>
      </c>
      <c r="I14" s="52">
        <f>IF(SUM(Biomass!I118:I122)&gt;0, SUM(Biomass!I118:I122)*$E14/1000, "")</f>
        <v>6.8487607167661502E-2</v>
      </c>
      <c r="J14" s="52">
        <f>IF(SUM(Biomass!J118:J122)&gt;0, SUM(Biomass!J118:J122)*$E14/1000, "")</f>
        <v>6.8801573839575678E-2</v>
      </c>
      <c r="K14" s="52">
        <f>IF(SUM(Biomass!K118:K122)&gt;0, SUM(Biomass!K118:K122)*$E14/1000, "")</f>
        <v>7.1499088873166555E-2</v>
      </c>
      <c r="L14" s="52">
        <f>IF(SUM(Biomass!L118:L122)&gt;0, SUM(Biomass!L118:L122)*$E14/1000, "")</f>
        <v>7.0553940926335268E-2</v>
      </c>
      <c r="M14" s="52">
        <f>IF(SUM(Biomass!M118:M122)&gt;0, SUM(Biomass!M118:M122)*$E14/1000, "")</f>
        <v>6.8582446755453524E-2</v>
      </c>
      <c r="N14" s="52" t="str">
        <f>IF(SUM(Biomass!N118:N122)&gt;0, SUM(Biomass!N118:N122)*$E14/1000, "")</f>
        <v/>
      </c>
      <c r="O14" s="52" t="str">
        <f>IF(SUM(Biomass!O118:O122)&gt;0, SUM(Biomass!O118:O122)*$E14/1000, "")</f>
        <v/>
      </c>
      <c r="P14" s="52" t="str">
        <f>IF(SUM(Biomass!P118:P122)&gt;0, SUM(Biomass!P118:P122)*$E14/1000, "")</f>
        <v/>
      </c>
      <c r="Q14" s="52" t="str">
        <f>IF(SUM(Biomass!Q118:Q122)&gt;0, SUM(Biomass!Q118:Q122)*$E14/1000, "")</f>
        <v/>
      </c>
      <c r="R14" s="52" t="str">
        <f>IF(SUM(Biomass!R118:R122)&gt;0, SUM(Biomass!R118:R122)*$E14/1000, "")</f>
        <v/>
      </c>
      <c r="S14" s="52" t="str">
        <f>IF(SUM(Biomass!S118:S122)&gt;0, SUM(Biomass!S118:S122)*$E14/1000, "")</f>
        <v/>
      </c>
      <c r="T14" s="52" t="str">
        <f>IF(SUM(Biomass!T118:T122)&gt;0, SUM(Biomass!T118:T122)*$E14/1000, "")</f>
        <v/>
      </c>
      <c r="U14" s="52" t="str">
        <f>IF(SUM(Biomass!U118:U122)&gt;0, SUM(Biomass!U118:U122)*$E14/1000, "")</f>
        <v/>
      </c>
      <c r="V14" s="52" t="str">
        <f>IF(SUM(Biomass!V118:V122)&gt;0, SUM(Biomass!V118:V122)*$E14/1000, "")</f>
        <v/>
      </c>
      <c r="W14" s="52" t="str">
        <f>IF(SUM(Biomass!W118:W122)&gt;0, SUM(Biomass!W118:W122)*$E14/1000, "")</f>
        <v/>
      </c>
      <c r="X14" s="52" t="str">
        <f>IF(SUM(Biomass!X118:X122)&gt;0, SUM(Biomass!X118:X122)*$E14/1000, "")</f>
        <v/>
      </c>
      <c r="Y14" s="52" t="str">
        <f>IF(SUM(Biomass!Y118:Y122)&gt;0, SUM(Biomass!Y118:Y122)*$E14/1000, "")</f>
        <v/>
      </c>
      <c r="Z14" s="52" t="str">
        <f>IF(SUM(Biomass!Z118:Z122)&gt;0, SUM(Biomass!Z118:Z122)*$E14/1000, "")</f>
        <v/>
      </c>
      <c r="AA14" s="52" t="str">
        <f>IF(SUM(Biomass!AA118:AA122)&gt;0, SUM(Biomass!AA118:AA122)*$E14/1000, "")</f>
        <v/>
      </c>
      <c r="AB14" s="52" t="str">
        <f>IF(SUM(Biomass!AB118:AB122)&gt;0, SUM(Biomass!AB118:AB122)*$E14/1000, "")</f>
        <v/>
      </c>
      <c r="AC14" s="52" t="str">
        <f>IF(SUM(Biomass!AC118:AC122)&gt;0, SUM(Biomass!AC118:AC122)*$E14/1000, "")</f>
        <v/>
      </c>
      <c r="AD14" s="52" t="str">
        <f>IF(SUM(Biomass!AD118:AD122)&gt;0, SUM(Biomass!AD118:AD122)*$E14/1000, "")</f>
        <v/>
      </c>
      <c r="AE14" s="52" t="str">
        <f>IF(SUM(Biomass!AE118:AE122)&gt;0, SUM(Biomass!AE118:AE122)*$E14/1000, "")</f>
        <v/>
      </c>
      <c r="AF14" s="52" t="str">
        <f>IF(SUM(Biomass!AF118:AF122)&gt;0, SUM(Biomass!AF118:AF122)*$E14/1000, "")</f>
        <v/>
      </c>
      <c r="AG14" s="52" t="str">
        <f>IF(SUM(Biomass!AG118:AG122)&gt;0, SUM(Biomass!AG118:AG122)*$E14/1000, "")</f>
        <v/>
      </c>
      <c r="AH14" s="52" t="str">
        <f>IF(SUM(Biomass!AH118:AH122)&gt;0, SUM(Biomass!AH118:AH122)*$E14/1000, "")</f>
        <v/>
      </c>
      <c r="AI14" s="52" t="str">
        <f>IF(SUM(Biomass!AI118:AI122)&gt;0, SUM(Biomass!AI118:AI122)*$E14/1000, "")</f>
        <v/>
      </c>
      <c r="AJ14" s="52" t="str">
        <f>IF(SUM(Biomass!AJ118:AJ122)&gt;0, SUM(Biomass!AJ118:AJ122)*$E14/1000, "")</f>
        <v/>
      </c>
      <c r="AK14" s="52" t="str">
        <f>IF(SUM(Biomass!AK118:AK122)&gt;0, SUM(Biomass!AK118:AK122)*$E14/1000, "")</f>
        <v/>
      </c>
      <c r="AL14" s="52" t="str">
        <f>IF(SUM(Biomass!AL118:AL122)&gt;0, SUM(Biomass!AL118:AL122)*$E14/1000, "")</f>
        <v/>
      </c>
      <c r="AM14" s="52" t="str">
        <f>IF(SUM(Biomass!AM118:AM122)&gt;0, SUM(Biomass!AM118:AM122)*$E14/1000, "")</f>
        <v/>
      </c>
      <c r="AN14" s="52" t="str">
        <f>IF(SUM(Biomass!AN118:AN122)&gt;0, SUM(Biomass!AN118:AN122)*$E14/1000, "")</f>
        <v/>
      </c>
      <c r="AO14" s="52" t="str">
        <f>IF(SUM(Biomass!AO118:AO122)&gt;0, SUM(Biomass!AO118:AO122)*$E14/1000, "")</f>
        <v/>
      </c>
      <c r="AP14" s="52" t="str">
        <f>IF(SUM(Biomass!AP118:AP122)&gt;0, SUM(Biomass!AP118:AP122)*$E14/1000, "")</f>
        <v/>
      </c>
      <c r="AQ14" s="52" t="str">
        <f>IF(SUM(Biomass!AQ118:AQ122)&gt;0, SUM(Biomass!AQ118:AQ122)*$E14/1000, "")</f>
        <v/>
      </c>
      <c r="AR14" s="52" t="str">
        <f>IF(SUM(Biomass!AR118:AR122)&gt;0, SUM(Biomass!AR118:AR122)*$E14/1000, "")</f>
        <v/>
      </c>
      <c r="AS14" s="52" t="str">
        <f>IF(SUM(Biomass!AS118:AS122)&gt;0, SUM(Biomass!AS118:AS122)*$E14/1000, "")</f>
        <v/>
      </c>
    </row>
    <row r="15" spans="1:45" x14ac:dyDescent="0.3">
      <c r="B15" s="33" t="s">
        <v>55</v>
      </c>
      <c r="C15" s="33"/>
      <c r="D15" s="33" t="s">
        <v>1154</v>
      </c>
      <c r="E15" s="174">
        <v>3.1693680000000002E-7</v>
      </c>
      <c r="F15" s="52">
        <f>IF(Biomass!F124&gt;0, Biomass!F124*$E15/1000, "")</f>
        <v>4.6039526331407999E-3</v>
      </c>
      <c r="G15" s="52">
        <f>IF(Biomass!G124&gt;0, Biomass!G124*$E15/1000, "")</f>
        <v>4.6570706069472001E-3</v>
      </c>
      <c r="H15" s="52">
        <f>IF(Biomass!H124&gt;0, Biomass!H124*$E15/1000, "")</f>
        <v>4.495436325252E-3</v>
      </c>
      <c r="I15" s="52">
        <f>IF(Biomass!I124&gt;0, Biomass!I124*$E15/1000, "")</f>
        <v>4.6723127315328001E-3</v>
      </c>
      <c r="J15" s="52">
        <f>IF(Biomass!J124&gt;0, Biomass!J124*$E15/1000, "")</f>
        <v>4.1376631693824002E-3</v>
      </c>
      <c r="K15" s="52">
        <f>IF(Biomass!K124&gt;0, Biomass!K124*$E15/1000, "")</f>
        <v>4.4734830639264001E-3</v>
      </c>
      <c r="L15" s="52">
        <f>IF(Biomass!L124&gt;0, Biomass!L124*$E15/1000, "")</f>
        <v>4.5288531906336003E-3</v>
      </c>
      <c r="M15" s="52">
        <f>IF(Biomass!M124&gt;0, Biomass!M124*$E15/1000, "")</f>
        <v>4.7729550615623999E-3</v>
      </c>
      <c r="N15" s="52" t="str">
        <f>IF(Biomass!N124&gt;0, Biomass!N124*$E15/1000, "")</f>
        <v/>
      </c>
      <c r="O15" s="52" t="str">
        <f>IF(Biomass!O124&gt;0, Biomass!O124*$E15/1000, "")</f>
        <v/>
      </c>
      <c r="P15" s="52" t="str">
        <f>IF(Biomass!P124&gt;0, Biomass!P124*$E15/1000, "")</f>
        <v/>
      </c>
      <c r="Q15" s="52" t="str">
        <f>IF(Biomass!Q124&gt;0, Biomass!Q124*$E15/1000, "")</f>
        <v/>
      </c>
      <c r="R15" s="52" t="str">
        <f>IF(Biomass!R124&gt;0, Biomass!R124*$E15/1000, "")</f>
        <v/>
      </c>
      <c r="S15" s="52" t="str">
        <f>IF(Biomass!S124&gt;0, Biomass!S124*$E15/1000, "")</f>
        <v/>
      </c>
      <c r="T15" s="52" t="str">
        <f>IF(Biomass!T124&gt;0, Biomass!T124*$E15/1000, "")</f>
        <v/>
      </c>
      <c r="U15" s="52" t="str">
        <f>IF(Biomass!U124&gt;0, Biomass!U124*$E15/1000, "")</f>
        <v/>
      </c>
      <c r="V15" s="52" t="str">
        <f>IF(Biomass!V124&gt;0, Biomass!V124*$E15/1000, "")</f>
        <v/>
      </c>
      <c r="W15" s="52" t="str">
        <f>IF(Biomass!W124&gt;0, Biomass!W124*$E15/1000, "")</f>
        <v/>
      </c>
      <c r="X15" s="52" t="str">
        <f>IF(Biomass!X124&gt;0, Biomass!X124*$E15/1000, "")</f>
        <v/>
      </c>
      <c r="Y15" s="52" t="str">
        <f>IF(Biomass!Y124&gt;0, Biomass!Y124*$E15/1000, "")</f>
        <v/>
      </c>
      <c r="Z15" s="52" t="str">
        <f>IF(Biomass!Z124&gt;0, Biomass!Z124*$E15/1000, "")</f>
        <v/>
      </c>
      <c r="AA15" s="52" t="str">
        <f>IF(Biomass!AA124&gt;0, Biomass!AA124*$E15/1000, "")</f>
        <v/>
      </c>
      <c r="AB15" s="52" t="str">
        <f>IF(Biomass!AB124&gt;0, Biomass!AB124*$E15/1000, "")</f>
        <v/>
      </c>
      <c r="AC15" s="52" t="str">
        <f>IF(Biomass!AC124&gt;0, Biomass!AC124*$E15/1000, "")</f>
        <v/>
      </c>
      <c r="AD15" s="52" t="str">
        <f>IF(Biomass!AD124&gt;0, Biomass!AD124*$E15/1000, "")</f>
        <v/>
      </c>
      <c r="AE15" s="52" t="str">
        <f>IF(Biomass!AE124&gt;0, Biomass!AE124*$E15/1000, "")</f>
        <v/>
      </c>
      <c r="AF15" s="52" t="str">
        <f>IF(Biomass!AF124&gt;0, Biomass!AF124*$E15/1000, "")</f>
        <v/>
      </c>
      <c r="AG15" s="52" t="str">
        <f>IF(Biomass!AG124&gt;0, Biomass!AG124*$E15/1000, "")</f>
        <v/>
      </c>
      <c r="AH15" s="52" t="str">
        <f>IF(Biomass!AH124&gt;0, Biomass!AH124*$E15/1000, "")</f>
        <v/>
      </c>
      <c r="AI15" s="52" t="str">
        <f>IF(Biomass!AI124&gt;0, Biomass!AI124*$E15/1000, "")</f>
        <v/>
      </c>
      <c r="AJ15" s="52" t="str">
        <f>IF(Biomass!AJ124&gt;0, Biomass!AJ124*$E15/1000, "")</f>
        <v/>
      </c>
      <c r="AK15" s="52" t="str">
        <f>IF(Biomass!AK124&gt;0, Biomass!AK124*$E15/1000, "")</f>
        <v/>
      </c>
      <c r="AL15" s="52" t="str">
        <f>IF(Biomass!AL124&gt;0, Biomass!AL124*$E15/1000, "")</f>
        <v/>
      </c>
      <c r="AM15" s="52" t="str">
        <f>IF(Biomass!AM124&gt;0, Biomass!AM124*$E15/1000, "")</f>
        <v/>
      </c>
      <c r="AN15" s="52" t="str">
        <f>IF(Biomass!AN124&gt;0, Biomass!AN124*$E15/1000, "")</f>
        <v/>
      </c>
      <c r="AO15" s="52" t="str">
        <f>IF(Biomass!AO124&gt;0, Biomass!AO124*$E15/1000, "")</f>
        <v/>
      </c>
      <c r="AP15" s="52" t="str">
        <f>IF(Biomass!AP124&gt;0, Biomass!AP124*$E15/1000, "")</f>
        <v/>
      </c>
      <c r="AQ15" s="52" t="str">
        <f>IF(Biomass!AQ124&gt;0, Biomass!AQ124*$E15/1000, "")</f>
        <v/>
      </c>
      <c r="AR15" s="52" t="str">
        <f>IF(Biomass!AR124&gt;0, Biomass!AR124*$E15/1000, "")</f>
        <v/>
      </c>
      <c r="AS15" s="52" t="str">
        <f>IF(Biomass!AS124&gt;0, Biomass!AS124*$E15/1000, "")</f>
        <v/>
      </c>
    </row>
    <row r="16" spans="1:45" x14ac:dyDescent="0.3">
      <c r="B16" s="33" t="s">
        <v>55</v>
      </c>
      <c r="C16" s="33"/>
      <c r="D16" s="33" t="s">
        <v>984</v>
      </c>
      <c r="E16" s="174">
        <v>1.48179081216372E-4</v>
      </c>
      <c r="F16" s="52">
        <f>IF(Biomass!F126&gt;0, Biomass!F126*$E16/1000, "")</f>
        <v>1.0077934926616521</v>
      </c>
      <c r="G16" s="52">
        <f>IF(Biomass!G126&gt;0, Biomass!G126*$E16/1000, "")</f>
        <v>0.99813043841737015</v>
      </c>
      <c r="H16" s="52">
        <f>IF(Biomass!H126&gt;0, Biomass!H126*$E16/1000, "")</f>
        <v>0.97368133455391237</v>
      </c>
      <c r="I16" s="52">
        <f>IF(Biomass!I126&gt;0, Biomass!I126*$E16/1000, "")</f>
        <v>0.99170643070939668</v>
      </c>
      <c r="J16" s="52">
        <f>IF(Biomass!J126&gt;0, Biomass!J126*$E16/1000, "")</f>
        <v>0.9930037385654461</v>
      </c>
      <c r="K16" s="52">
        <f>IF(Biomass!K126&gt;0, Biomass!K126*$E16/1000, "")</f>
        <v>1.0114875971563764</v>
      </c>
      <c r="L16" s="52">
        <f>IF(Biomass!L126&gt;0, Biomass!L126*$E16/1000, "")</f>
        <v>1.0350334013407392</v>
      </c>
      <c r="M16" s="52">
        <f>IF(Biomass!M126&gt;0, Biomass!M126*$E16/1000, "")</f>
        <v>0.9759665523444313</v>
      </c>
      <c r="N16" s="52" t="str">
        <f>IF(Biomass!N126&gt;0, Biomass!N126*$E16/1000, "")</f>
        <v/>
      </c>
      <c r="O16" s="52" t="str">
        <f>IF(Biomass!O126&gt;0, Biomass!O126*$E16/1000, "")</f>
        <v/>
      </c>
      <c r="P16" s="52" t="str">
        <f>IF(Biomass!P126&gt;0, Biomass!P126*$E16/1000, "")</f>
        <v/>
      </c>
      <c r="Q16" s="52" t="str">
        <f>IF(Biomass!Q126&gt;0, Biomass!Q126*$E16/1000, "")</f>
        <v/>
      </c>
      <c r="R16" s="52" t="str">
        <f>IF(Biomass!R126&gt;0, Biomass!R126*$E16/1000, "")</f>
        <v/>
      </c>
      <c r="S16" s="52" t="str">
        <f>IF(Biomass!S126&gt;0, Biomass!S126*$E16/1000, "")</f>
        <v/>
      </c>
      <c r="T16" s="52" t="str">
        <f>IF(Biomass!T126&gt;0, Biomass!T126*$E16/1000, "")</f>
        <v/>
      </c>
      <c r="U16" s="52" t="str">
        <f>IF(Biomass!U126&gt;0, Biomass!U126*$E16/1000, "")</f>
        <v/>
      </c>
      <c r="V16" s="52" t="str">
        <f>IF(Biomass!V126&gt;0, Biomass!V126*$E16/1000, "")</f>
        <v/>
      </c>
      <c r="W16" s="52" t="str">
        <f>IF(Biomass!W126&gt;0, Biomass!W126*$E16/1000, "")</f>
        <v/>
      </c>
      <c r="X16" s="52" t="str">
        <f>IF(Biomass!X126&gt;0, Biomass!X126*$E16/1000, "")</f>
        <v/>
      </c>
      <c r="Y16" s="52" t="str">
        <f>IF(Biomass!Y126&gt;0, Biomass!Y126*$E16/1000, "")</f>
        <v/>
      </c>
      <c r="Z16" s="52" t="str">
        <f>IF(Biomass!Z126&gt;0, Biomass!Z126*$E16/1000, "")</f>
        <v/>
      </c>
      <c r="AA16" s="52" t="str">
        <f>IF(Biomass!AA126&gt;0, Biomass!AA126*$E16/1000, "")</f>
        <v/>
      </c>
      <c r="AB16" s="52" t="str">
        <f>IF(Biomass!AB126&gt;0, Biomass!AB126*$E16/1000, "")</f>
        <v/>
      </c>
      <c r="AC16" s="52" t="str">
        <f>IF(Biomass!AC126&gt;0, Biomass!AC126*$E16/1000, "")</f>
        <v/>
      </c>
      <c r="AD16" s="52" t="str">
        <f>IF(Biomass!AD126&gt;0, Biomass!AD126*$E16/1000, "")</f>
        <v/>
      </c>
      <c r="AE16" s="52" t="str">
        <f>IF(Biomass!AE126&gt;0, Biomass!AE126*$E16/1000, "")</f>
        <v/>
      </c>
      <c r="AF16" s="52" t="str">
        <f>IF(Biomass!AF126&gt;0, Biomass!AF126*$E16/1000, "")</f>
        <v/>
      </c>
      <c r="AG16" s="52" t="str">
        <f>IF(Biomass!AG126&gt;0, Biomass!AG126*$E16/1000, "")</f>
        <v/>
      </c>
      <c r="AH16" s="52" t="str">
        <f>IF(Biomass!AH126&gt;0, Biomass!AH126*$E16/1000, "")</f>
        <v/>
      </c>
      <c r="AI16" s="52" t="str">
        <f>IF(Biomass!AI126&gt;0, Biomass!AI126*$E16/1000, "")</f>
        <v/>
      </c>
      <c r="AJ16" s="52" t="str">
        <f>IF(Biomass!AJ126&gt;0, Biomass!AJ126*$E16/1000, "")</f>
        <v/>
      </c>
      <c r="AK16" s="52" t="str">
        <f>IF(Biomass!AK126&gt;0, Biomass!AK126*$E16/1000, "")</f>
        <v/>
      </c>
      <c r="AL16" s="52" t="str">
        <f>IF(Biomass!AL126&gt;0, Biomass!AL126*$E16/1000, "")</f>
        <v/>
      </c>
      <c r="AM16" s="52" t="str">
        <f>IF(Biomass!AM126&gt;0, Biomass!AM126*$E16/1000, "")</f>
        <v/>
      </c>
      <c r="AN16" s="52" t="str">
        <f>IF(Biomass!AN126&gt;0, Biomass!AN126*$E16/1000, "")</f>
        <v/>
      </c>
      <c r="AO16" s="52" t="str">
        <f>IF(Biomass!AO126&gt;0, Biomass!AO126*$E16/1000, "")</f>
        <v/>
      </c>
      <c r="AP16" s="52" t="str">
        <f>IF(Biomass!AP126&gt;0, Biomass!AP126*$E16/1000, "")</f>
        <v/>
      </c>
      <c r="AQ16" s="52" t="str">
        <f>IF(Biomass!AQ126&gt;0, Biomass!AQ126*$E16/1000, "")</f>
        <v/>
      </c>
      <c r="AR16" s="52" t="str">
        <f>IF(Biomass!AR126&gt;0, Biomass!AR126*$E16/1000, "")</f>
        <v/>
      </c>
      <c r="AS16" s="52" t="str">
        <f>IF(Biomass!AS126&gt;0, Biomass!AS126*$E16/1000, "")</f>
        <v/>
      </c>
    </row>
    <row r="17" spans="1:45" x14ac:dyDescent="0.3">
      <c r="B17" s="33" t="s">
        <v>55</v>
      </c>
      <c r="C17" s="33"/>
      <c r="D17" s="33" t="s">
        <v>381</v>
      </c>
      <c r="E17" s="174">
        <v>2.2000000000000001E-4</v>
      </c>
      <c r="F17" s="52">
        <f>IF(Biomass!F128&gt;0, Biomass!F128*$E17/1000, "")</f>
        <v>1.3149399999999999E-3</v>
      </c>
      <c r="G17" s="52">
        <f>IF(Biomass!G128&gt;0, Biomass!G128*$E17/1000, "")</f>
        <v>1.34772E-3</v>
      </c>
      <c r="H17" s="52">
        <f>IF(Biomass!H128&gt;0, Biomass!H128*$E17/1000, "")</f>
        <v>1.38028E-3</v>
      </c>
      <c r="I17" s="52">
        <f>IF(Biomass!I128&gt;0, Biomass!I128*$E17/1000, "")</f>
        <v>1.5415400000000001E-3</v>
      </c>
      <c r="J17" s="52">
        <f>IF(Biomass!J128&gt;0, Biomass!J128*$E17/1000, "")</f>
        <v>1.5919199999999999E-3</v>
      </c>
      <c r="K17" s="52">
        <f>IF(Biomass!K128&gt;0, Biomass!K128*$E17/1000, "")</f>
        <v>1.5411000000000001E-3</v>
      </c>
      <c r="L17" s="52">
        <f>IF(Biomass!L128&gt;0, Biomass!L128*$E17/1000, "")</f>
        <v>1.7685800000000001E-3</v>
      </c>
      <c r="M17" s="52">
        <f>IF(Biomass!M128&gt;0, Biomass!M128*$E17/1000, "")</f>
        <v>2.1251999999999998E-3</v>
      </c>
      <c r="N17" s="52" t="str">
        <f>IF(Biomass!N128&gt;0, Biomass!N128*$E17/1000, "")</f>
        <v/>
      </c>
      <c r="O17" s="52" t="str">
        <f>IF(Biomass!O128&gt;0, Biomass!O128*$E17/1000, "")</f>
        <v/>
      </c>
      <c r="P17" s="52" t="str">
        <f>IF(Biomass!P128&gt;0, Biomass!P128*$E17/1000, "")</f>
        <v/>
      </c>
      <c r="Q17" s="52" t="str">
        <f>IF(Biomass!Q128&gt;0, Biomass!Q128*$E17/1000, "")</f>
        <v/>
      </c>
      <c r="R17" s="52" t="str">
        <f>IF(Biomass!R128&gt;0, Biomass!R128*$E17/1000, "")</f>
        <v/>
      </c>
      <c r="S17" s="52" t="str">
        <f>IF(Biomass!S128&gt;0, Biomass!S128*$E17/1000, "")</f>
        <v/>
      </c>
      <c r="T17" s="52" t="str">
        <f>IF(Biomass!T128&gt;0, Biomass!T128*$E17/1000, "")</f>
        <v/>
      </c>
      <c r="U17" s="52" t="str">
        <f>IF(Biomass!U128&gt;0, Biomass!U128*$E17/1000, "")</f>
        <v/>
      </c>
      <c r="V17" s="52" t="str">
        <f>IF(Biomass!V128&gt;0, Biomass!V128*$E17/1000, "")</f>
        <v/>
      </c>
      <c r="W17" s="52" t="str">
        <f>IF(Biomass!W128&gt;0, Biomass!W128*$E17/1000, "")</f>
        <v/>
      </c>
      <c r="X17" s="52" t="str">
        <f>IF(Biomass!X128&gt;0, Biomass!X128*$E17/1000, "")</f>
        <v/>
      </c>
      <c r="Y17" s="52" t="str">
        <f>IF(Biomass!Y128&gt;0, Biomass!Y128*$E17/1000, "")</f>
        <v/>
      </c>
      <c r="Z17" s="52" t="str">
        <f>IF(Biomass!Z128&gt;0, Biomass!Z128*$E17/1000, "")</f>
        <v/>
      </c>
      <c r="AA17" s="52" t="str">
        <f>IF(Biomass!AA128&gt;0, Biomass!AA128*$E17/1000, "")</f>
        <v/>
      </c>
      <c r="AB17" s="52" t="str">
        <f>IF(Biomass!AB128&gt;0, Biomass!AB128*$E17/1000, "")</f>
        <v/>
      </c>
      <c r="AC17" s="52" t="str">
        <f>IF(Biomass!AC128&gt;0, Biomass!AC128*$E17/1000, "")</f>
        <v/>
      </c>
      <c r="AD17" s="52" t="str">
        <f>IF(Biomass!AD128&gt;0, Biomass!AD128*$E17/1000, "")</f>
        <v/>
      </c>
      <c r="AE17" s="52" t="str">
        <f>IF(Biomass!AE128&gt;0, Biomass!AE128*$E17/1000, "")</f>
        <v/>
      </c>
      <c r="AF17" s="52" t="str">
        <f>IF(Biomass!AF128&gt;0, Biomass!AF128*$E17/1000, "")</f>
        <v/>
      </c>
      <c r="AG17" s="52" t="str">
        <f>IF(Biomass!AG128&gt;0, Biomass!AG128*$E17/1000, "")</f>
        <v/>
      </c>
      <c r="AH17" s="52" t="str">
        <f>IF(Biomass!AH128&gt;0, Biomass!AH128*$E17/1000, "")</f>
        <v/>
      </c>
      <c r="AI17" s="52" t="str">
        <f>IF(Biomass!AI128&gt;0, Biomass!AI128*$E17/1000, "")</f>
        <v/>
      </c>
      <c r="AJ17" s="52" t="str">
        <f>IF(Biomass!AJ128&gt;0, Biomass!AJ128*$E17/1000, "")</f>
        <v/>
      </c>
      <c r="AK17" s="52" t="str">
        <f>IF(Biomass!AK128&gt;0, Biomass!AK128*$E17/1000, "")</f>
        <v/>
      </c>
      <c r="AL17" s="52" t="str">
        <f>IF(Biomass!AL128&gt;0, Biomass!AL128*$E17/1000, "")</f>
        <v/>
      </c>
      <c r="AM17" s="52" t="str">
        <f>IF(Biomass!AM128&gt;0, Biomass!AM128*$E17/1000, "")</f>
        <v/>
      </c>
      <c r="AN17" s="52" t="str">
        <f>IF(Biomass!AN128&gt;0, Biomass!AN128*$E17/1000, "")</f>
        <v/>
      </c>
      <c r="AO17" s="52" t="str">
        <f>IF(Biomass!AO128&gt;0, Biomass!AO128*$E17/1000, "")</f>
        <v/>
      </c>
      <c r="AP17" s="52" t="str">
        <f>IF(Biomass!AP128&gt;0, Biomass!AP128*$E17/1000, "")</f>
        <v/>
      </c>
      <c r="AQ17" s="52" t="str">
        <f>IF(Biomass!AQ128&gt;0, Biomass!AQ128*$E17/1000, "")</f>
        <v/>
      </c>
      <c r="AR17" s="52" t="str">
        <f>IF(Biomass!AR128&gt;0, Biomass!AR128*$E17/1000, "")</f>
        <v/>
      </c>
      <c r="AS17" s="52" t="str">
        <f>IF(Biomass!AS128&gt;0, Biomass!AS128*$E17/1000, "")</f>
        <v/>
      </c>
    </row>
    <row r="18" spans="1:45" x14ac:dyDescent="0.3">
      <c r="B18" s="33" t="s">
        <v>55</v>
      </c>
      <c r="C18" s="33"/>
      <c r="D18" s="33" t="s">
        <v>387</v>
      </c>
      <c r="E18" s="174">
        <v>1.2999999999999999E-4</v>
      </c>
      <c r="F18" s="52">
        <f>IF(Biomass!F131&gt;0, Biomass!F131*$E18/1000, "")</f>
        <v>4.8944999999999989E-4</v>
      </c>
      <c r="G18" s="52">
        <f>IF(Biomass!G131&gt;0, Biomass!G131*$E18/1000, "")</f>
        <v>4.9178999999999998E-4</v>
      </c>
      <c r="H18" s="52">
        <f>IF(Biomass!H131&gt;0, Biomass!H131*$E18/1000, "")</f>
        <v>5.1557999999999997E-4</v>
      </c>
      <c r="I18" s="52">
        <f>IF(Biomass!I131&gt;0, Biomass!I131*$E18/1000, "")</f>
        <v>5.8382999999999992E-4</v>
      </c>
      <c r="J18" s="52">
        <f>IF(Biomass!J131&gt;0, Biomass!J131*$E18/1000, "")</f>
        <v>6.1762999999999987E-4</v>
      </c>
      <c r="K18" s="52">
        <f>IF(Biomass!K131&gt;0, Biomass!K131*$E18/1000, "")</f>
        <v>5.9981999999999993E-4</v>
      </c>
      <c r="L18" s="52">
        <f>IF(Biomass!L131&gt;0, Biomass!L131*$E18/1000, "")</f>
        <v>6.2971999999999995E-4</v>
      </c>
      <c r="M18" s="52">
        <f>IF(Biomass!M131&gt;0, Biomass!M131*$E18/1000, "")</f>
        <v>7.2682999999999992E-4</v>
      </c>
      <c r="N18" s="52" t="str">
        <f>IF(Biomass!N131&gt;0, Biomass!N131*$E18/1000, "")</f>
        <v/>
      </c>
      <c r="O18" s="52" t="str">
        <f>IF(Biomass!O131&gt;0, Biomass!O131*$E18/1000, "")</f>
        <v/>
      </c>
      <c r="P18" s="52" t="str">
        <f>IF(Biomass!P131&gt;0, Biomass!P131*$E18/1000, "")</f>
        <v/>
      </c>
      <c r="Q18" s="52" t="str">
        <f>IF(Biomass!Q131&gt;0, Biomass!Q131*$E18/1000, "")</f>
        <v/>
      </c>
      <c r="R18" s="52" t="str">
        <f>IF(Biomass!R131&gt;0, Biomass!R131*$E18/1000, "")</f>
        <v/>
      </c>
      <c r="S18" s="52" t="str">
        <f>IF(Biomass!S131&gt;0, Biomass!S131*$E18/1000, "")</f>
        <v/>
      </c>
      <c r="T18" s="52" t="str">
        <f>IF(Biomass!T131&gt;0, Biomass!T131*$E18/1000, "")</f>
        <v/>
      </c>
      <c r="U18" s="52" t="str">
        <f>IF(Biomass!U131&gt;0, Biomass!U131*$E18/1000, "")</f>
        <v/>
      </c>
      <c r="V18" s="52" t="str">
        <f>IF(Biomass!V131&gt;0, Biomass!V131*$E18/1000, "")</f>
        <v/>
      </c>
      <c r="W18" s="52" t="str">
        <f>IF(Biomass!W131&gt;0, Biomass!W131*$E18/1000, "")</f>
        <v/>
      </c>
      <c r="X18" s="52" t="str">
        <f>IF(Biomass!X131&gt;0, Biomass!X131*$E18/1000, "")</f>
        <v/>
      </c>
      <c r="Y18" s="52" t="str">
        <f>IF(Biomass!Y131&gt;0, Biomass!Y131*$E18/1000, "")</f>
        <v/>
      </c>
      <c r="Z18" s="52" t="str">
        <f>IF(Biomass!Z131&gt;0, Biomass!Z131*$E18/1000, "")</f>
        <v/>
      </c>
      <c r="AA18" s="52" t="str">
        <f>IF(Biomass!AA131&gt;0, Biomass!AA131*$E18/1000, "")</f>
        <v/>
      </c>
      <c r="AB18" s="52" t="str">
        <f>IF(Biomass!AB131&gt;0, Biomass!AB131*$E18/1000, "")</f>
        <v/>
      </c>
      <c r="AC18" s="52" t="str">
        <f>IF(Biomass!AC131&gt;0, Biomass!AC131*$E18/1000, "")</f>
        <v/>
      </c>
      <c r="AD18" s="52" t="str">
        <f>IF(Biomass!AD131&gt;0, Biomass!AD131*$E18/1000, "")</f>
        <v/>
      </c>
      <c r="AE18" s="52" t="str">
        <f>IF(Biomass!AE131&gt;0, Biomass!AE131*$E18/1000, "")</f>
        <v/>
      </c>
      <c r="AF18" s="52" t="str">
        <f>IF(Biomass!AF131&gt;0, Biomass!AF131*$E18/1000, "")</f>
        <v/>
      </c>
      <c r="AG18" s="52" t="str">
        <f>IF(Biomass!AG131&gt;0, Biomass!AG131*$E18/1000, "")</f>
        <v/>
      </c>
      <c r="AH18" s="52" t="str">
        <f>IF(Biomass!AH131&gt;0, Biomass!AH131*$E18/1000, "")</f>
        <v/>
      </c>
      <c r="AI18" s="52" t="str">
        <f>IF(Biomass!AI131&gt;0, Biomass!AI131*$E18/1000, "")</f>
        <v/>
      </c>
      <c r="AJ18" s="52" t="str">
        <f>IF(Biomass!AJ131&gt;0, Biomass!AJ131*$E18/1000, "")</f>
        <v/>
      </c>
      <c r="AK18" s="52" t="str">
        <f>IF(Biomass!AK131&gt;0, Biomass!AK131*$E18/1000, "")</f>
        <v/>
      </c>
      <c r="AL18" s="52" t="str">
        <f>IF(Biomass!AL131&gt;0, Biomass!AL131*$E18/1000, "")</f>
        <v/>
      </c>
      <c r="AM18" s="52" t="str">
        <f>IF(Biomass!AM131&gt;0, Biomass!AM131*$E18/1000, "")</f>
        <v/>
      </c>
      <c r="AN18" s="52" t="str">
        <f>IF(Biomass!AN131&gt;0, Biomass!AN131*$E18/1000, "")</f>
        <v/>
      </c>
      <c r="AO18" s="52" t="str">
        <f>IF(Biomass!AO131&gt;0, Biomass!AO131*$E18/1000, "")</f>
        <v/>
      </c>
      <c r="AP18" s="52" t="str">
        <f>IF(Biomass!AP131&gt;0, Biomass!AP131*$E18/1000, "")</f>
        <v/>
      </c>
      <c r="AQ18" s="52" t="str">
        <f>IF(Biomass!AQ131&gt;0, Biomass!AQ131*$E18/1000, "")</f>
        <v/>
      </c>
      <c r="AR18" s="52" t="str">
        <f>IF(Biomass!AR131&gt;0, Biomass!AR131*$E18/1000, "")</f>
        <v/>
      </c>
      <c r="AS18" s="52" t="str">
        <f>IF(Biomass!AS131&gt;0, Biomass!AS131*$E18/1000, "")</f>
        <v/>
      </c>
    </row>
    <row r="19" spans="1:45" x14ac:dyDescent="0.3">
      <c r="B19" s="33" t="s">
        <v>56</v>
      </c>
      <c r="C19" s="33" t="s">
        <v>1155</v>
      </c>
      <c r="D19" s="33" t="s">
        <v>133</v>
      </c>
      <c r="E19" s="169">
        <v>1076.326675</v>
      </c>
      <c r="F19" s="52">
        <f>IFERROR('Domestic Extraction'!D14*$E19/1000, "")</f>
        <v>0</v>
      </c>
      <c r="G19" s="52">
        <f>IFERROR('Domestic Extraction'!E14*$E19/1000, "")</f>
        <v>0</v>
      </c>
      <c r="H19" s="52">
        <f>IFERROR('Domestic Extraction'!F14*$E19/1000, "")</f>
        <v>0</v>
      </c>
      <c r="I19" s="52">
        <f>IFERROR('Domestic Extraction'!G14*$E19/1000, "")</f>
        <v>0</v>
      </c>
      <c r="J19" s="52">
        <f>IFERROR('Domestic Extraction'!H14*$E19/1000, "")</f>
        <v>0</v>
      </c>
      <c r="K19" s="52">
        <f>IFERROR('Domestic Extraction'!I14*$E19/1000, "")</f>
        <v>0</v>
      </c>
      <c r="L19" s="52">
        <f>IFERROR('Domestic Extraction'!J14*$E19/1000, "")</f>
        <v>0</v>
      </c>
      <c r="M19" s="52">
        <f>IFERROR('Domestic Extraction'!K14*$E19/1000, "")</f>
        <v>0</v>
      </c>
      <c r="N19" s="52" t="str">
        <f>IFERROR('Domestic Extraction'!L14*$E19/1000, "")</f>
        <v/>
      </c>
      <c r="O19" s="52" t="str">
        <f>IFERROR('Domestic Extraction'!M14*$E19/1000, "")</f>
        <v/>
      </c>
      <c r="P19" s="52" t="str">
        <f>IFERROR('Domestic Extraction'!N14*$E19/1000, "")</f>
        <v/>
      </c>
      <c r="Q19" s="52" t="str">
        <f>IFERROR('Domestic Extraction'!O14*$E19/1000, "")</f>
        <v/>
      </c>
      <c r="R19" s="52" t="str">
        <f>IFERROR('Domestic Extraction'!P14*$E19/1000, "")</f>
        <v/>
      </c>
      <c r="S19" s="52" t="str">
        <f>IFERROR('Domestic Extraction'!Q14*$E19/1000, "")</f>
        <v/>
      </c>
      <c r="T19" s="52" t="str">
        <f>IFERROR('Domestic Extraction'!R14*$E19/1000, "")</f>
        <v/>
      </c>
      <c r="U19" s="52" t="str">
        <f>IFERROR('Domestic Extraction'!S14*$E19/1000, "")</f>
        <v/>
      </c>
      <c r="V19" s="52" t="str">
        <f>IFERROR('Domestic Extraction'!T14*$E19/1000, "")</f>
        <v/>
      </c>
      <c r="W19" s="52" t="str">
        <f>IFERROR('Domestic Extraction'!U14*$E19/1000, "")</f>
        <v/>
      </c>
      <c r="X19" s="52" t="str">
        <f>IFERROR('Domestic Extraction'!V14*$E19/1000, "")</f>
        <v/>
      </c>
      <c r="Y19" s="52" t="str">
        <f>IFERROR('Domestic Extraction'!W14*$E19/1000, "")</f>
        <v/>
      </c>
      <c r="Z19" s="52" t="str">
        <f>IFERROR('Domestic Extraction'!X14*$E19/1000, "")</f>
        <v/>
      </c>
      <c r="AA19" s="52" t="str">
        <f>IFERROR('Domestic Extraction'!Y14*$E19/1000, "")</f>
        <v/>
      </c>
      <c r="AB19" s="52" t="str">
        <f>IFERROR('Domestic Extraction'!Z14*$E19/1000, "")</f>
        <v/>
      </c>
      <c r="AC19" s="52" t="str">
        <f>IFERROR('Domestic Extraction'!AA14*$E19/1000, "")</f>
        <v/>
      </c>
      <c r="AD19" s="52" t="str">
        <f>IFERROR('Domestic Extraction'!AB14*$E19/1000, "")</f>
        <v/>
      </c>
      <c r="AE19" s="52" t="str">
        <f>IFERROR('Domestic Extraction'!AC14*$E19/1000, "")</f>
        <v/>
      </c>
      <c r="AF19" s="52" t="str">
        <f>IFERROR('Domestic Extraction'!AD14*$E19/1000, "")</f>
        <v/>
      </c>
      <c r="AG19" s="52" t="str">
        <f>IFERROR('Domestic Extraction'!AE14*$E19/1000, "")</f>
        <v/>
      </c>
      <c r="AH19" s="52" t="str">
        <f>IFERROR('Domestic Extraction'!AF14*$E19/1000, "")</f>
        <v/>
      </c>
      <c r="AI19" s="52" t="str">
        <f>IFERROR('Domestic Extraction'!AG14*$E19/1000, "")</f>
        <v/>
      </c>
      <c r="AJ19" s="52" t="str">
        <f>IFERROR('Domestic Extraction'!AH14*$E19/1000, "")</f>
        <v/>
      </c>
      <c r="AK19" s="52" t="str">
        <f>IFERROR('Domestic Extraction'!AI14*$E19/1000, "")</f>
        <v/>
      </c>
      <c r="AL19" s="52" t="str">
        <f>IFERROR('Domestic Extraction'!AJ14*$E19/1000, "")</f>
        <v/>
      </c>
      <c r="AM19" s="52" t="str">
        <f>IFERROR('Domestic Extraction'!AK14*$E19/1000, "")</f>
        <v/>
      </c>
      <c r="AN19" s="52" t="str">
        <f>IFERROR('Domestic Extraction'!AL14*$E19/1000, "")</f>
        <v/>
      </c>
      <c r="AO19" s="52" t="str">
        <f>IFERROR('Domestic Extraction'!AM14*$E19/1000, "")</f>
        <v/>
      </c>
      <c r="AP19" s="52" t="str">
        <f>IFERROR('Domestic Extraction'!AN14*$E19/1000, "")</f>
        <v/>
      </c>
      <c r="AQ19" s="52" t="str">
        <f>IFERROR('Domestic Extraction'!AO14*$E19/1000, "")</f>
        <v/>
      </c>
      <c r="AR19" s="52" t="str">
        <f>IFERROR('Domestic Extraction'!AP14*$E19/1000, "")</f>
        <v/>
      </c>
      <c r="AS19" s="52" t="str">
        <f>IFERROR('Domestic Extraction'!AQ14*$E19/1000, "")</f>
        <v/>
      </c>
    </row>
    <row r="20" spans="1:45" x14ac:dyDescent="0.3">
      <c r="B20" s="33" t="s">
        <v>56</v>
      </c>
      <c r="C20" s="33" t="s">
        <v>1155</v>
      </c>
      <c r="D20" s="33" t="s">
        <v>135</v>
      </c>
      <c r="E20" s="169">
        <v>1076.326675</v>
      </c>
      <c r="F20" s="52">
        <f>IFERROR('Domestic Extraction'!D15*$E20/1000, "")</f>
        <v>0</v>
      </c>
      <c r="G20" s="52">
        <f>IFERROR('Domestic Extraction'!E15*$E20/1000, "")</f>
        <v>0</v>
      </c>
      <c r="H20" s="52">
        <f>IFERROR('Domestic Extraction'!F15*$E20/1000, "")</f>
        <v>0</v>
      </c>
      <c r="I20" s="52">
        <f>IFERROR('Domestic Extraction'!G15*$E20/1000, "")</f>
        <v>0</v>
      </c>
      <c r="J20" s="52">
        <f>IFERROR('Domestic Extraction'!H15*$E20/1000, "")</f>
        <v>0</v>
      </c>
      <c r="K20" s="52">
        <f>IFERROR('Domestic Extraction'!I15*$E20/1000, "")</f>
        <v>0</v>
      </c>
      <c r="L20" s="52">
        <f>IFERROR('Domestic Extraction'!J15*$E20/1000, "")</f>
        <v>0</v>
      </c>
      <c r="M20" s="52">
        <f>IFERROR('Domestic Extraction'!K15*$E20/1000, "")</f>
        <v>0</v>
      </c>
      <c r="N20" s="52" t="str">
        <f>IFERROR('Domestic Extraction'!L15*$E20/1000, "")</f>
        <v/>
      </c>
      <c r="O20" s="52" t="str">
        <f>IFERROR('Domestic Extraction'!M15*$E20/1000, "")</f>
        <v/>
      </c>
      <c r="P20" s="52" t="str">
        <f>IFERROR('Domestic Extraction'!N15*$E20/1000, "")</f>
        <v/>
      </c>
      <c r="Q20" s="52" t="str">
        <f>IFERROR('Domestic Extraction'!O15*$E20/1000, "")</f>
        <v/>
      </c>
      <c r="R20" s="52" t="str">
        <f>IFERROR('Domestic Extraction'!P15*$E20/1000, "")</f>
        <v/>
      </c>
      <c r="S20" s="52" t="str">
        <f>IFERROR('Domestic Extraction'!Q15*$E20/1000, "")</f>
        <v/>
      </c>
      <c r="T20" s="52" t="str">
        <f>IFERROR('Domestic Extraction'!R15*$E20/1000, "")</f>
        <v/>
      </c>
      <c r="U20" s="52" t="str">
        <f>IFERROR('Domestic Extraction'!S15*$E20/1000, "")</f>
        <v/>
      </c>
      <c r="V20" s="52" t="str">
        <f>IFERROR('Domestic Extraction'!T15*$E20/1000, "")</f>
        <v/>
      </c>
      <c r="W20" s="52" t="str">
        <f>IFERROR('Domestic Extraction'!U15*$E20/1000, "")</f>
        <v/>
      </c>
      <c r="X20" s="52" t="str">
        <f>IFERROR('Domestic Extraction'!V15*$E20/1000, "")</f>
        <v/>
      </c>
      <c r="Y20" s="52" t="str">
        <f>IFERROR('Domestic Extraction'!W15*$E20/1000, "")</f>
        <v/>
      </c>
      <c r="Z20" s="52" t="str">
        <f>IFERROR('Domestic Extraction'!X15*$E20/1000, "")</f>
        <v/>
      </c>
      <c r="AA20" s="52" t="str">
        <f>IFERROR('Domestic Extraction'!Y15*$E20/1000, "")</f>
        <v/>
      </c>
      <c r="AB20" s="52" t="str">
        <f>IFERROR('Domestic Extraction'!Z15*$E20/1000, "")</f>
        <v/>
      </c>
      <c r="AC20" s="52" t="str">
        <f>IFERROR('Domestic Extraction'!AA15*$E20/1000, "")</f>
        <v/>
      </c>
      <c r="AD20" s="52" t="str">
        <f>IFERROR('Domestic Extraction'!AB15*$E20/1000, "")</f>
        <v/>
      </c>
      <c r="AE20" s="52" t="str">
        <f>IFERROR('Domestic Extraction'!AC15*$E20/1000, "")</f>
        <v/>
      </c>
      <c r="AF20" s="52" t="str">
        <f>IFERROR('Domestic Extraction'!AD15*$E20/1000, "")</f>
        <v/>
      </c>
      <c r="AG20" s="52" t="str">
        <f>IFERROR('Domestic Extraction'!AE15*$E20/1000, "")</f>
        <v/>
      </c>
      <c r="AH20" s="52" t="str">
        <f>IFERROR('Domestic Extraction'!AF15*$E20/1000, "")</f>
        <v/>
      </c>
      <c r="AI20" s="52" t="str">
        <f>IFERROR('Domestic Extraction'!AG15*$E20/1000, "")</f>
        <v/>
      </c>
      <c r="AJ20" s="52" t="str">
        <f>IFERROR('Domestic Extraction'!AH15*$E20/1000, "")</f>
        <v/>
      </c>
      <c r="AK20" s="52" t="str">
        <f>IFERROR('Domestic Extraction'!AI15*$E20/1000, "")</f>
        <v/>
      </c>
      <c r="AL20" s="52" t="str">
        <f>IFERROR('Domestic Extraction'!AJ15*$E20/1000, "")</f>
        <v/>
      </c>
      <c r="AM20" s="52" t="str">
        <f>IFERROR('Domestic Extraction'!AK15*$E20/1000, "")</f>
        <v/>
      </c>
      <c r="AN20" s="52" t="str">
        <f>IFERROR('Domestic Extraction'!AL15*$E20/1000, "")</f>
        <v/>
      </c>
      <c r="AO20" s="52" t="str">
        <f>IFERROR('Domestic Extraction'!AM15*$E20/1000, "")</f>
        <v/>
      </c>
      <c r="AP20" s="52" t="str">
        <f>IFERROR('Domestic Extraction'!AN15*$E20/1000, "")</f>
        <v/>
      </c>
      <c r="AQ20" s="52" t="str">
        <f>IFERROR('Domestic Extraction'!AO15*$E20/1000, "")</f>
        <v/>
      </c>
      <c r="AR20" s="52" t="str">
        <f>IFERROR('Domestic Extraction'!AP15*$E20/1000, "")</f>
        <v/>
      </c>
      <c r="AS20" s="52" t="str">
        <f>IFERROR('Domestic Extraction'!AQ15*$E20/1000, "")</f>
        <v/>
      </c>
    </row>
    <row r="21" spans="1:45" x14ac:dyDescent="0.3">
      <c r="B21" s="33" t="s">
        <v>56</v>
      </c>
      <c r="C21" s="33" t="s">
        <v>1156</v>
      </c>
      <c r="D21" s="33" t="s">
        <v>139</v>
      </c>
      <c r="E21" s="169">
        <v>69.324200000000005</v>
      </c>
      <c r="F21" s="52">
        <f>IFERROR('Domestic Extraction'!D17*$E21/1000, "")</f>
        <v>1988.4260286000001</v>
      </c>
      <c r="G21" s="52">
        <f>IFERROR('Domestic Extraction'!E17*$E21/1000, "")</f>
        <v>1824.1276746000001</v>
      </c>
      <c r="H21" s="52">
        <f>IFERROR('Domestic Extraction'!F17*$E21/1000, "")</f>
        <v>1624.4046544</v>
      </c>
      <c r="I21" s="52">
        <f>IFERROR('Domestic Extraction'!G17*$E21/1000, "")</f>
        <v>1813.3130994000003</v>
      </c>
      <c r="J21" s="52">
        <f>IFERROR('Domestic Extraction'!H17*$E21/1000, "")</f>
        <v>1963.8159376000001</v>
      </c>
      <c r="K21" s="52">
        <f>IFERROR('Domestic Extraction'!I17*$E21/1000, "")</f>
        <v>2091.7190866000001</v>
      </c>
      <c r="L21" s="52">
        <f>IFERROR('Domestic Extraction'!J17*$E21/1000, "")</f>
        <v>2017.1262474000002</v>
      </c>
      <c r="M21" s="52">
        <f>IFERROR('Domestic Extraction'!K17*$E21/1000, "")</f>
        <v>1981.7709053999999</v>
      </c>
      <c r="N21" s="52" t="str">
        <f>IFERROR('Domestic Extraction'!L17*$E21/1000, "")</f>
        <v/>
      </c>
      <c r="O21" s="52" t="str">
        <f>IFERROR('Domestic Extraction'!M17*$E21/1000, "")</f>
        <v/>
      </c>
      <c r="P21" s="52" t="str">
        <f>IFERROR('Domestic Extraction'!N17*$E21/1000, "")</f>
        <v/>
      </c>
      <c r="Q21" s="52" t="str">
        <f>IFERROR('Domestic Extraction'!O17*$E21/1000, "")</f>
        <v/>
      </c>
      <c r="R21" s="52" t="str">
        <f>IFERROR('Domestic Extraction'!P17*$E21/1000, "")</f>
        <v/>
      </c>
      <c r="S21" s="52" t="str">
        <f>IFERROR('Domestic Extraction'!Q17*$E21/1000, "")</f>
        <v/>
      </c>
      <c r="T21" s="52" t="str">
        <f>IFERROR('Domestic Extraction'!R17*$E21/1000, "")</f>
        <v/>
      </c>
      <c r="U21" s="52" t="str">
        <f>IFERROR('Domestic Extraction'!S17*$E21/1000, "")</f>
        <v/>
      </c>
      <c r="V21" s="52" t="str">
        <f>IFERROR('Domestic Extraction'!T17*$E21/1000, "")</f>
        <v/>
      </c>
      <c r="W21" s="52" t="str">
        <f>IFERROR('Domestic Extraction'!U17*$E21/1000, "")</f>
        <v/>
      </c>
      <c r="X21" s="52" t="str">
        <f>IFERROR('Domestic Extraction'!V17*$E21/1000, "")</f>
        <v/>
      </c>
      <c r="Y21" s="52" t="str">
        <f>IFERROR('Domestic Extraction'!W17*$E21/1000, "")</f>
        <v/>
      </c>
      <c r="Z21" s="52" t="str">
        <f>IFERROR('Domestic Extraction'!X17*$E21/1000, "")</f>
        <v/>
      </c>
      <c r="AA21" s="52" t="str">
        <f>IFERROR('Domestic Extraction'!Y17*$E21/1000, "")</f>
        <v/>
      </c>
      <c r="AB21" s="52" t="str">
        <f>IFERROR('Domestic Extraction'!Z17*$E21/1000, "")</f>
        <v/>
      </c>
      <c r="AC21" s="52" t="str">
        <f>IFERROR('Domestic Extraction'!AA17*$E21/1000, "")</f>
        <v/>
      </c>
      <c r="AD21" s="52" t="str">
        <f>IFERROR('Domestic Extraction'!AB17*$E21/1000, "")</f>
        <v/>
      </c>
      <c r="AE21" s="52" t="str">
        <f>IFERROR('Domestic Extraction'!AC17*$E21/1000, "")</f>
        <v/>
      </c>
      <c r="AF21" s="52" t="str">
        <f>IFERROR('Domestic Extraction'!AD17*$E21/1000, "")</f>
        <v/>
      </c>
      <c r="AG21" s="52" t="str">
        <f>IFERROR('Domestic Extraction'!AE17*$E21/1000, "")</f>
        <v/>
      </c>
      <c r="AH21" s="52" t="str">
        <f>IFERROR('Domestic Extraction'!AF17*$E21/1000, "")</f>
        <v/>
      </c>
      <c r="AI21" s="52" t="str">
        <f>IFERROR('Domestic Extraction'!AG17*$E21/1000, "")</f>
        <v/>
      </c>
      <c r="AJ21" s="52" t="str">
        <f>IFERROR('Domestic Extraction'!AH17*$E21/1000, "")</f>
        <v/>
      </c>
      <c r="AK21" s="52" t="str">
        <f>IFERROR('Domestic Extraction'!AI17*$E21/1000, "")</f>
        <v/>
      </c>
      <c r="AL21" s="52" t="str">
        <f>IFERROR('Domestic Extraction'!AJ17*$E21/1000, "")</f>
        <v/>
      </c>
      <c r="AM21" s="52" t="str">
        <f>IFERROR('Domestic Extraction'!AK17*$E21/1000, "")</f>
        <v/>
      </c>
      <c r="AN21" s="52" t="str">
        <f>IFERROR('Domestic Extraction'!AL17*$E21/1000, "")</f>
        <v/>
      </c>
      <c r="AO21" s="52" t="str">
        <f>IFERROR('Domestic Extraction'!AM17*$E21/1000, "")</f>
        <v/>
      </c>
      <c r="AP21" s="52" t="str">
        <f>IFERROR('Domestic Extraction'!AN17*$E21/1000, "")</f>
        <v/>
      </c>
      <c r="AQ21" s="52" t="str">
        <f>IFERROR('Domestic Extraction'!AO17*$E21/1000, "")</f>
        <v/>
      </c>
      <c r="AR21" s="52" t="str">
        <f>IFERROR('Domestic Extraction'!AP17*$E21/1000, "")</f>
        <v/>
      </c>
      <c r="AS21" s="52" t="str">
        <f>IFERROR('Domestic Extraction'!AQ17*$E21/1000, "")</f>
        <v/>
      </c>
    </row>
    <row r="22" spans="1:45" x14ac:dyDescent="0.3">
      <c r="B22" s="33" t="s">
        <v>1157</v>
      </c>
      <c r="C22" s="33"/>
      <c r="D22" s="33" t="s">
        <v>408</v>
      </c>
      <c r="E22" s="169">
        <v>95.625</v>
      </c>
      <c r="F22" s="52">
        <f>IFERROR('Domestic Extraction'!D29*$E22/1000, "")</f>
        <v>559.18133999999998</v>
      </c>
      <c r="G22" s="52">
        <f>IFERROR('Domestic Extraction'!E29*$E22/1000, "")</f>
        <v>473.105682</v>
      </c>
      <c r="H22" s="52">
        <f>IFERROR('Domestic Extraction'!F29*$E22/1000, "")</f>
        <v>296.78802300000007</v>
      </c>
      <c r="I22" s="52">
        <f>IFERROR('Domestic Extraction'!G29*$E22/1000, "")</f>
        <v>260.92834199999999</v>
      </c>
      <c r="J22" s="52">
        <f>IFERROR('Domestic Extraction'!H29*$E22/1000, "")</f>
        <v>124.3125</v>
      </c>
      <c r="K22" s="52">
        <f>IFERROR('Domestic Extraction'!I29*$E22/1000, "")</f>
        <v>76.5</v>
      </c>
      <c r="L22" s="52">
        <f>IFERROR('Domestic Extraction'!J29*$E22/1000, "")</f>
        <v>76.5</v>
      </c>
      <c r="M22" s="52">
        <f>IFERROR('Domestic Extraction'!K29*$E22/1000, "")</f>
        <v>57.375</v>
      </c>
      <c r="N22" s="52" t="str">
        <f>IFERROR('Domestic Extraction'!L29*$E22/1000, "")</f>
        <v/>
      </c>
      <c r="O22" s="52" t="str">
        <f>IFERROR('Domestic Extraction'!M29*$E22/1000, "")</f>
        <v/>
      </c>
      <c r="P22" s="52" t="str">
        <f>IFERROR('Domestic Extraction'!N29*$E22/1000, "")</f>
        <v/>
      </c>
      <c r="Q22" s="52" t="str">
        <f>IFERROR('Domestic Extraction'!O29*$E22/1000, "")</f>
        <v/>
      </c>
      <c r="R22" s="52" t="str">
        <f>IFERROR('Domestic Extraction'!P29*$E22/1000, "")</f>
        <v/>
      </c>
      <c r="S22" s="52" t="str">
        <f>IFERROR('Domestic Extraction'!Q29*$E22/1000, "")</f>
        <v/>
      </c>
      <c r="T22" s="52" t="str">
        <f>IFERROR('Domestic Extraction'!R29*$E22/1000, "")</f>
        <v/>
      </c>
      <c r="U22" s="52" t="str">
        <f>IFERROR('Domestic Extraction'!S29*$E22/1000, "")</f>
        <v/>
      </c>
      <c r="V22" s="52" t="str">
        <f>IFERROR('Domestic Extraction'!T29*$E22/1000, "")</f>
        <v/>
      </c>
      <c r="W22" s="52" t="str">
        <f>IFERROR('Domestic Extraction'!U29*$E22/1000, "")</f>
        <v/>
      </c>
      <c r="X22" s="52" t="str">
        <f>IFERROR('Domestic Extraction'!V29*$E22/1000, "")</f>
        <v/>
      </c>
      <c r="Y22" s="52" t="str">
        <f>IFERROR('Domestic Extraction'!W29*$E22/1000, "")</f>
        <v/>
      </c>
      <c r="Z22" s="52" t="str">
        <f>IFERROR('Domestic Extraction'!X29*$E22/1000, "")</f>
        <v/>
      </c>
      <c r="AA22" s="52" t="str">
        <f>IFERROR('Domestic Extraction'!Y29*$E22/1000, "")</f>
        <v/>
      </c>
      <c r="AB22" s="52" t="str">
        <f>IFERROR('Domestic Extraction'!Z29*$E22/1000, "")</f>
        <v/>
      </c>
      <c r="AC22" s="52" t="str">
        <f>IFERROR('Domestic Extraction'!AA29*$E22/1000, "")</f>
        <v/>
      </c>
      <c r="AD22" s="52" t="str">
        <f>IFERROR('Domestic Extraction'!AB29*$E22/1000, "")</f>
        <v/>
      </c>
      <c r="AE22" s="52" t="str">
        <f>IFERROR('Domestic Extraction'!AC29*$E22/1000, "")</f>
        <v/>
      </c>
      <c r="AF22" s="52" t="str">
        <f>IFERROR('Domestic Extraction'!AD29*$E22/1000, "")</f>
        <v/>
      </c>
      <c r="AG22" s="52" t="str">
        <f>IFERROR('Domestic Extraction'!AE29*$E22/1000, "")</f>
        <v/>
      </c>
      <c r="AH22" s="52" t="str">
        <f>IFERROR('Domestic Extraction'!AF29*$E22/1000, "")</f>
        <v/>
      </c>
      <c r="AI22" s="52" t="str">
        <f>IFERROR('Domestic Extraction'!AG29*$E22/1000, "")</f>
        <v/>
      </c>
      <c r="AJ22" s="52" t="str">
        <f>IFERROR('Domestic Extraction'!AH29*$E22/1000, "")</f>
        <v/>
      </c>
      <c r="AK22" s="52" t="str">
        <f>IFERROR('Domestic Extraction'!AI29*$E22/1000, "")</f>
        <v/>
      </c>
      <c r="AL22" s="52" t="str">
        <f>IFERROR('Domestic Extraction'!AJ29*$E22/1000, "")</f>
        <v/>
      </c>
      <c r="AM22" s="52" t="str">
        <f>IFERROR('Domestic Extraction'!AK29*$E22/1000, "")</f>
        <v/>
      </c>
      <c r="AN22" s="52" t="str">
        <f>IFERROR('Domestic Extraction'!AL29*$E22/1000, "")</f>
        <v/>
      </c>
      <c r="AO22" s="52" t="str">
        <f>IFERROR('Domestic Extraction'!AM29*$E22/1000, "")</f>
        <v/>
      </c>
      <c r="AP22" s="52" t="str">
        <f>IFERROR('Domestic Extraction'!AN29*$E22/1000, "")</f>
        <v/>
      </c>
      <c r="AQ22" s="52" t="str">
        <f>IFERROR('Domestic Extraction'!AO29*$E22/1000, "")</f>
        <v/>
      </c>
      <c r="AR22" s="52" t="str">
        <f>IFERROR('Domestic Extraction'!AP29*$E22/1000, "")</f>
        <v/>
      </c>
      <c r="AS22" s="52" t="str">
        <f>IFERROR('Domestic Extraction'!AQ29*$E22/1000, "")</f>
        <v/>
      </c>
    </row>
    <row r="23" spans="1:45" x14ac:dyDescent="0.3">
      <c r="B23" s="33" t="s">
        <v>1157</v>
      </c>
      <c r="C23" s="33"/>
      <c r="D23" s="33" t="s">
        <v>1158</v>
      </c>
      <c r="E23" s="169">
        <v>152.69999999999999</v>
      </c>
      <c r="F23" s="52">
        <f>IFERROR('Domestic Extraction'!D30*$E23/1000, "")</f>
        <v>7487.2555815459245</v>
      </c>
      <c r="G23" s="52">
        <f>IFERROR('Domestic Extraction'!E30*$E23/1000, "")</f>
        <v>6376.6728115651676</v>
      </c>
      <c r="H23" s="52">
        <f>IFERROR('Domestic Extraction'!F30*$E23/1000, "")</f>
        <v>5819.79057335988</v>
      </c>
      <c r="I23" s="52">
        <f>IFERROR('Domestic Extraction'!G30*$E23/1000, "")</f>
        <v>5727.6022492496822</v>
      </c>
      <c r="J23" s="52">
        <f>IFERROR('Domestic Extraction'!H30*$E23/1000, "")</f>
        <v>6590.4170664880376</v>
      </c>
      <c r="K23" s="52">
        <f>IFERROR('Domestic Extraction'!I30*$E23/1000, "")</f>
        <v>6870.1587641172846</v>
      </c>
      <c r="L23" s="52">
        <f>IFERROR('Domestic Extraction'!J30*$E23/1000, "")</f>
        <v>6828.0837520356299</v>
      </c>
      <c r="M23" s="52">
        <f>IFERROR('Domestic Extraction'!K30*$E23/1000, "")</f>
        <v>7411.6011427249377</v>
      </c>
      <c r="N23" s="52" t="str">
        <f>IFERROR('Domestic Extraction'!L30*$E23/1000, "")</f>
        <v/>
      </c>
      <c r="O23" s="52" t="str">
        <f>IFERROR('Domestic Extraction'!M30*$E23/1000, "")</f>
        <v/>
      </c>
      <c r="P23" s="52" t="str">
        <f>IFERROR('Domestic Extraction'!N30*$E23/1000, "")</f>
        <v/>
      </c>
      <c r="Q23" s="52" t="str">
        <f>IFERROR('Domestic Extraction'!O30*$E23/1000, "")</f>
        <v/>
      </c>
      <c r="R23" s="52" t="str">
        <f>IFERROR('Domestic Extraction'!P30*$E23/1000, "")</f>
        <v/>
      </c>
      <c r="S23" s="52" t="str">
        <f>IFERROR('Domestic Extraction'!Q30*$E23/1000, "")</f>
        <v/>
      </c>
      <c r="T23" s="52" t="str">
        <f>IFERROR('Domestic Extraction'!R30*$E23/1000, "")</f>
        <v/>
      </c>
      <c r="U23" s="52" t="str">
        <f>IFERROR('Domestic Extraction'!S30*$E23/1000, "")</f>
        <v/>
      </c>
      <c r="V23" s="52" t="str">
        <f>IFERROR('Domestic Extraction'!T30*$E23/1000, "")</f>
        <v/>
      </c>
      <c r="W23" s="52" t="str">
        <f>IFERROR('Domestic Extraction'!U30*$E23/1000, "")</f>
        <v/>
      </c>
      <c r="X23" s="52" t="str">
        <f>IFERROR('Domestic Extraction'!V30*$E23/1000, "")</f>
        <v/>
      </c>
      <c r="Y23" s="52" t="str">
        <f>IFERROR('Domestic Extraction'!W30*$E23/1000, "")</f>
        <v/>
      </c>
      <c r="Z23" s="52" t="str">
        <f>IFERROR('Domestic Extraction'!X30*$E23/1000, "")</f>
        <v/>
      </c>
      <c r="AA23" s="52" t="str">
        <f>IFERROR('Domestic Extraction'!Y30*$E23/1000, "")</f>
        <v/>
      </c>
      <c r="AB23" s="52" t="str">
        <f>IFERROR('Domestic Extraction'!Z30*$E23/1000, "")</f>
        <v/>
      </c>
      <c r="AC23" s="52" t="str">
        <f>IFERROR('Domestic Extraction'!AA30*$E23/1000, "")</f>
        <v/>
      </c>
      <c r="AD23" s="52" t="str">
        <f>IFERROR('Domestic Extraction'!AB30*$E23/1000, "")</f>
        <v/>
      </c>
      <c r="AE23" s="52" t="str">
        <f>IFERROR('Domestic Extraction'!AC30*$E23/1000, "")</f>
        <v/>
      </c>
      <c r="AF23" s="52" t="str">
        <f>IFERROR('Domestic Extraction'!AD30*$E23/1000, "")</f>
        <v/>
      </c>
      <c r="AG23" s="52" t="str">
        <f>IFERROR('Domestic Extraction'!AE30*$E23/1000, "")</f>
        <v/>
      </c>
      <c r="AH23" s="52" t="str">
        <f>IFERROR('Domestic Extraction'!AF30*$E23/1000, "")</f>
        <v/>
      </c>
      <c r="AI23" s="52" t="str">
        <f>IFERROR('Domestic Extraction'!AG30*$E23/1000, "")</f>
        <v/>
      </c>
      <c r="AJ23" s="52" t="str">
        <f>IFERROR('Domestic Extraction'!AH30*$E23/1000, "")</f>
        <v/>
      </c>
      <c r="AK23" s="52" t="str">
        <f>IFERROR('Domestic Extraction'!AI30*$E23/1000, "")</f>
        <v/>
      </c>
      <c r="AL23" s="52" t="str">
        <f>IFERROR('Domestic Extraction'!AJ30*$E23/1000, "")</f>
        <v/>
      </c>
      <c r="AM23" s="52" t="str">
        <f>IFERROR('Domestic Extraction'!AK30*$E23/1000, "")</f>
        <v/>
      </c>
      <c r="AN23" s="52" t="str">
        <f>IFERROR('Domestic Extraction'!AL30*$E23/1000, "")</f>
        <v/>
      </c>
      <c r="AO23" s="52" t="str">
        <f>IFERROR('Domestic Extraction'!AM30*$E23/1000, "")</f>
        <v/>
      </c>
      <c r="AP23" s="52" t="str">
        <f>IFERROR('Domestic Extraction'!AN30*$E23/1000, "")</f>
        <v/>
      </c>
      <c r="AQ23" s="52" t="str">
        <f>IFERROR('Domestic Extraction'!AO30*$E23/1000, "")</f>
        <v/>
      </c>
      <c r="AR23" s="52" t="str">
        <f>IFERROR('Domestic Extraction'!AP30*$E23/1000, "")</f>
        <v/>
      </c>
      <c r="AS23" s="52" t="str">
        <f>IFERROR('Domestic Extraction'!AQ30*$E23/1000, "")</f>
        <v/>
      </c>
    </row>
    <row r="24" spans="1:45" x14ac:dyDescent="0.3">
      <c r="B24" s="33" t="s">
        <v>1157</v>
      </c>
      <c r="C24" s="33"/>
      <c r="D24" s="33" t="s">
        <v>578</v>
      </c>
      <c r="E24" s="169">
        <v>95.45</v>
      </c>
      <c r="F24" s="52">
        <f>IFERROR('Domestic Extraction'!D31*$E24/1000, "")</f>
        <v>2455.3282813471237</v>
      </c>
      <c r="G24" s="52">
        <f>IFERROR('Domestic Extraction'!E31*$E24/1000, "")</f>
        <v>1824.1903600333419</v>
      </c>
      <c r="H24" s="52">
        <f>IFERROR('Domestic Extraction'!F31*$E24/1000, "")</f>
        <v>1819.5785241615336</v>
      </c>
      <c r="I24" s="52">
        <f>IFERROR('Domestic Extraction'!G31*$E24/1000, "")</f>
        <v>1905.5891060659496</v>
      </c>
      <c r="J24" s="52">
        <f>IFERROR('Domestic Extraction'!H31*$E24/1000, "")</f>
        <v>2259.8631205384399</v>
      </c>
      <c r="K24" s="52">
        <f>IFERROR('Domestic Extraction'!I31*$E24/1000, "")</f>
        <v>2608.3957444659136</v>
      </c>
      <c r="L24" s="52">
        <f>IFERROR('Domestic Extraction'!J31*$E24/1000, "")</f>
        <v>2506.0522203747482</v>
      </c>
      <c r="M24" s="52">
        <f>IFERROR('Domestic Extraction'!K31*$E24/1000, "")</f>
        <v>2422.1761163975521</v>
      </c>
      <c r="N24" s="52" t="str">
        <f>IFERROR('Domestic Extraction'!L31*$E24/1000, "")</f>
        <v/>
      </c>
      <c r="O24" s="52" t="str">
        <f>IFERROR('Domestic Extraction'!M31*$E24/1000, "")</f>
        <v/>
      </c>
      <c r="P24" s="52" t="str">
        <f>IFERROR('Domestic Extraction'!N31*$E24/1000, "")</f>
        <v/>
      </c>
      <c r="Q24" s="52" t="str">
        <f>IFERROR('Domestic Extraction'!O31*$E24/1000, "")</f>
        <v/>
      </c>
      <c r="R24" s="52" t="str">
        <f>IFERROR('Domestic Extraction'!P31*$E24/1000, "")</f>
        <v/>
      </c>
      <c r="S24" s="52" t="str">
        <f>IFERROR('Domestic Extraction'!Q31*$E24/1000, "")</f>
        <v/>
      </c>
      <c r="T24" s="52" t="str">
        <f>IFERROR('Domestic Extraction'!R31*$E24/1000, "")</f>
        <v/>
      </c>
      <c r="U24" s="52" t="str">
        <f>IFERROR('Domestic Extraction'!S31*$E24/1000, "")</f>
        <v/>
      </c>
      <c r="V24" s="52" t="str">
        <f>IFERROR('Domestic Extraction'!T31*$E24/1000, "")</f>
        <v/>
      </c>
      <c r="W24" s="52" t="str">
        <f>IFERROR('Domestic Extraction'!U31*$E24/1000, "")</f>
        <v/>
      </c>
      <c r="X24" s="52" t="str">
        <f>IFERROR('Domestic Extraction'!V31*$E24/1000, "")</f>
        <v/>
      </c>
      <c r="Y24" s="52" t="str">
        <f>IFERROR('Domestic Extraction'!W31*$E24/1000, "")</f>
        <v/>
      </c>
      <c r="Z24" s="52" t="str">
        <f>IFERROR('Domestic Extraction'!X31*$E24/1000, "")</f>
        <v/>
      </c>
      <c r="AA24" s="52" t="str">
        <f>IFERROR('Domestic Extraction'!Y31*$E24/1000, "")</f>
        <v/>
      </c>
      <c r="AB24" s="52" t="str">
        <f>IFERROR('Domestic Extraction'!Z31*$E24/1000, "")</f>
        <v/>
      </c>
      <c r="AC24" s="52" t="str">
        <f>IFERROR('Domestic Extraction'!AA31*$E24/1000, "")</f>
        <v/>
      </c>
      <c r="AD24" s="52" t="str">
        <f>IFERROR('Domestic Extraction'!AB31*$E24/1000, "")</f>
        <v/>
      </c>
      <c r="AE24" s="52" t="str">
        <f>IFERROR('Domestic Extraction'!AC31*$E24/1000, "")</f>
        <v/>
      </c>
      <c r="AF24" s="52" t="str">
        <f>IFERROR('Domestic Extraction'!AD31*$E24/1000, "")</f>
        <v/>
      </c>
      <c r="AG24" s="52" t="str">
        <f>IFERROR('Domestic Extraction'!AE31*$E24/1000, "")</f>
        <v/>
      </c>
      <c r="AH24" s="52" t="str">
        <f>IFERROR('Domestic Extraction'!AF31*$E24/1000, "")</f>
        <v/>
      </c>
      <c r="AI24" s="52" t="str">
        <f>IFERROR('Domestic Extraction'!AG31*$E24/1000, "")</f>
        <v/>
      </c>
      <c r="AJ24" s="52" t="str">
        <f>IFERROR('Domestic Extraction'!AH31*$E24/1000, "")</f>
        <v/>
      </c>
      <c r="AK24" s="52" t="str">
        <f>IFERROR('Domestic Extraction'!AI31*$E24/1000, "")</f>
        <v/>
      </c>
      <c r="AL24" s="52" t="str">
        <f>IFERROR('Domestic Extraction'!AJ31*$E24/1000, "")</f>
        <v/>
      </c>
      <c r="AM24" s="52" t="str">
        <f>IFERROR('Domestic Extraction'!AK31*$E24/1000, "")</f>
        <v/>
      </c>
      <c r="AN24" s="52" t="str">
        <f>IFERROR('Domestic Extraction'!AL31*$E24/1000, "")</f>
        <v/>
      </c>
      <c r="AO24" s="52" t="str">
        <f>IFERROR('Domestic Extraction'!AM31*$E24/1000, "")</f>
        <v/>
      </c>
      <c r="AP24" s="52" t="str">
        <f>IFERROR('Domestic Extraction'!AN31*$E24/1000, "")</f>
        <v/>
      </c>
      <c r="AQ24" s="52" t="str">
        <f>IFERROR('Domestic Extraction'!AO31*$E24/1000, "")</f>
        <v/>
      </c>
      <c r="AR24" s="52" t="str">
        <f>IFERROR('Domestic Extraction'!AP31*$E24/1000, "")</f>
        <v/>
      </c>
      <c r="AS24" s="52" t="str">
        <f>IFERROR('Domestic Extraction'!AQ31*$E24/1000, "")</f>
        <v/>
      </c>
    </row>
    <row r="25" spans="1:45" ht="16.2" thickBot="1" x14ac:dyDescent="0.35">
      <c r="B25" s="38"/>
      <c r="C25" s="38" t="s">
        <v>1159</v>
      </c>
      <c r="D25" s="38"/>
      <c r="E25" s="38"/>
      <c r="F25" s="38">
        <f t="shared" ref="F25:M25" si="0">IF(SUM(F6:F24)&gt;0, SUM(F6:F24), "")</f>
        <v>13913.735986034002</v>
      </c>
      <c r="G25" s="38">
        <f t="shared" si="0"/>
        <v>11868.503944774331</v>
      </c>
      <c r="H25" s="38">
        <f t="shared" si="0"/>
        <v>11016.374578192448</v>
      </c>
      <c r="I25" s="38">
        <f t="shared" si="0"/>
        <v>11231.784192624826</v>
      </c>
      <c r="J25" s="38">
        <f t="shared" si="0"/>
        <v>12390.285808875342</v>
      </c>
      <c r="K25" s="38">
        <f t="shared" si="0"/>
        <v>13072.592955803801</v>
      </c>
      <c r="L25" s="38">
        <f t="shared" si="0"/>
        <v>12887.24457958144</v>
      </c>
      <c r="M25" s="38">
        <f t="shared" si="0"/>
        <v>13350.015663100525</v>
      </c>
      <c r="N25" s="38" t="str">
        <f t="shared" ref="N25:AS25" si="1">IF(SUM(N6:N24)&gt;0, SUM(N6:N24), "")</f>
        <v/>
      </c>
      <c r="O25" s="38" t="str">
        <f t="shared" si="1"/>
        <v/>
      </c>
      <c r="P25" s="38" t="str">
        <f t="shared" si="1"/>
        <v/>
      </c>
      <c r="Q25" s="38" t="str">
        <f t="shared" si="1"/>
        <v/>
      </c>
      <c r="R25" s="38" t="str">
        <f t="shared" si="1"/>
        <v/>
      </c>
      <c r="S25" s="38" t="str">
        <f t="shared" si="1"/>
        <v/>
      </c>
      <c r="T25" s="38" t="str">
        <f t="shared" si="1"/>
        <v/>
      </c>
      <c r="U25" s="38" t="str">
        <f t="shared" si="1"/>
        <v/>
      </c>
      <c r="V25" s="38" t="str">
        <f t="shared" si="1"/>
        <v/>
      </c>
      <c r="W25" s="38" t="str">
        <f t="shared" si="1"/>
        <v/>
      </c>
      <c r="X25" s="38" t="str">
        <f t="shared" si="1"/>
        <v/>
      </c>
      <c r="Y25" s="38" t="str">
        <f t="shared" si="1"/>
        <v/>
      </c>
      <c r="Z25" s="38" t="str">
        <f t="shared" si="1"/>
        <v/>
      </c>
      <c r="AA25" s="38" t="str">
        <f t="shared" si="1"/>
        <v/>
      </c>
      <c r="AB25" s="38" t="str">
        <f t="shared" si="1"/>
        <v/>
      </c>
      <c r="AC25" s="38" t="str">
        <f t="shared" si="1"/>
        <v/>
      </c>
      <c r="AD25" s="38" t="str">
        <f t="shared" si="1"/>
        <v/>
      </c>
      <c r="AE25" s="38" t="str">
        <f t="shared" si="1"/>
        <v/>
      </c>
      <c r="AF25" s="38" t="str">
        <f t="shared" si="1"/>
        <v/>
      </c>
      <c r="AG25" s="38" t="str">
        <f t="shared" si="1"/>
        <v/>
      </c>
      <c r="AH25" s="38" t="str">
        <f t="shared" si="1"/>
        <v/>
      </c>
      <c r="AI25" s="38" t="str">
        <f t="shared" si="1"/>
        <v/>
      </c>
      <c r="AJ25" s="38" t="str">
        <f t="shared" si="1"/>
        <v/>
      </c>
      <c r="AK25" s="38" t="str">
        <f t="shared" si="1"/>
        <v/>
      </c>
      <c r="AL25" s="38" t="str">
        <f t="shared" si="1"/>
        <v/>
      </c>
      <c r="AM25" s="38" t="str">
        <f t="shared" si="1"/>
        <v/>
      </c>
      <c r="AN25" s="38" t="str">
        <f t="shared" si="1"/>
        <v/>
      </c>
      <c r="AO25" s="38" t="str">
        <f t="shared" si="1"/>
        <v/>
      </c>
      <c r="AP25" s="38" t="str">
        <f t="shared" si="1"/>
        <v/>
      </c>
      <c r="AQ25" s="38" t="str">
        <f t="shared" si="1"/>
        <v/>
      </c>
      <c r="AR25" s="38" t="str">
        <f t="shared" si="1"/>
        <v/>
      </c>
      <c r="AS25" s="38" t="str">
        <f t="shared" si="1"/>
        <v/>
      </c>
    </row>
    <row r="26" spans="1:45" ht="16.2" thickTop="1" x14ac:dyDescent="0.3"/>
    <row r="28" spans="1:45" x14ac:dyDescent="0.3">
      <c r="A28" s="146" t="s">
        <v>99</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tabColor theme="1"/>
  </sheetPr>
  <dimension ref="A1"/>
  <sheetViews>
    <sheetView workbookViewId="0"/>
  </sheetViews>
  <sheetFormatPr defaultRowHeight="15.6"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7"/>
  </sheetPr>
  <dimension ref="A2:H18"/>
  <sheetViews>
    <sheetView zoomScaleNormal="100" workbookViewId="0"/>
  </sheetViews>
  <sheetFormatPr defaultRowHeight="15.6" x14ac:dyDescent="0.3"/>
  <cols>
    <col min="2" max="2" width="12.19921875" customWidth="1"/>
    <col min="3" max="4" width="9.69921875" customWidth="1"/>
    <col min="5" max="5" width="68.69921875" customWidth="1"/>
    <col min="6" max="6" width="12" customWidth="1"/>
    <col min="7" max="7" width="17.5" customWidth="1"/>
    <col min="8" max="8" width="16.19921875" customWidth="1"/>
  </cols>
  <sheetData>
    <row r="2" spans="1:8" ht="21" thickBot="1" x14ac:dyDescent="0.5">
      <c r="A2" s="146" t="str">
        <f>"@"&amp;COUNTIF(A$1:A1,"@*")+1</f>
        <v>@1</v>
      </c>
      <c r="B2" s="23" t="s">
        <v>84</v>
      </c>
      <c r="C2" s="23"/>
      <c r="D2" s="23"/>
      <c r="E2" s="23"/>
      <c r="F2" s="23"/>
      <c r="G2" s="23"/>
    </row>
    <row r="3" spans="1:8" ht="16.2" thickTop="1" x14ac:dyDescent="0.3">
      <c r="A3" s="147"/>
      <c r="B3" s="14"/>
      <c r="C3" s="14"/>
      <c r="D3" s="14"/>
      <c r="E3" s="14"/>
      <c r="F3" s="14"/>
      <c r="G3" s="14"/>
    </row>
    <row r="4" spans="1:8" x14ac:dyDescent="0.3">
      <c r="A4" s="147"/>
      <c r="B4" s="8" t="s">
        <v>85</v>
      </c>
      <c r="C4" s="24"/>
      <c r="D4" s="8" t="s">
        <v>86</v>
      </c>
      <c r="G4" s="14"/>
    </row>
    <row r="5" spans="1:8" x14ac:dyDescent="0.3">
      <c r="A5" s="147"/>
      <c r="B5" s="14"/>
      <c r="C5" s="25"/>
      <c r="D5" s="8" t="s">
        <v>87</v>
      </c>
      <c r="G5" s="14"/>
    </row>
    <row r="6" spans="1:8" x14ac:dyDescent="0.3">
      <c r="A6" s="147"/>
      <c r="B6" s="14"/>
      <c r="C6" s="26"/>
      <c r="D6" s="8" t="s">
        <v>88</v>
      </c>
      <c r="G6" s="14"/>
    </row>
    <row r="7" spans="1:8" x14ac:dyDescent="0.3">
      <c r="A7" s="147"/>
      <c r="B7" s="8" t="s">
        <v>89</v>
      </c>
      <c r="C7" s="8" t="s">
        <v>90</v>
      </c>
      <c r="D7" s="8"/>
      <c r="E7" s="8"/>
      <c r="F7" s="14"/>
      <c r="G7" s="14"/>
    </row>
    <row r="8" spans="1:8" x14ac:dyDescent="0.3">
      <c r="A8" s="147"/>
      <c r="B8" s="14"/>
      <c r="C8" s="14"/>
      <c r="D8" s="14"/>
      <c r="E8" s="14"/>
      <c r="F8" s="14"/>
      <c r="G8" s="14"/>
    </row>
    <row r="9" spans="1:8" x14ac:dyDescent="0.3">
      <c r="A9" s="147"/>
      <c r="B9" s="8" t="s">
        <v>91</v>
      </c>
      <c r="C9" s="8" t="s">
        <v>92</v>
      </c>
      <c r="D9" s="8"/>
      <c r="E9" s="14"/>
      <c r="F9" s="14"/>
      <c r="G9" s="14"/>
    </row>
    <row r="10" spans="1:8" x14ac:dyDescent="0.3">
      <c r="A10" s="147"/>
      <c r="B10" s="14"/>
      <c r="C10" s="14"/>
      <c r="D10" s="14"/>
      <c r="E10" s="14"/>
      <c r="F10" s="14"/>
      <c r="G10" s="14"/>
    </row>
    <row r="11" spans="1:8" ht="46.8" x14ac:dyDescent="0.3">
      <c r="A11" s="147"/>
      <c r="B11" s="29" t="s">
        <v>20</v>
      </c>
      <c r="C11" s="30" t="s">
        <v>93</v>
      </c>
      <c r="D11" s="30" t="s">
        <v>94</v>
      </c>
      <c r="E11" s="30" t="s">
        <v>95</v>
      </c>
      <c r="F11" s="30" t="s">
        <v>96</v>
      </c>
      <c r="G11" s="30" t="s">
        <v>97</v>
      </c>
      <c r="H11" s="30" t="s">
        <v>98</v>
      </c>
    </row>
    <row r="12" spans="1:8" x14ac:dyDescent="0.3">
      <c r="A12" s="147"/>
      <c r="B12" s="32"/>
      <c r="C12" s="4"/>
      <c r="D12" s="4"/>
      <c r="E12" s="4"/>
      <c r="F12" s="4"/>
      <c r="G12" s="4"/>
      <c r="H12" s="4"/>
    </row>
    <row r="13" spans="1:8" x14ac:dyDescent="0.3">
      <c r="A13" s="147"/>
      <c r="B13" s="32"/>
      <c r="C13" s="4"/>
      <c r="D13" s="4"/>
      <c r="E13" s="4"/>
      <c r="F13" s="4"/>
      <c r="G13" s="4"/>
      <c r="H13" s="4"/>
    </row>
    <row r="14" spans="1:8" x14ac:dyDescent="0.3">
      <c r="A14" s="147"/>
      <c r="B14" s="32"/>
      <c r="C14" s="4"/>
      <c r="D14" s="4"/>
      <c r="E14" s="4"/>
      <c r="F14" s="4"/>
      <c r="G14" s="4"/>
      <c r="H14" s="4"/>
    </row>
    <row r="15" spans="1:8" x14ac:dyDescent="0.3">
      <c r="A15" s="147"/>
      <c r="B15" s="32"/>
      <c r="C15" s="4"/>
      <c r="D15" s="4"/>
      <c r="E15" s="4"/>
      <c r="F15" s="4"/>
      <c r="G15" s="4"/>
      <c r="H15" s="4"/>
    </row>
    <row r="16" spans="1:8" x14ac:dyDescent="0.3">
      <c r="A16" s="147"/>
      <c r="B16" s="32"/>
      <c r="C16" s="4"/>
      <c r="D16" s="4"/>
      <c r="E16" s="4"/>
      <c r="F16" s="4"/>
      <c r="G16" s="4"/>
      <c r="H16" s="4"/>
    </row>
    <row r="17" spans="1:1" x14ac:dyDescent="0.3">
      <c r="A17" s="148"/>
    </row>
    <row r="18" spans="1:1" x14ac:dyDescent="0.3">
      <c r="A18" s="146" t="s">
        <v>99</v>
      </c>
    </row>
  </sheetData>
  <conditionalFormatting sqref="F12:F16">
    <cfRule type="cellIs" dxfId="1" priority="1" operator="equal">
      <formula>"Resolved"</formula>
    </cfRule>
    <cfRule type="cellIs" dxfId="0" priority="2" operator="equal">
      <formula>"Live"</formula>
    </cfRule>
  </conditionalFormatting>
  <dataValidations count="1">
    <dataValidation type="list" allowBlank="1" showInputMessage="1" showErrorMessage="1" sqref="F12:F16" xr:uid="{00000000-0002-0000-0200-000000000000}">
      <formula1>"Live, Resolved"</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tabColor theme="8"/>
  </sheetPr>
  <dimension ref="A2:AP50"/>
  <sheetViews>
    <sheetView zoomScale="80" zoomScaleNormal="80" workbookViewId="0">
      <selection activeCell="B49" sqref="B49:K58"/>
    </sheetView>
  </sheetViews>
  <sheetFormatPr defaultRowHeight="15.6" x14ac:dyDescent="0.3"/>
  <cols>
    <col min="1" max="1" width="8.69921875" style="148"/>
    <col min="2" max="2" width="52.59765625" customWidth="1"/>
    <col min="3" max="3" width="10.19921875" bestFit="1" customWidth="1"/>
    <col min="11" max="11" width="11.69921875" customWidth="1"/>
  </cols>
  <sheetData>
    <row r="2" spans="1:42" ht="16.2" thickBot="1" x14ac:dyDescent="0.35">
      <c r="A2" s="146" t="str">
        <f>"@"&amp;COUNTIF(A$1:A1,"@*")+1</f>
        <v>@1</v>
      </c>
      <c r="B2" s="1" t="s">
        <v>77</v>
      </c>
      <c r="C2" s="1"/>
      <c r="D2" s="1"/>
      <c r="E2" s="1"/>
      <c r="F2" s="1"/>
      <c r="G2" s="1"/>
      <c r="H2" s="1"/>
      <c r="I2" s="1"/>
      <c r="J2" s="1"/>
      <c r="K2" s="1"/>
      <c r="L2" s="1"/>
      <c r="M2" s="1"/>
    </row>
    <row r="3" spans="1:42" ht="16.2" thickTop="1" x14ac:dyDescent="0.3"/>
    <row r="4" spans="1:42" x14ac:dyDescent="0.3">
      <c r="B4" s="33"/>
      <c r="C4" s="34">
        <v>2011</v>
      </c>
      <c r="D4" s="34">
        <v>2012</v>
      </c>
      <c r="E4" s="34">
        <v>2013</v>
      </c>
      <c r="F4" s="34">
        <v>2014</v>
      </c>
      <c r="G4" s="34">
        <v>2015</v>
      </c>
      <c r="H4" s="34">
        <v>2016</v>
      </c>
      <c r="I4" s="34">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
      <c r="A5" s="164"/>
      <c r="B5" s="33" t="s">
        <v>1112</v>
      </c>
      <c r="C5" s="36">
        <f>IF(SUM(C6:C9)&gt;0, SUM(C6:C9), "")</f>
        <v>131799.30331457237</v>
      </c>
      <c r="D5" s="36">
        <f t="shared" ref="D5:J5" si="0">IF(SUM(D6:D9)&gt;0, SUM(D6:D9), "")</f>
        <v>113292.73251746592</v>
      </c>
      <c r="E5" s="36">
        <f t="shared" si="0"/>
        <v>106226.76637039956</v>
      </c>
      <c r="F5" s="36">
        <f t="shared" si="0"/>
        <v>110056.1009860714</v>
      </c>
      <c r="G5" s="36">
        <f t="shared" si="0"/>
        <v>119181.72088006794</v>
      </c>
      <c r="H5" s="36">
        <f t="shared" si="0"/>
        <v>125364.72820603474</v>
      </c>
      <c r="I5" s="36">
        <f t="shared" si="0"/>
        <v>123566.35771558282</v>
      </c>
      <c r="J5" s="36">
        <f t="shared" si="0"/>
        <v>125423.57159545113</v>
      </c>
      <c r="K5" s="36" t="str">
        <f t="shared" ref="K5:AP5" si="1">IF(SUM(K6:K9)&gt;0, SUM(K6:K9), "")</f>
        <v/>
      </c>
      <c r="L5" s="36" t="str">
        <f t="shared" si="1"/>
        <v/>
      </c>
      <c r="M5" s="36" t="str">
        <f t="shared" si="1"/>
        <v/>
      </c>
      <c r="N5" s="36" t="str">
        <f t="shared" si="1"/>
        <v/>
      </c>
      <c r="O5" s="36" t="str">
        <f t="shared" si="1"/>
        <v/>
      </c>
      <c r="P5" s="36" t="str">
        <f t="shared" si="1"/>
        <v/>
      </c>
      <c r="Q5" s="36" t="str">
        <f t="shared" si="1"/>
        <v/>
      </c>
      <c r="R5" s="36" t="str">
        <f t="shared" si="1"/>
        <v/>
      </c>
      <c r="S5" s="36" t="str">
        <f t="shared" si="1"/>
        <v/>
      </c>
      <c r="T5" s="36" t="str">
        <f t="shared" si="1"/>
        <v/>
      </c>
      <c r="U5" s="36" t="str">
        <f t="shared" si="1"/>
        <v/>
      </c>
      <c r="V5" s="36" t="str">
        <f t="shared" si="1"/>
        <v/>
      </c>
      <c r="W5" s="36" t="str">
        <f t="shared" si="1"/>
        <v/>
      </c>
      <c r="X5" s="36" t="str">
        <f t="shared" si="1"/>
        <v/>
      </c>
      <c r="Y5" s="36" t="str">
        <f t="shared" si="1"/>
        <v/>
      </c>
      <c r="Z5" s="36" t="str">
        <f t="shared" si="1"/>
        <v/>
      </c>
      <c r="AA5" s="36" t="str">
        <f t="shared" si="1"/>
        <v/>
      </c>
      <c r="AB5" s="36" t="str">
        <f t="shared" si="1"/>
        <v/>
      </c>
      <c r="AC5" s="36" t="str">
        <f t="shared" si="1"/>
        <v/>
      </c>
      <c r="AD5" s="36" t="str">
        <f t="shared" si="1"/>
        <v/>
      </c>
      <c r="AE5" s="36" t="str">
        <f t="shared" si="1"/>
        <v/>
      </c>
      <c r="AF5" s="36" t="str">
        <f t="shared" si="1"/>
        <v/>
      </c>
      <c r="AG5" s="36" t="str">
        <f t="shared" si="1"/>
        <v/>
      </c>
      <c r="AH5" s="36" t="str">
        <f t="shared" si="1"/>
        <v/>
      </c>
      <c r="AI5" s="36" t="str">
        <f t="shared" si="1"/>
        <v/>
      </c>
      <c r="AJ5" s="36" t="str">
        <f t="shared" si="1"/>
        <v/>
      </c>
      <c r="AK5" s="36" t="str">
        <f t="shared" si="1"/>
        <v/>
      </c>
      <c r="AL5" s="36" t="str">
        <f t="shared" si="1"/>
        <v/>
      </c>
      <c r="AM5" s="36" t="str">
        <f t="shared" si="1"/>
        <v/>
      </c>
      <c r="AN5" s="36" t="str">
        <f t="shared" si="1"/>
        <v/>
      </c>
      <c r="AO5" s="36" t="str">
        <f t="shared" si="1"/>
        <v/>
      </c>
      <c r="AP5" s="36" t="str">
        <f t="shared" si="1"/>
        <v/>
      </c>
    </row>
    <row r="6" spans="1:42" x14ac:dyDescent="0.3">
      <c r="A6" s="158"/>
      <c r="B6" s="37" t="s">
        <v>55</v>
      </c>
      <c r="C6" s="58">
        <f>'Domestic Extraction'!D7</f>
        <v>22512.490563639742</v>
      </c>
      <c r="D6" s="58">
        <f>'Domestic Extraction'!E7</f>
        <v>21161.264958961812</v>
      </c>
      <c r="E6" s="58">
        <f>'Domestic Extraction'!F7</f>
        <v>22515.364366739872</v>
      </c>
      <c r="F6" s="58">
        <f>'Domestic Extraction'!G7</f>
        <v>23697.31786797888</v>
      </c>
      <c r="G6" s="58">
        <f>'Domestic Extraction'!H7</f>
        <v>22718.58963140348</v>
      </c>
      <c r="H6" s="58">
        <f>'Domestic Extraction'!I7</f>
        <v>22073.15971734075</v>
      </c>
      <c r="I6" s="58">
        <f>'Domestic Extraction'!J7</f>
        <v>22698.550891599451</v>
      </c>
      <c r="J6" s="58">
        <f>'Domestic Extraction'!K7</f>
        <v>22323.176695478709</v>
      </c>
      <c r="K6" s="58" t="str">
        <f>'Domestic Extraction'!L7</f>
        <v/>
      </c>
      <c r="L6" s="58" t="str">
        <f>'Domestic Extraction'!M7</f>
        <v/>
      </c>
      <c r="M6" s="58" t="str">
        <f>'Domestic Extraction'!N7</f>
        <v/>
      </c>
      <c r="N6" s="58" t="str">
        <f>'Domestic Extraction'!O7</f>
        <v/>
      </c>
      <c r="O6" s="58" t="str">
        <f>'Domestic Extraction'!P7</f>
        <v/>
      </c>
      <c r="P6" s="58" t="str">
        <f>'Domestic Extraction'!Q7</f>
        <v/>
      </c>
      <c r="Q6" s="58" t="str">
        <f>'Domestic Extraction'!R7</f>
        <v/>
      </c>
      <c r="R6" s="58" t="str">
        <f>'Domestic Extraction'!S7</f>
        <v/>
      </c>
      <c r="S6" s="58" t="str">
        <f>'Domestic Extraction'!T7</f>
        <v/>
      </c>
      <c r="T6" s="58" t="str">
        <f>'Domestic Extraction'!U7</f>
        <v/>
      </c>
      <c r="U6" s="58" t="str">
        <f>'Domestic Extraction'!V7</f>
        <v/>
      </c>
      <c r="V6" s="58" t="str">
        <f>'Domestic Extraction'!W7</f>
        <v/>
      </c>
      <c r="W6" s="58" t="str">
        <f>'Domestic Extraction'!X7</f>
        <v/>
      </c>
      <c r="X6" s="58" t="str">
        <f>'Domestic Extraction'!Y7</f>
        <v/>
      </c>
      <c r="Y6" s="58" t="str">
        <f>'Domestic Extraction'!Z7</f>
        <v/>
      </c>
      <c r="Z6" s="58" t="str">
        <f>'Domestic Extraction'!AA7</f>
        <v/>
      </c>
      <c r="AA6" s="58" t="str">
        <f>'Domestic Extraction'!AB7</f>
        <v/>
      </c>
      <c r="AB6" s="58" t="str">
        <f>'Domestic Extraction'!AC7</f>
        <v/>
      </c>
      <c r="AC6" s="58" t="str">
        <f>'Domestic Extraction'!AD7</f>
        <v/>
      </c>
      <c r="AD6" s="58" t="str">
        <f>'Domestic Extraction'!AE7</f>
        <v/>
      </c>
      <c r="AE6" s="58" t="str">
        <f>'Domestic Extraction'!AF7</f>
        <v/>
      </c>
      <c r="AF6" s="58" t="str">
        <f>'Domestic Extraction'!AG7</f>
        <v/>
      </c>
      <c r="AG6" s="58" t="str">
        <f>'Domestic Extraction'!AH7</f>
        <v/>
      </c>
      <c r="AH6" s="58" t="str">
        <f>'Domestic Extraction'!AI7</f>
        <v/>
      </c>
      <c r="AI6" s="58" t="str">
        <f>'Domestic Extraction'!AJ7</f>
        <v/>
      </c>
      <c r="AJ6" s="58" t="str">
        <f>'Domestic Extraction'!AK7</f>
        <v/>
      </c>
      <c r="AK6" s="58" t="str">
        <f>'Domestic Extraction'!AL7</f>
        <v/>
      </c>
      <c r="AL6" s="58" t="str">
        <f>'Domestic Extraction'!AM7</f>
        <v/>
      </c>
      <c r="AM6" s="58" t="str">
        <f>'Domestic Extraction'!AN7</f>
        <v/>
      </c>
      <c r="AN6" s="58" t="str">
        <f>'Domestic Extraction'!AO7</f>
        <v/>
      </c>
      <c r="AO6" s="58" t="str">
        <f>'Domestic Extraction'!AP7</f>
        <v/>
      </c>
      <c r="AP6" s="58" t="str">
        <f>'Domestic Extraction'!AQ7</f>
        <v/>
      </c>
    </row>
    <row r="7" spans="1:42" x14ac:dyDescent="0.3">
      <c r="A7" s="158"/>
      <c r="B7" s="37" t="s">
        <v>1160</v>
      </c>
      <c r="C7" s="58">
        <f>'Domestic Extraction'!D13</f>
        <v>0</v>
      </c>
      <c r="D7" s="58">
        <f>'Domestic Extraction'!E13</f>
        <v>0</v>
      </c>
      <c r="E7" s="58">
        <f>'Domestic Extraction'!F13</f>
        <v>0</v>
      </c>
      <c r="F7" s="58">
        <f>'Domestic Extraction'!G13</f>
        <v>0</v>
      </c>
      <c r="G7" s="58">
        <f>'Domestic Extraction'!H13</f>
        <v>0</v>
      </c>
      <c r="H7" s="58">
        <f>'Domestic Extraction'!I13</f>
        <v>0</v>
      </c>
      <c r="I7" s="58">
        <f>'Domestic Extraction'!J13</f>
        <v>0</v>
      </c>
      <c r="J7" s="58">
        <f>'Domestic Extraction'!K13</f>
        <v>0</v>
      </c>
      <c r="K7" s="58" t="str">
        <f>'Domestic Extraction'!L13</f>
        <v/>
      </c>
      <c r="L7" s="58" t="str">
        <f>'Domestic Extraction'!M13</f>
        <v/>
      </c>
      <c r="M7" s="58" t="str">
        <f>'Domestic Extraction'!N13</f>
        <v/>
      </c>
      <c r="N7" s="58" t="str">
        <f>'Domestic Extraction'!O13</f>
        <v/>
      </c>
      <c r="O7" s="58" t="str">
        <f>'Domestic Extraction'!P13</f>
        <v/>
      </c>
      <c r="P7" s="58" t="str">
        <f>'Domestic Extraction'!Q13</f>
        <v/>
      </c>
      <c r="Q7" s="58" t="str">
        <f>'Domestic Extraction'!R13</f>
        <v/>
      </c>
      <c r="R7" s="58" t="str">
        <f>'Domestic Extraction'!S13</f>
        <v/>
      </c>
      <c r="S7" s="58" t="str">
        <f>'Domestic Extraction'!T13</f>
        <v/>
      </c>
      <c r="T7" s="58" t="str">
        <f>'Domestic Extraction'!U13</f>
        <v/>
      </c>
      <c r="U7" s="58" t="str">
        <f>'Domestic Extraction'!V13</f>
        <v/>
      </c>
      <c r="V7" s="58" t="str">
        <f>'Domestic Extraction'!W13</f>
        <v/>
      </c>
      <c r="W7" s="58" t="str">
        <f>'Domestic Extraction'!X13</f>
        <v/>
      </c>
      <c r="X7" s="58" t="str">
        <f>'Domestic Extraction'!Y13</f>
        <v/>
      </c>
      <c r="Y7" s="58" t="str">
        <f>'Domestic Extraction'!Z13</f>
        <v/>
      </c>
      <c r="Z7" s="58" t="str">
        <f>'Domestic Extraction'!AA13</f>
        <v/>
      </c>
      <c r="AA7" s="58" t="str">
        <f>'Domestic Extraction'!AB13</f>
        <v/>
      </c>
      <c r="AB7" s="58" t="str">
        <f>'Domestic Extraction'!AC13</f>
        <v/>
      </c>
      <c r="AC7" s="58" t="str">
        <f>'Domestic Extraction'!AD13</f>
        <v/>
      </c>
      <c r="AD7" s="58" t="str">
        <f>'Domestic Extraction'!AE13</f>
        <v/>
      </c>
      <c r="AE7" s="58" t="str">
        <f>'Domestic Extraction'!AF13</f>
        <v/>
      </c>
      <c r="AF7" s="58" t="str">
        <f>'Domestic Extraction'!AG13</f>
        <v/>
      </c>
      <c r="AG7" s="58" t="str">
        <f>'Domestic Extraction'!AH13</f>
        <v/>
      </c>
      <c r="AH7" s="58" t="str">
        <f>'Domestic Extraction'!AI13</f>
        <v/>
      </c>
      <c r="AI7" s="58" t="str">
        <f>'Domestic Extraction'!AJ13</f>
        <v/>
      </c>
      <c r="AJ7" s="58" t="str">
        <f>'Domestic Extraction'!AK13</f>
        <v/>
      </c>
      <c r="AK7" s="58" t="str">
        <f>'Domestic Extraction'!AL13</f>
        <v/>
      </c>
      <c r="AL7" s="58" t="str">
        <f>'Domestic Extraction'!AM13</f>
        <v/>
      </c>
      <c r="AM7" s="58" t="str">
        <f>'Domestic Extraction'!AN13</f>
        <v/>
      </c>
      <c r="AN7" s="58" t="str">
        <f>'Domestic Extraction'!AO13</f>
        <v/>
      </c>
      <c r="AO7" s="58" t="str">
        <f>'Domestic Extraction'!AP13</f>
        <v/>
      </c>
      <c r="AP7" s="58" t="str">
        <f>'Domestic Extraction'!AQ13</f>
        <v/>
      </c>
    </row>
    <row r="8" spans="1:42" x14ac:dyDescent="0.3">
      <c r="A8" s="158"/>
      <c r="B8" s="37" t="s">
        <v>139</v>
      </c>
      <c r="C8" s="58">
        <f>'Domestic Extraction'!D17</f>
        <v>28683</v>
      </c>
      <c r="D8" s="58">
        <f>'Domestic Extraction'!E17</f>
        <v>26313</v>
      </c>
      <c r="E8" s="58">
        <f>'Domestic Extraction'!F17</f>
        <v>23432</v>
      </c>
      <c r="F8" s="58">
        <f>'Domestic Extraction'!G17</f>
        <v>26157</v>
      </c>
      <c r="G8" s="58">
        <f>'Domestic Extraction'!H17</f>
        <v>28328</v>
      </c>
      <c r="H8" s="58">
        <f>'Domestic Extraction'!I17</f>
        <v>30173</v>
      </c>
      <c r="I8" s="58">
        <f>'Domestic Extraction'!J17</f>
        <v>29097</v>
      </c>
      <c r="J8" s="58">
        <f>'Domestic Extraction'!K17</f>
        <v>28587</v>
      </c>
      <c r="K8" s="58" t="str">
        <f>'Domestic Extraction'!L17</f>
        <v/>
      </c>
      <c r="L8" s="58" t="str">
        <f>'Domestic Extraction'!M17</f>
        <v/>
      </c>
      <c r="M8" s="58" t="str">
        <f>'Domestic Extraction'!N17</f>
        <v/>
      </c>
      <c r="N8" s="58" t="str">
        <f>'Domestic Extraction'!O17</f>
        <v/>
      </c>
      <c r="O8" s="58" t="str">
        <f>'Domestic Extraction'!P17</f>
        <v/>
      </c>
      <c r="P8" s="58" t="str">
        <f>'Domestic Extraction'!Q17</f>
        <v/>
      </c>
      <c r="Q8" s="58" t="str">
        <f>'Domestic Extraction'!R17</f>
        <v/>
      </c>
      <c r="R8" s="58" t="str">
        <f>'Domestic Extraction'!S17</f>
        <v/>
      </c>
      <c r="S8" s="58" t="str">
        <f>'Domestic Extraction'!T17</f>
        <v/>
      </c>
      <c r="T8" s="58" t="str">
        <f>'Domestic Extraction'!U17</f>
        <v/>
      </c>
      <c r="U8" s="58" t="str">
        <f>'Domestic Extraction'!V17</f>
        <v/>
      </c>
      <c r="V8" s="58" t="str">
        <f>'Domestic Extraction'!W17</f>
        <v/>
      </c>
      <c r="W8" s="58" t="str">
        <f>'Domestic Extraction'!X17</f>
        <v/>
      </c>
      <c r="X8" s="58" t="str">
        <f>'Domestic Extraction'!Y17</f>
        <v/>
      </c>
      <c r="Y8" s="58" t="str">
        <f>'Domestic Extraction'!Z17</f>
        <v/>
      </c>
      <c r="Z8" s="58" t="str">
        <f>'Domestic Extraction'!AA17</f>
        <v/>
      </c>
      <c r="AA8" s="58" t="str">
        <f>'Domestic Extraction'!AB17</f>
        <v/>
      </c>
      <c r="AB8" s="58" t="str">
        <f>'Domestic Extraction'!AC17</f>
        <v/>
      </c>
      <c r="AC8" s="58" t="str">
        <f>'Domestic Extraction'!AD17</f>
        <v/>
      </c>
      <c r="AD8" s="58" t="str">
        <f>'Domestic Extraction'!AE17</f>
        <v/>
      </c>
      <c r="AE8" s="58" t="str">
        <f>'Domestic Extraction'!AF17</f>
        <v/>
      </c>
      <c r="AF8" s="58" t="str">
        <f>'Domestic Extraction'!AG17</f>
        <v/>
      </c>
      <c r="AG8" s="58" t="str">
        <f>'Domestic Extraction'!AH17</f>
        <v/>
      </c>
      <c r="AH8" s="58" t="str">
        <f>'Domestic Extraction'!AI17</f>
        <v/>
      </c>
      <c r="AI8" s="58" t="str">
        <f>'Domestic Extraction'!AJ17</f>
        <v/>
      </c>
      <c r="AJ8" s="58" t="str">
        <f>'Domestic Extraction'!AK17</f>
        <v/>
      </c>
      <c r="AK8" s="58" t="str">
        <f>'Domestic Extraction'!AL17</f>
        <v/>
      </c>
      <c r="AL8" s="58" t="str">
        <f>'Domestic Extraction'!AM17</f>
        <v/>
      </c>
      <c r="AM8" s="58" t="str">
        <f>'Domestic Extraction'!AN17</f>
        <v/>
      </c>
      <c r="AN8" s="58" t="str">
        <f>'Domestic Extraction'!AO17</f>
        <v/>
      </c>
      <c r="AO8" s="58" t="str">
        <f>'Domestic Extraction'!AP17</f>
        <v/>
      </c>
      <c r="AP8" s="58" t="str">
        <f>'Domestic Extraction'!AQ17</f>
        <v/>
      </c>
    </row>
    <row r="9" spans="1:42" x14ac:dyDescent="0.3">
      <c r="A9" s="158"/>
      <c r="B9" s="37" t="s">
        <v>161</v>
      </c>
      <c r="C9" s="58">
        <f>'Domestic Extraction'!D28</f>
        <v>80603.812750932615</v>
      </c>
      <c r="D9" s="58">
        <f>'Domestic Extraction'!E28</f>
        <v>65818.467558504111</v>
      </c>
      <c r="E9" s="58">
        <f>'Domestic Extraction'!F28</f>
        <v>60279.402003659692</v>
      </c>
      <c r="F9" s="58">
        <f>'Domestic Extraction'!G28</f>
        <v>60201.783118092513</v>
      </c>
      <c r="G9" s="58">
        <f>'Domestic Extraction'!H28</f>
        <v>68135.13124866446</v>
      </c>
      <c r="H9" s="58">
        <f>'Domestic Extraction'!I28</f>
        <v>73118.568488693985</v>
      </c>
      <c r="I9" s="58">
        <f>'Domestic Extraction'!J28</f>
        <v>71770.806823983381</v>
      </c>
      <c r="J9" s="58">
        <f>'Domestic Extraction'!K28</f>
        <v>74513.394899972423</v>
      </c>
      <c r="K9" s="58" t="str">
        <f>'Domestic Extraction'!L28</f>
        <v/>
      </c>
      <c r="L9" s="58" t="str">
        <f>'Domestic Extraction'!M28</f>
        <v/>
      </c>
      <c r="M9" s="58" t="str">
        <f>'Domestic Extraction'!N28</f>
        <v/>
      </c>
      <c r="N9" s="58" t="str">
        <f>'Domestic Extraction'!O28</f>
        <v/>
      </c>
      <c r="O9" s="58" t="str">
        <f>'Domestic Extraction'!P28</f>
        <v/>
      </c>
      <c r="P9" s="58" t="str">
        <f>'Domestic Extraction'!Q28</f>
        <v/>
      </c>
      <c r="Q9" s="58" t="str">
        <f>'Domestic Extraction'!R28</f>
        <v/>
      </c>
      <c r="R9" s="58" t="str">
        <f>'Domestic Extraction'!S28</f>
        <v/>
      </c>
      <c r="S9" s="58" t="str">
        <f>'Domestic Extraction'!T28</f>
        <v/>
      </c>
      <c r="T9" s="58" t="str">
        <f>'Domestic Extraction'!U28</f>
        <v/>
      </c>
      <c r="U9" s="58" t="str">
        <f>'Domestic Extraction'!V28</f>
        <v/>
      </c>
      <c r="V9" s="58" t="str">
        <f>'Domestic Extraction'!W28</f>
        <v/>
      </c>
      <c r="W9" s="58" t="str">
        <f>'Domestic Extraction'!X28</f>
        <v/>
      </c>
      <c r="X9" s="58" t="str">
        <f>'Domestic Extraction'!Y28</f>
        <v/>
      </c>
      <c r="Y9" s="58" t="str">
        <f>'Domestic Extraction'!Z28</f>
        <v/>
      </c>
      <c r="Z9" s="58" t="str">
        <f>'Domestic Extraction'!AA28</f>
        <v/>
      </c>
      <c r="AA9" s="58" t="str">
        <f>'Domestic Extraction'!AB28</f>
        <v/>
      </c>
      <c r="AB9" s="58" t="str">
        <f>'Domestic Extraction'!AC28</f>
        <v/>
      </c>
      <c r="AC9" s="58" t="str">
        <f>'Domestic Extraction'!AD28</f>
        <v/>
      </c>
      <c r="AD9" s="58" t="str">
        <f>'Domestic Extraction'!AE28</f>
        <v/>
      </c>
      <c r="AE9" s="58" t="str">
        <f>'Domestic Extraction'!AF28</f>
        <v/>
      </c>
      <c r="AF9" s="58" t="str">
        <f>'Domestic Extraction'!AG28</f>
        <v/>
      </c>
      <c r="AG9" s="58" t="str">
        <f>'Domestic Extraction'!AH28</f>
        <v/>
      </c>
      <c r="AH9" s="58" t="str">
        <f>'Domestic Extraction'!AI28</f>
        <v/>
      </c>
      <c r="AI9" s="58" t="str">
        <f>'Domestic Extraction'!AJ28</f>
        <v/>
      </c>
      <c r="AJ9" s="58" t="str">
        <f>'Domestic Extraction'!AK28</f>
        <v/>
      </c>
      <c r="AK9" s="58" t="str">
        <f>'Domestic Extraction'!AL28</f>
        <v/>
      </c>
      <c r="AL9" s="58" t="str">
        <f>'Domestic Extraction'!AM28</f>
        <v/>
      </c>
      <c r="AM9" s="58" t="str">
        <f>'Domestic Extraction'!AN28</f>
        <v/>
      </c>
      <c r="AN9" s="58" t="str">
        <f>'Domestic Extraction'!AO28</f>
        <v/>
      </c>
      <c r="AO9" s="58" t="str">
        <f>'Domestic Extraction'!AP28</f>
        <v/>
      </c>
      <c r="AP9" s="58" t="str">
        <f>'Domestic Extraction'!AQ28</f>
        <v/>
      </c>
    </row>
    <row r="10" spans="1:42" x14ac:dyDescent="0.3">
      <c r="A10" s="164"/>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row>
    <row r="11" spans="1:42" x14ac:dyDescent="0.3">
      <c r="A11" s="158"/>
      <c r="B11" s="33" t="s">
        <v>576</v>
      </c>
      <c r="C11" s="36">
        <f>IF(SUM(C12:C15)&gt;0, SUM(C12:C15), "")</f>
        <v>34095.324373287993</v>
      </c>
      <c r="D11" s="36">
        <f t="shared" ref="D11:J11" si="2">IF(SUM(D12:D15)&gt;0, SUM(D12:D15), "")</f>
        <v>38083.459258168652</v>
      </c>
      <c r="E11" s="36">
        <f t="shared" si="2"/>
        <v>42691.76291946225</v>
      </c>
      <c r="F11" s="36">
        <f t="shared" si="2"/>
        <v>42409.672186160817</v>
      </c>
      <c r="G11" s="36">
        <f t="shared" si="2"/>
        <v>45431.473996586836</v>
      </c>
      <c r="H11" s="36">
        <f t="shared" si="2"/>
        <v>42993.210983720637</v>
      </c>
      <c r="I11" s="36">
        <f t="shared" si="2"/>
        <v>43892.467831326532</v>
      </c>
      <c r="J11" s="36">
        <f t="shared" si="2"/>
        <v>39170.719853938426</v>
      </c>
      <c r="K11" s="36" t="str">
        <f t="shared" ref="K11:AP11" si="3">IF(SUM(K12:K15)&gt;0, SUM(K12:K15), "")</f>
        <v/>
      </c>
      <c r="L11" s="36" t="str">
        <f t="shared" si="3"/>
        <v/>
      </c>
      <c r="M11" s="36" t="str">
        <f t="shared" si="3"/>
        <v/>
      </c>
      <c r="N11" s="36" t="str">
        <f t="shared" si="3"/>
        <v/>
      </c>
      <c r="O11" s="36" t="str">
        <f t="shared" si="3"/>
        <v/>
      </c>
      <c r="P11" s="36" t="str">
        <f t="shared" si="3"/>
        <v/>
      </c>
      <c r="Q11" s="36" t="str">
        <f t="shared" si="3"/>
        <v/>
      </c>
      <c r="R11" s="36" t="str">
        <f t="shared" si="3"/>
        <v/>
      </c>
      <c r="S11" s="36" t="str">
        <f t="shared" si="3"/>
        <v/>
      </c>
      <c r="T11" s="36" t="str">
        <f t="shared" si="3"/>
        <v/>
      </c>
      <c r="U11" s="36" t="str">
        <f t="shared" si="3"/>
        <v/>
      </c>
      <c r="V11" s="36" t="str">
        <f t="shared" si="3"/>
        <v/>
      </c>
      <c r="W11" s="36" t="str">
        <f t="shared" si="3"/>
        <v/>
      </c>
      <c r="X11" s="36" t="str">
        <f t="shared" si="3"/>
        <v/>
      </c>
      <c r="Y11" s="36" t="str">
        <f t="shared" si="3"/>
        <v/>
      </c>
      <c r="Z11" s="36" t="str">
        <f t="shared" si="3"/>
        <v/>
      </c>
      <c r="AA11" s="36" t="str">
        <f t="shared" si="3"/>
        <v/>
      </c>
      <c r="AB11" s="36" t="str">
        <f t="shared" si="3"/>
        <v/>
      </c>
      <c r="AC11" s="36" t="str">
        <f t="shared" si="3"/>
        <v/>
      </c>
      <c r="AD11" s="36" t="str">
        <f t="shared" si="3"/>
        <v/>
      </c>
      <c r="AE11" s="36" t="str">
        <f t="shared" si="3"/>
        <v/>
      </c>
      <c r="AF11" s="36" t="str">
        <f t="shared" si="3"/>
        <v/>
      </c>
      <c r="AG11" s="36" t="str">
        <f t="shared" si="3"/>
        <v/>
      </c>
      <c r="AH11" s="36" t="str">
        <f t="shared" si="3"/>
        <v/>
      </c>
      <c r="AI11" s="36" t="str">
        <f t="shared" si="3"/>
        <v/>
      </c>
      <c r="AJ11" s="36" t="str">
        <f t="shared" si="3"/>
        <v/>
      </c>
      <c r="AK11" s="36" t="str">
        <f t="shared" si="3"/>
        <v/>
      </c>
      <c r="AL11" s="36" t="str">
        <f t="shared" si="3"/>
        <v/>
      </c>
      <c r="AM11" s="36" t="str">
        <f t="shared" si="3"/>
        <v/>
      </c>
      <c r="AN11" s="36" t="str">
        <f t="shared" si="3"/>
        <v/>
      </c>
      <c r="AO11" s="36" t="str">
        <f t="shared" si="3"/>
        <v/>
      </c>
      <c r="AP11" s="36" t="str">
        <f t="shared" si="3"/>
        <v/>
      </c>
    </row>
    <row r="12" spans="1:42" x14ac:dyDescent="0.3">
      <c r="A12" s="158"/>
      <c r="B12" s="37" t="s">
        <v>55</v>
      </c>
      <c r="C12" s="58">
        <f>IF(SUMIFS(Imports!$D64:$DS64, Imports!$D$62:$DS$62, C$4, Imports!$D$63:$DS$63, "Total")&gt;0, SUMIFS(Imports!$D64:$DS64, Imports!$D$62:$DS$62, C$4, Imports!$D$63:$DS$63, "Total"), "")</f>
        <v>9699.2244415661971</v>
      </c>
      <c r="D12" s="58">
        <f>IF(SUMIFS(Imports!$D64:$DS64, Imports!$D$62:$DS$62, D$4, Imports!$D$63:$DS$63, "Total")&gt;0, SUMIFS(Imports!$D64:$DS64, Imports!$D$62:$DS$62, D$4, Imports!$D$63:$DS$63, "Total"), "")</f>
        <v>10480.394391127596</v>
      </c>
      <c r="E12" s="58">
        <f>IF(SUMIFS(Imports!$D64:$DS64, Imports!$D$62:$DS$62, E$4, Imports!$D$63:$DS$63, "Total")&gt;0, SUMIFS(Imports!$D64:$DS64, Imports!$D$62:$DS$62, E$4, Imports!$D$63:$DS$63, "Total"), "")</f>
        <v>11885.087843319612</v>
      </c>
      <c r="F12" s="58">
        <f>IF(SUMIFS(Imports!$D64:$DS64, Imports!$D$62:$DS$62, F$4, Imports!$D$63:$DS$63, "Total")&gt;0, SUMIFS(Imports!$D64:$DS64, Imports!$D$62:$DS$62, F$4, Imports!$D$63:$DS$63, "Total"), "")</f>
        <v>12002.769924186872</v>
      </c>
      <c r="G12" s="58">
        <f>IF(SUMIFS(Imports!$D64:$DS64, Imports!$D$62:$DS$62, G$4, Imports!$D$63:$DS$63, "Total")&gt;0, SUMIFS(Imports!$D64:$DS64, Imports!$D$62:$DS$62, G$4, Imports!$D$63:$DS$63, "Total"), "")</f>
        <v>12694.455064419712</v>
      </c>
      <c r="H12" s="58">
        <f>IF(SUMIFS(Imports!$D64:$DS64, Imports!$D$62:$DS$62, H$4, Imports!$D$63:$DS$63, "Total")&gt;0, SUMIFS(Imports!$D64:$DS64, Imports!$D$62:$DS$62, H$4, Imports!$D$63:$DS$63, "Total"), "")</f>
        <v>12333.088376817674</v>
      </c>
      <c r="I12" s="58">
        <f>IF(SUMIFS(Imports!$D64:$DS64, Imports!$D$62:$DS$62, I$4, Imports!$D$63:$DS$63, "Total")&gt;0, SUMIFS(Imports!$D64:$DS64, Imports!$D$62:$DS$62, I$4, Imports!$D$63:$DS$63, "Total"), "")</f>
        <v>11777.453160631016</v>
      </c>
      <c r="J12" s="58">
        <f>IF(SUMIFS(Imports!$D64:$DS64, Imports!$D$62:$DS$62, J$4, Imports!$D$63:$DS$63, "Total")&gt;0, SUMIFS(Imports!$D64:$DS64, Imports!$D$62:$DS$62, J$4, Imports!$D$63:$DS$63, "Total"), "")</f>
        <v>9016.2334966641065</v>
      </c>
      <c r="K12" s="58" t="str">
        <f>IF(SUMIFS(Imports!$D64:$DS64, Imports!$D$62:$DS$62, K$4, Imports!$D$63:$DS$63, "Total")&gt;0, SUMIFS(Imports!$D64:$DS64, Imports!$D$62:$DS$62, K$4, Imports!$D$63:$DS$63, "Total"), "")</f>
        <v/>
      </c>
      <c r="L12" s="58" t="str">
        <f>IF(SUMIFS(Imports!$D64:$DS64, Imports!$D$62:$DS$62, L$4, Imports!$D$63:$DS$63, "Total")&gt;0, SUMIFS(Imports!$D64:$DS64, Imports!$D$62:$DS$62, L$4, Imports!$D$63:$DS$63, "Total"), "")</f>
        <v/>
      </c>
      <c r="M12" s="58" t="str">
        <f>IF(SUMIFS(Imports!$D64:$DS64, Imports!$D$62:$DS$62, M$4, Imports!$D$63:$DS$63, "Total")&gt;0, SUMIFS(Imports!$D64:$DS64, Imports!$D$62:$DS$62, M$4, Imports!$D$63:$DS$63, "Total"), "")</f>
        <v/>
      </c>
      <c r="N12" s="58" t="str">
        <f>IF(SUMIFS(Imports!$D64:$DS64, Imports!$D$62:$DS$62, N$4, Imports!$D$63:$DS$63, "Total")&gt;0, SUMIFS(Imports!$D64:$DS64, Imports!$D$62:$DS$62, N$4, Imports!$D$63:$DS$63, "Total"), "")</f>
        <v/>
      </c>
      <c r="O12" s="58" t="str">
        <f>IF(SUMIFS(Imports!$D64:$DS64, Imports!$D$62:$DS$62, O$4, Imports!$D$63:$DS$63, "Total")&gt;0, SUMIFS(Imports!$D64:$DS64, Imports!$D$62:$DS$62, O$4, Imports!$D$63:$DS$63, "Total"), "")</f>
        <v/>
      </c>
      <c r="P12" s="58" t="str">
        <f>IF(SUMIFS(Imports!$D64:$DS64, Imports!$D$62:$DS$62, P$4, Imports!$D$63:$DS$63, "Total")&gt;0, SUMIFS(Imports!$D64:$DS64, Imports!$D$62:$DS$62, P$4, Imports!$D$63:$DS$63, "Total"), "")</f>
        <v/>
      </c>
      <c r="Q12" s="58" t="str">
        <f>IF(SUMIFS(Imports!$D64:$DS64, Imports!$D$62:$DS$62, Q$4, Imports!$D$63:$DS$63, "Total")&gt;0, SUMIFS(Imports!$D64:$DS64, Imports!$D$62:$DS$62, Q$4, Imports!$D$63:$DS$63, "Total"), "")</f>
        <v/>
      </c>
      <c r="R12" s="58" t="str">
        <f>IF(SUMIFS(Imports!$D64:$DS64, Imports!$D$62:$DS$62, R$4, Imports!$D$63:$DS$63, "Total")&gt;0, SUMIFS(Imports!$D64:$DS64, Imports!$D$62:$DS$62, R$4, Imports!$D$63:$DS$63, "Total"), "")</f>
        <v/>
      </c>
      <c r="S12" s="58" t="str">
        <f>IF(SUMIFS(Imports!$D64:$DS64, Imports!$D$62:$DS$62, S$4, Imports!$D$63:$DS$63, "Total")&gt;0, SUMIFS(Imports!$D64:$DS64, Imports!$D$62:$DS$62, S$4, Imports!$D$63:$DS$63, "Total"), "")</f>
        <v/>
      </c>
      <c r="T12" s="58" t="str">
        <f>IF(SUMIFS(Imports!$D64:$DS64, Imports!$D$62:$DS$62, T$4, Imports!$D$63:$DS$63, "Total")&gt;0, SUMIFS(Imports!$D64:$DS64, Imports!$D$62:$DS$62, T$4, Imports!$D$63:$DS$63, "Total"), "")</f>
        <v/>
      </c>
      <c r="U12" s="58" t="str">
        <f>IF(SUMIFS(Imports!$D64:$DS64, Imports!$D$62:$DS$62, U$4, Imports!$D$63:$DS$63, "Total")&gt;0, SUMIFS(Imports!$D64:$DS64, Imports!$D$62:$DS$62, U$4, Imports!$D$63:$DS$63, "Total"), "")</f>
        <v/>
      </c>
      <c r="V12" s="58" t="str">
        <f>IF(SUMIFS(Imports!$D64:$DS64, Imports!$D$62:$DS$62, V$4, Imports!$D$63:$DS$63, "Total")&gt;0, SUMIFS(Imports!$D64:$DS64, Imports!$D$62:$DS$62, V$4, Imports!$D$63:$DS$63, "Total"), "")</f>
        <v/>
      </c>
      <c r="W12" s="58" t="str">
        <f>IF(SUMIFS(Imports!$D64:$DS64, Imports!$D$62:$DS$62, W$4, Imports!$D$63:$DS$63, "Total")&gt;0, SUMIFS(Imports!$D64:$DS64, Imports!$D$62:$DS$62, W$4, Imports!$D$63:$DS$63, "Total"), "")</f>
        <v/>
      </c>
      <c r="X12" s="58" t="str">
        <f>IF(SUMIFS(Imports!$D64:$DS64, Imports!$D$62:$DS$62, X$4, Imports!$D$63:$DS$63, "Total")&gt;0, SUMIFS(Imports!$D64:$DS64, Imports!$D$62:$DS$62, X$4, Imports!$D$63:$DS$63, "Total"), "")</f>
        <v/>
      </c>
      <c r="Y12" s="58" t="str">
        <f>IF(SUMIFS(Imports!$D64:$DS64, Imports!$D$62:$DS$62, Y$4, Imports!$D$63:$DS$63, "Total")&gt;0, SUMIFS(Imports!$D64:$DS64, Imports!$D$62:$DS$62, Y$4, Imports!$D$63:$DS$63, "Total"), "")</f>
        <v/>
      </c>
      <c r="Z12" s="58" t="str">
        <f>IF(SUMIFS(Imports!$D64:$DS64, Imports!$D$62:$DS$62, Z$4, Imports!$D$63:$DS$63, "Total")&gt;0, SUMIFS(Imports!$D64:$DS64, Imports!$D$62:$DS$62, Z$4, Imports!$D$63:$DS$63, "Total"), "")</f>
        <v/>
      </c>
      <c r="AA12" s="58" t="str">
        <f>IF(SUMIFS(Imports!$D64:$DS64, Imports!$D$62:$DS$62, AA$4, Imports!$D$63:$DS$63, "Total")&gt;0, SUMIFS(Imports!$D64:$DS64, Imports!$D$62:$DS$62, AA$4, Imports!$D$63:$DS$63, "Total"), "")</f>
        <v/>
      </c>
      <c r="AB12" s="58" t="str">
        <f>IF(SUMIFS(Imports!$D64:$DS64, Imports!$D$62:$DS$62, AB$4, Imports!$D$63:$DS$63, "Total")&gt;0, SUMIFS(Imports!$D64:$DS64, Imports!$D$62:$DS$62, AB$4, Imports!$D$63:$DS$63, "Total"), "")</f>
        <v/>
      </c>
      <c r="AC12" s="58" t="str">
        <f>IF(SUMIFS(Imports!$D64:$DS64, Imports!$D$62:$DS$62, AC$4, Imports!$D$63:$DS$63, "Total")&gt;0, SUMIFS(Imports!$D64:$DS64, Imports!$D$62:$DS$62, AC$4, Imports!$D$63:$DS$63, "Total"), "")</f>
        <v/>
      </c>
      <c r="AD12" s="58" t="str">
        <f>IF(SUMIFS(Imports!$D64:$DS64, Imports!$D$62:$DS$62, AD$4, Imports!$D$63:$DS$63, "Total")&gt;0, SUMIFS(Imports!$D64:$DS64, Imports!$D$62:$DS$62, AD$4, Imports!$D$63:$DS$63, "Total"), "")</f>
        <v/>
      </c>
      <c r="AE12" s="58" t="str">
        <f>IF(SUMIFS(Imports!$D64:$DS64, Imports!$D$62:$DS$62, AE$4, Imports!$D$63:$DS$63, "Total")&gt;0, SUMIFS(Imports!$D64:$DS64, Imports!$D$62:$DS$62, AE$4, Imports!$D$63:$DS$63, "Total"), "")</f>
        <v/>
      </c>
      <c r="AF12" s="58" t="str">
        <f>IF(SUMIFS(Imports!$D64:$DS64, Imports!$D$62:$DS$62, AF$4, Imports!$D$63:$DS$63, "Total")&gt;0, SUMIFS(Imports!$D64:$DS64, Imports!$D$62:$DS$62, AF$4, Imports!$D$63:$DS$63, "Total"), "")</f>
        <v/>
      </c>
      <c r="AG12" s="58" t="str">
        <f>IF(SUMIFS(Imports!$D64:$DS64, Imports!$D$62:$DS$62, AG$4, Imports!$D$63:$DS$63, "Total")&gt;0, SUMIFS(Imports!$D64:$DS64, Imports!$D$62:$DS$62, AG$4, Imports!$D$63:$DS$63, "Total"), "")</f>
        <v/>
      </c>
      <c r="AH12" s="58" t="str">
        <f>IF(SUMIFS(Imports!$D64:$DS64, Imports!$D$62:$DS$62, AH$4, Imports!$D$63:$DS$63, "Total")&gt;0, SUMIFS(Imports!$D64:$DS64, Imports!$D$62:$DS$62, AH$4, Imports!$D$63:$DS$63, "Total"), "")</f>
        <v/>
      </c>
      <c r="AI12" s="58" t="str">
        <f>IF(SUMIFS(Imports!$D64:$DS64, Imports!$D$62:$DS$62, AI$4, Imports!$D$63:$DS$63, "Total")&gt;0, SUMIFS(Imports!$D64:$DS64, Imports!$D$62:$DS$62, AI$4, Imports!$D$63:$DS$63, "Total"), "")</f>
        <v/>
      </c>
      <c r="AJ12" s="58" t="str">
        <f>IF(SUMIFS(Imports!$D64:$DS64, Imports!$D$62:$DS$62, AJ$4, Imports!$D$63:$DS$63, "Total")&gt;0, SUMIFS(Imports!$D64:$DS64, Imports!$D$62:$DS$62, AJ$4, Imports!$D$63:$DS$63, "Total"), "")</f>
        <v/>
      </c>
      <c r="AK12" s="58" t="str">
        <f>IF(SUMIFS(Imports!$D64:$DS64, Imports!$D$62:$DS$62, AK$4, Imports!$D$63:$DS$63, "Total")&gt;0, SUMIFS(Imports!$D64:$DS64, Imports!$D$62:$DS$62, AK$4, Imports!$D$63:$DS$63, "Total"), "")</f>
        <v/>
      </c>
      <c r="AL12" s="58" t="str">
        <f>IF(SUMIFS(Imports!$D64:$DS64, Imports!$D$62:$DS$62, AL$4, Imports!$D$63:$DS$63, "Total")&gt;0, SUMIFS(Imports!$D64:$DS64, Imports!$D$62:$DS$62, AL$4, Imports!$D$63:$DS$63, "Total"), "")</f>
        <v/>
      </c>
      <c r="AM12" s="58" t="str">
        <f>IF(SUMIFS(Imports!$D64:$DS64, Imports!$D$62:$DS$62, AM$4, Imports!$D$63:$DS$63, "Total")&gt;0, SUMIFS(Imports!$D64:$DS64, Imports!$D$62:$DS$62, AM$4, Imports!$D$63:$DS$63, "Total"), "")</f>
        <v/>
      </c>
      <c r="AN12" s="58" t="str">
        <f>IF(SUMIFS(Imports!$D64:$DS64, Imports!$D$62:$DS$62, AN$4, Imports!$D$63:$DS$63, "Total")&gt;0, SUMIFS(Imports!$D64:$DS64, Imports!$D$62:$DS$62, AN$4, Imports!$D$63:$DS$63, "Total"), "")</f>
        <v/>
      </c>
      <c r="AO12" s="58" t="str">
        <f>IF(SUMIFS(Imports!$D64:$DS64, Imports!$D$62:$DS$62, AO$4, Imports!$D$63:$DS$63, "Total")&gt;0, SUMIFS(Imports!$D64:$DS64, Imports!$D$62:$DS$62, AO$4, Imports!$D$63:$DS$63, "Total"), "")</f>
        <v/>
      </c>
      <c r="AP12" s="58" t="str">
        <f>IF(SUMIFS(Imports!$D64:$DS64, Imports!$D$62:$DS$62, AP$4, Imports!$D$63:$DS$63, "Total")&gt;0, SUMIFS(Imports!$D64:$DS64, Imports!$D$62:$DS$62, AP$4, Imports!$D$63:$DS$63, "Total"), "")</f>
        <v/>
      </c>
    </row>
    <row r="13" spans="1:42" x14ac:dyDescent="0.3">
      <c r="A13" s="158"/>
      <c r="B13" s="37" t="s">
        <v>1160</v>
      </c>
      <c r="C13" s="58">
        <f>IF(SUMIFS(Imports!$D65:$DS65, Imports!$D$62:$DS$62, C$4, Imports!$D$63:$DS$63, "Total")&gt;0, SUMIFS(Imports!$D65:$DS65, Imports!$D$62:$DS$62, C$4, Imports!$D$63:$DS$63, "Total"), "")</f>
        <v>3002.3688960259769</v>
      </c>
      <c r="D13" s="58">
        <f>IF(SUMIFS(Imports!$D65:$DS65, Imports!$D$62:$DS$62, D$4, Imports!$D$63:$DS$63, "Total")&gt;0, SUMIFS(Imports!$D65:$DS65, Imports!$D$62:$DS$62, D$4, Imports!$D$63:$DS$63, "Total"), "")</f>
        <v>2554.4075795198528</v>
      </c>
      <c r="E13" s="58">
        <f>IF(SUMIFS(Imports!$D65:$DS65, Imports!$D$62:$DS$62, E$4, Imports!$D$63:$DS$63, "Total")&gt;0, SUMIFS(Imports!$D65:$DS65, Imports!$D$62:$DS$62, E$4, Imports!$D$63:$DS$63, "Total"), "")</f>
        <v>2759.9999638237687</v>
      </c>
      <c r="F13" s="58">
        <f>IF(SUMIFS(Imports!$D65:$DS65, Imports!$D$62:$DS$62, F$4, Imports!$D$63:$DS$63, "Total")&gt;0, SUMIFS(Imports!$D65:$DS65, Imports!$D$62:$DS$62, F$4, Imports!$D$63:$DS$63, "Total"), "")</f>
        <v>2950.7692364247159</v>
      </c>
      <c r="G13" s="58">
        <f>IF(SUMIFS(Imports!$D65:$DS65, Imports!$D$62:$DS$62, G$4, Imports!$D$63:$DS$63, "Total")&gt;0, SUMIFS(Imports!$D65:$DS65, Imports!$D$62:$DS$62, G$4, Imports!$D$63:$DS$63, "Total"), "")</f>
        <v>3156.6217096302939</v>
      </c>
      <c r="H13" s="58">
        <f>IF(SUMIFS(Imports!$D65:$DS65, Imports!$D$62:$DS$62, H$4, Imports!$D$63:$DS$63, "Total")&gt;0, SUMIFS(Imports!$D65:$DS65, Imports!$D$62:$DS$62, H$4, Imports!$D$63:$DS$63, "Total"), "")</f>
        <v>2856.6499755357804</v>
      </c>
      <c r="I13" s="58">
        <f>IF(SUMIFS(Imports!$D65:$DS65, Imports!$D$62:$DS$62, I$4, Imports!$D$63:$DS$63, "Total")&gt;0, SUMIFS(Imports!$D65:$DS65, Imports!$D$62:$DS$62, I$4, Imports!$D$63:$DS$63, "Total"), "")</f>
        <v>2764.3362846140321</v>
      </c>
      <c r="J13" s="58">
        <f>IF(SUMIFS(Imports!$D65:$DS65, Imports!$D$62:$DS$62, J$4, Imports!$D$63:$DS$63, "Total")&gt;0, SUMIFS(Imports!$D65:$DS65, Imports!$D$62:$DS$62, J$4, Imports!$D$63:$DS$63, "Total"), "")</f>
        <v>2149.8057567878509</v>
      </c>
      <c r="K13" s="58" t="str">
        <f>IF(SUMIFS(Imports!$D65:$DS65, Imports!$D$62:$DS$62, K$4, Imports!$D$63:$DS$63, "Total")&gt;0, SUMIFS(Imports!$D65:$DS65, Imports!$D$62:$DS$62, K$4, Imports!$D$63:$DS$63, "Total"), "")</f>
        <v/>
      </c>
      <c r="L13" s="58" t="str">
        <f>IF(SUMIFS(Imports!$D65:$DS65, Imports!$D$62:$DS$62, L$4, Imports!$D$63:$DS$63, "Total")&gt;0, SUMIFS(Imports!$D65:$DS65, Imports!$D$62:$DS$62, L$4, Imports!$D$63:$DS$63, "Total"), "")</f>
        <v/>
      </c>
      <c r="M13" s="58" t="str">
        <f>IF(SUMIFS(Imports!$D65:$DS65, Imports!$D$62:$DS$62, M$4, Imports!$D$63:$DS$63, "Total")&gt;0, SUMIFS(Imports!$D65:$DS65, Imports!$D$62:$DS$62, M$4, Imports!$D$63:$DS$63, "Total"), "")</f>
        <v/>
      </c>
      <c r="N13" s="58" t="str">
        <f>IF(SUMIFS(Imports!$D65:$DS65, Imports!$D$62:$DS$62, N$4, Imports!$D$63:$DS$63, "Total")&gt;0, SUMIFS(Imports!$D65:$DS65, Imports!$D$62:$DS$62, N$4, Imports!$D$63:$DS$63, "Total"), "")</f>
        <v/>
      </c>
      <c r="O13" s="58" t="str">
        <f>IF(SUMIFS(Imports!$D65:$DS65, Imports!$D$62:$DS$62, O$4, Imports!$D$63:$DS$63, "Total")&gt;0, SUMIFS(Imports!$D65:$DS65, Imports!$D$62:$DS$62, O$4, Imports!$D$63:$DS$63, "Total"), "")</f>
        <v/>
      </c>
      <c r="P13" s="58" t="str">
        <f>IF(SUMIFS(Imports!$D65:$DS65, Imports!$D$62:$DS$62, P$4, Imports!$D$63:$DS$63, "Total")&gt;0, SUMIFS(Imports!$D65:$DS65, Imports!$D$62:$DS$62, P$4, Imports!$D$63:$DS$63, "Total"), "")</f>
        <v/>
      </c>
      <c r="Q13" s="58" t="str">
        <f>IF(SUMIFS(Imports!$D65:$DS65, Imports!$D$62:$DS$62, Q$4, Imports!$D$63:$DS$63, "Total")&gt;0, SUMIFS(Imports!$D65:$DS65, Imports!$D$62:$DS$62, Q$4, Imports!$D$63:$DS$63, "Total"), "")</f>
        <v/>
      </c>
      <c r="R13" s="58" t="str">
        <f>IF(SUMIFS(Imports!$D65:$DS65, Imports!$D$62:$DS$62, R$4, Imports!$D$63:$DS$63, "Total")&gt;0, SUMIFS(Imports!$D65:$DS65, Imports!$D$62:$DS$62, R$4, Imports!$D$63:$DS$63, "Total"), "")</f>
        <v/>
      </c>
      <c r="S13" s="58" t="str">
        <f>IF(SUMIFS(Imports!$D65:$DS65, Imports!$D$62:$DS$62, S$4, Imports!$D$63:$DS$63, "Total")&gt;0, SUMIFS(Imports!$D65:$DS65, Imports!$D$62:$DS$62, S$4, Imports!$D$63:$DS$63, "Total"), "")</f>
        <v/>
      </c>
      <c r="T13" s="58" t="str">
        <f>IF(SUMIFS(Imports!$D65:$DS65, Imports!$D$62:$DS$62, T$4, Imports!$D$63:$DS$63, "Total")&gt;0, SUMIFS(Imports!$D65:$DS65, Imports!$D$62:$DS$62, T$4, Imports!$D$63:$DS$63, "Total"), "")</f>
        <v/>
      </c>
      <c r="U13" s="58" t="str">
        <f>IF(SUMIFS(Imports!$D65:$DS65, Imports!$D$62:$DS$62, U$4, Imports!$D$63:$DS$63, "Total")&gt;0, SUMIFS(Imports!$D65:$DS65, Imports!$D$62:$DS$62, U$4, Imports!$D$63:$DS$63, "Total"), "")</f>
        <v/>
      </c>
      <c r="V13" s="58" t="str">
        <f>IF(SUMIFS(Imports!$D65:$DS65, Imports!$D$62:$DS$62, V$4, Imports!$D$63:$DS$63, "Total")&gt;0, SUMIFS(Imports!$D65:$DS65, Imports!$D$62:$DS$62, V$4, Imports!$D$63:$DS$63, "Total"), "")</f>
        <v/>
      </c>
      <c r="W13" s="58" t="str">
        <f>IF(SUMIFS(Imports!$D65:$DS65, Imports!$D$62:$DS$62, W$4, Imports!$D$63:$DS$63, "Total")&gt;0, SUMIFS(Imports!$D65:$DS65, Imports!$D$62:$DS$62, W$4, Imports!$D$63:$DS$63, "Total"), "")</f>
        <v/>
      </c>
      <c r="X13" s="58" t="str">
        <f>IF(SUMIFS(Imports!$D65:$DS65, Imports!$D$62:$DS$62, X$4, Imports!$D$63:$DS$63, "Total")&gt;0, SUMIFS(Imports!$D65:$DS65, Imports!$D$62:$DS$62, X$4, Imports!$D$63:$DS$63, "Total"), "")</f>
        <v/>
      </c>
      <c r="Y13" s="58" t="str">
        <f>IF(SUMIFS(Imports!$D65:$DS65, Imports!$D$62:$DS$62, Y$4, Imports!$D$63:$DS$63, "Total")&gt;0, SUMIFS(Imports!$D65:$DS65, Imports!$D$62:$DS$62, Y$4, Imports!$D$63:$DS$63, "Total"), "")</f>
        <v/>
      </c>
      <c r="Z13" s="58" t="str">
        <f>IF(SUMIFS(Imports!$D65:$DS65, Imports!$D$62:$DS$62, Z$4, Imports!$D$63:$DS$63, "Total")&gt;0, SUMIFS(Imports!$D65:$DS65, Imports!$D$62:$DS$62, Z$4, Imports!$D$63:$DS$63, "Total"), "")</f>
        <v/>
      </c>
      <c r="AA13" s="58" t="str">
        <f>IF(SUMIFS(Imports!$D65:$DS65, Imports!$D$62:$DS$62, AA$4, Imports!$D$63:$DS$63, "Total")&gt;0, SUMIFS(Imports!$D65:$DS65, Imports!$D$62:$DS$62, AA$4, Imports!$D$63:$DS$63, "Total"), "")</f>
        <v/>
      </c>
      <c r="AB13" s="58" t="str">
        <f>IF(SUMIFS(Imports!$D65:$DS65, Imports!$D$62:$DS$62, AB$4, Imports!$D$63:$DS$63, "Total")&gt;0, SUMIFS(Imports!$D65:$DS65, Imports!$D$62:$DS$62, AB$4, Imports!$D$63:$DS$63, "Total"), "")</f>
        <v/>
      </c>
      <c r="AC13" s="58" t="str">
        <f>IF(SUMIFS(Imports!$D65:$DS65, Imports!$D$62:$DS$62, AC$4, Imports!$D$63:$DS$63, "Total")&gt;0, SUMIFS(Imports!$D65:$DS65, Imports!$D$62:$DS$62, AC$4, Imports!$D$63:$DS$63, "Total"), "")</f>
        <v/>
      </c>
      <c r="AD13" s="58" t="str">
        <f>IF(SUMIFS(Imports!$D65:$DS65, Imports!$D$62:$DS$62, AD$4, Imports!$D$63:$DS$63, "Total")&gt;0, SUMIFS(Imports!$D65:$DS65, Imports!$D$62:$DS$62, AD$4, Imports!$D$63:$DS$63, "Total"), "")</f>
        <v/>
      </c>
      <c r="AE13" s="58" t="str">
        <f>IF(SUMIFS(Imports!$D65:$DS65, Imports!$D$62:$DS$62, AE$4, Imports!$D$63:$DS$63, "Total")&gt;0, SUMIFS(Imports!$D65:$DS65, Imports!$D$62:$DS$62, AE$4, Imports!$D$63:$DS$63, "Total"), "")</f>
        <v/>
      </c>
      <c r="AF13" s="58" t="str">
        <f>IF(SUMIFS(Imports!$D65:$DS65, Imports!$D$62:$DS$62, AF$4, Imports!$D$63:$DS$63, "Total")&gt;0, SUMIFS(Imports!$D65:$DS65, Imports!$D$62:$DS$62, AF$4, Imports!$D$63:$DS$63, "Total"), "")</f>
        <v/>
      </c>
      <c r="AG13" s="58" t="str">
        <f>IF(SUMIFS(Imports!$D65:$DS65, Imports!$D$62:$DS$62, AG$4, Imports!$D$63:$DS$63, "Total")&gt;0, SUMIFS(Imports!$D65:$DS65, Imports!$D$62:$DS$62, AG$4, Imports!$D$63:$DS$63, "Total"), "")</f>
        <v/>
      </c>
      <c r="AH13" s="58" t="str">
        <f>IF(SUMIFS(Imports!$D65:$DS65, Imports!$D$62:$DS$62, AH$4, Imports!$D$63:$DS$63, "Total")&gt;0, SUMIFS(Imports!$D65:$DS65, Imports!$D$62:$DS$62, AH$4, Imports!$D$63:$DS$63, "Total"), "")</f>
        <v/>
      </c>
      <c r="AI13" s="58" t="str">
        <f>IF(SUMIFS(Imports!$D65:$DS65, Imports!$D$62:$DS$62, AI$4, Imports!$D$63:$DS$63, "Total")&gt;0, SUMIFS(Imports!$D65:$DS65, Imports!$D$62:$DS$62, AI$4, Imports!$D$63:$DS$63, "Total"), "")</f>
        <v/>
      </c>
      <c r="AJ13" s="58" t="str">
        <f>IF(SUMIFS(Imports!$D65:$DS65, Imports!$D$62:$DS$62, AJ$4, Imports!$D$63:$DS$63, "Total")&gt;0, SUMIFS(Imports!$D65:$DS65, Imports!$D$62:$DS$62, AJ$4, Imports!$D$63:$DS$63, "Total"), "")</f>
        <v/>
      </c>
      <c r="AK13" s="58" t="str">
        <f>IF(SUMIFS(Imports!$D65:$DS65, Imports!$D$62:$DS$62, AK$4, Imports!$D$63:$DS$63, "Total")&gt;0, SUMIFS(Imports!$D65:$DS65, Imports!$D$62:$DS$62, AK$4, Imports!$D$63:$DS$63, "Total"), "")</f>
        <v/>
      </c>
      <c r="AL13" s="58" t="str">
        <f>IF(SUMIFS(Imports!$D65:$DS65, Imports!$D$62:$DS$62, AL$4, Imports!$D$63:$DS$63, "Total")&gt;0, SUMIFS(Imports!$D65:$DS65, Imports!$D$62:$DS$62, AL$4, Imports!$D$63:$DS$63, "Total"), "")</f>
        <v/>
      </c>
      <c r="AM13" s="58" t="str">
        <f>IF(SUMIFS(Imports!$D65:$DS65, Imports!$D$62:$DS$62, AM$4, Imports!$D$63:$DS$63, "Total")&gt;0, SUMIFS(Imports!$D65:$DS65, Imports!$D$62:$DS$62, AM$4, Imports!$D$63:$DS$63, "Total"), "")</f>
        <v/>
      </c>
      <c r="AN13" s="58" t="str">
        <f>IF(SUMIFS(Imports!$D65:$DS65, Imports!$D$62:$DS$62, AN$4, Imports!$D$63:$DS$63, "Total")&gt;0, SUMIFS(Imports!$D65:$DS65, Imports!$D$62:$DS$62, AN$4, Imports!$D$63:$DS$63, "Total"), "")</f>
        <v/>
      </c>
      <c r="AO13" s="58" t="str">
        <f>IF(SUMIFS(Imports!$D65:$DS65, Imports!$D$62:$DS$62, AO$4, Imports!$D$63:$DS$63, "Total")&gt;0, SUMIFS(Imports!$D65:$DS65, Imports!$D$62:$DS$62, AO$4, Imports!$D$63:$DS$63, "Total"), "")</f>
        <v/>
      </c>
      <c r="AP13" s="58" t="str">
        <f>IF(SUMIFS(Imports!$D65:$DS65, Imports!$D$62:$DS$62, AP$4, Imports!$D$63:$DS$63, "Total")&gt;0, SUMIFS(Imports!$D65:$DS65, Imports!$D$62:$DS$62, AP$4, Imports!$D$63:$DS$63, "Total"), "")</f>
        <v/>
      </c>
    </row>
    <row r="14" spans="1:42" x14ac:dyDescent="0.3">
      <c r="A14" s="158"/>
      <c r="B14" s="37" t="s">
        <v>139</v>
      </c>
      <c r="C14" s="58">
        <f>IF(SUMIFS(Imports!$D66:$DS66, Imports!$D$62:$DS$62, C$4, Imports!$D$63:$DS$63, "Total")&gt;0, SUMIFS(Imports!$D66:$DS66, Imports!$D$62:$DS$62, C$4, Imports!$D$63:$DS$63, "Total"), "")</f>
        <v>2660.8394619884198</v>
      </c>
      <c r="D14" s="58">
        <f>IF(SUMIFS(Imports!$D66:$DS66, Imports!$D$62:$DS$62, D$4, Imports!$D$63:$DS$63, "Total")&gt;0, SUMIFS(Imports!$D66:$DS66, Imports!$D$62:$DS$62, D$4, Imports!$D$63:$DS$63, "Total"), "")</f>
        <v>1968.8277742373054</v>
      </c>
      <c r="E14" s="58">
        <f>IF(SUMIFS(Imports!$D66:$DS66, Imports!$D$62:$DS$62, E$4, Imports!$D$63:$DS$63, "Total")&gt;0, SUMIFS(Imports!$D66:$DS66, Imports!$D$62:$DS$62, E$4, Imports!$D$63:$DS$63, "Total"), "")</f>
        <v>2296.2587692692496</v>
      </c>
      <c r="F14" s="58">
        <f>IF(SUMIFS(Imports!$D66:$DS66, Imports!$D$62:$DS$62, F$4, Imports!$D$63:$DS$63, "Total")&gt;0, SUMIFS(Imports!$D66:$DS66, Imports!$D$62:$DS$62, F$4, Imports!$D$63:$DS$63, "Total"), "")</f>
        <v>2839.18306424921</v>
      </c>
      <c r="G14" s="58">
        <f>IF(SUMIFS(Imports!$D66:$DS66, Imports!$D$62:$DS$62, G$4, Imports!$D$63:$DS$63, "Total")&gt;0, SUMIFS(Imports!$D66:$DS66, Imports!$D$62:$DS$62, G$4, Imports!$D$63:$DS$63, "Total"), "")</f>
        <v>3037.9064499345632</v>
      </c>
      <c r="H14" s="58">
        <f>IF(SUMIFS(Imports!$D66:$DS66, Imports!$D$62:$DS$62, H$4, Imports!$D$63:$DS$63, "Total")&gt;0, SUMIFS(Imports!$D66:$DS66, Imports!$D$62:$DS$62, H$4, Imports!$D$63:$DS$63, "Total"), "")</f>
        <v>3085.0230999350233</v>
      </c>
      <c r="I14" s="58">
        <f>IF(SUMIFS(Imports!$D66:$DS66, Imports!$D$62:$DS$62, I$4, Imports!$D$63:$DS$63, "Total")&gt;0, SUMIFS(Imports!$D66:$DS66, Imports!$D$62:$DS$62, I$4, Imports!$D$63:$DS$63, "Total"), "")</f>
        <v>3170.1144420985656</v>
      </c>
      <c r="J14" s="58">
        <f>IF(SUMIFS(Imports!$D66:$DS66, Imports!$D$62:$DS$62, J$4, Imports!$D$63:$DS$63, "Total")&gt;0, SUMIFS(Imports!$D66:$DS66, Imports!$D$62:$DS$62, J$4, Imports!$D$63:$DS$63, "Total"), "")</f>
        <v>2764.4116965083349</v>
      </c>
      <c r="K14" s="58" t="str">
        <f>IF(SUMIFS(Imports!$D66:$DS66, Imports!$D$62:$DS$62, K$4, Imports!$D$63:$DS$63, "Total")&gt;0, SUMIFS(Imports!$D66:$DS66, Imports!$D$62:$DS$62, K$4, Imports!$D$63:$DS$63, "Total"), "")</f>
        <v/>
      </c>
      <c r="L14" s="58" t="str">
        <f>IF(SUMIFS(Imports!$D66:$DS66, Imports!$D$62:$DS$62, L$4, Imports!$D$63:$DS$63, "Total")&gt;0, SUMIFS(Imports!$D66:$DS66, Imports!$D$62:$DS$62, L$4, Imports!$D$63:$DS$63, "Total"), "")</f>
        <v/>
      </c>
      <c r="M14" s="58" t="str">
        <f>IF(SUMIFS(Imports!$D66:$DS66, Imports!$D$62:$DS$62, M$4, Imports!$D$63:$DS$63, "Total")&gt;0, SUMIFS(Imports!$D66:$DS66, Imports!$D$62:$DS$62, M$4, Imports!$D$63:$DS$63, "Total"), "")</f>
        <v/>
      </c>
      <c r="N14" s="58" t="str">
        <f>IF(SUMIFS(Imports!$D66:$DS66, Imports!$D$62:$DS$62, N$4, Imports!$D$63:$DS$63, "Total")&gt;0, SUMIFS(Imports!$D66:$DS66, Imports!$D$62:$DS$62, N$4, Imports!$D$63:$DS$63, "Total"), "")</f>
        <v/>
      </c>
      <c r="O14" s="58" t="str">
        <f>IF(SUMIFS(Imports!$D66:$DS66, Imports!$D$62:$DS$62, O$4, Imports!$D$63:$DS$63, "Total")&gt;0, SUMIFS(Imports!$D66:$DS66, Imports!$D$62:$DS$62, O$4, Imports!$D$63:$DS$63, "Total"), "")</f>
        <v/>
      </c>
      <c r="P14" s="58" t="str">
        <f>IF(SUMIFS(Imports!$D66:$DS66, Imports!$D$62:$DS$62, P$4, Imports!$D$63:$DS$63, "Total")&gt;0, SUMIFS(Imports!$D66:$DS66, Imports!$D$62:$DS$62, P$4, Imports!$D$63:$DS$63, "Total"), "")</f>
        <v/>
      </c>
      <c r="Q14" s="58" t="str">
        <f>IF(SUMIFS(Imports!$D66:$DS66, Imports!$D$62:$DS$62, Q$4, Imports!$D$63:$DS$63, "Total")&gt;0, SUMIFS(Imports!$D66:$DS66, Imports!$D$62:$DS$62, Q$4, Imports!$D$63:$DS$63, "Total"), "")</f>
        <v/>
      </c>
      <c r="R14" s="58" t="str">
        <f>IF(SUMIFS(Imports!$D66:$DS66, Imports!$D$62:$DS$62, R$4, Imports!$D$63:$DS$63, "Total")&gt;0, SUMIFS(Imports!$D66:$DS66, Imports!$D$62:$DS$62, R$4, Imports!$D$63:$DS$63, "Total"), "")</f>
        <v/>
      </c>
      <c r="S14" s="58" t="str">
        <f>IF(SUMIFS(Imports!$D66:$DS66, Imports!$D$62:$DS$62, S$4, Imports!$D$63:$DS$63, "Total")&gt;0, SUMIFS(Imports!$D66:$DS66, Imports!$D$62:$DS$62, S$4, Imports!$D$63:$DS$63, "Total"), "")</f>
        <v/>
      </c>
      <c r="T14" s="58" t="str">
        <f>IF(SUMIFS(Imports!$D66:$DS66, Imports!$D$62:$DS$62, T$4, Imports!$D$63:$DS$63, "Total")&gt;0, SUMIFS(Imports!$D66:$DS66, Imports!$D$62:$DS$62, T$4, Imports!$D$63:$DS$63, "Total"), "")</f>
        <v/>
      </c>
      <c r="U14" s="58" t="str">
        <f>IF(SUMIFS(Imports!$D66:$DS66, Imports!$D$62:$DS$62, U$4, Imports!$D$63:$DS$63, "Total")&gt;0, SUMIFS(Imports!$D66:$DS66, Imports!$D$62:$DS$62, U$4, Imports!$D$63:$DS$63, "Total"), "")</f>
        <v/>
      </c>
      <c r="V14" s="58" t="str">
        <f>IF(SUMIFS(Imports!$D66:$DS66, Imports!$D$62:$DS$62, V$4, Imports!$D$63:$DS$63, "Total")&gt;0, SUMIFS(Imports!$D66:$DS66, Imports!$D$62:$DS$62, V$4, Imports!$D$63:$DS$63, "Total"), "")</f>
        <v/>
      </c>
      <c r="W14" s="58" t="str">
        <f>IF(SUMIFS(Imports!$D66:$DS66, Imports!$D$62:$DS$62, W$4, Imports!$D$63:$DS$63, "Total")&gt;0, SUMIFS(Imports!$D66:$DS66, Imports!$D$62:$DS$62, W$4, Imports!$D$63:$DS$63, "Total"), "")</f>
        <v/>
      </c>
      <c r="X14" s="58" t="str">
        <f>IF(SUMIFS(Imports!$D66:$DS66, Imports!$D$62:$DS$62, X$4, Imports!$D$63:$DS$63, "Total")&gt;0, SUMIFS(Imports!$D66:$DS66, Imports!$D$62:$DS$62, X$4, Imports!$D$63:$DS$63, "Total"), "")</f>
        <v/>
      </c>
      <c r="Y14" s="58" t="str">
        <f>IF(SUMIFS(Imports!$D66:$DS66, Imports!$D$62:$DS$62, Y$4, Imports!$D$63:$DS$63, "Total")&gt;0, SUMIFS(Imports!$D66:$DS66, Imports!$D$62:$DS$62, Y$4, Imports!$D$63:$DS$63, "Total"), "")</f>
        <v/>
      </c>
      <c r="Z14" s="58" t="str">
        <f>IF(SUMIFS(Imports!$D66:$DS66, Imports!$D$62:$DS$62, Z$4, Imports!$D$63:$DS$63, "Total")&gt;0, SUMIFS(Imports!$D66:$DS66, Imports!$D$62:$DS$62, Z$4, Imports!$D$63:$DS$63, "Total"), "")</f>
        <v/>
      </c>
      <c r="AA14" s="58" t="str">
        <f>IF(SUMIFS(Imports!$D66:$DS66, Imports!$D$62:$DS$62, AA$4, Imports!$D$63:$DS$63, "Total")&gt;0, SUMIFS(Imports!$D66:$DS66, Imports!$D$62:$DS$62, AA$4, Imports!$D$63:$DS$63, "Total"), "")</f>
        <v/>
      </c>
      <c r="AB14" s="58" t="str">
        <f>IF(SUMIFS(Imports!$D66:$DS66, Imports!$D$62:$DS$62, AB$4, Imports!$D$63:$DS$63, "Total")&gt;0, SUMIFS(Imports!$D66:$DS66, Imports!$D$62:$DS$62, AB$4, Imports!$D$63:$DS$63, "Total"), "")</f>
        <v/>
      </c>
      <c r="AC14" s="58" t="str">
        <f>IF(SUMIFS(Imports!$D66:$DS66, Imports!$D$62:$DS$62, AC$4, Imports!$D$63:$DS$63, "Total")&gt;0, SUMIFS(Imports!$D66:$DS66, Imports!$D$62:$DS$62, AC$4, Imports!$D$63:$DS$63, "Total"), "")</f>
        <v/>
      </c>
      <c r="AD14" s="58" t="str">
        <f>IF(SUMIFS(Imports!$D66:$DS66, Imports!$D$62:$DS$62, AD$4, Imports!$D$63:$DS$63, "Total")&gt;0, SUMIFS(Imports!$D66:$DS66, Imports!$D$62:$DS$62, AD$4, Imports!$D$63:$DS$63, "Total"), "")</f>
        <v/>
      </c>
      <c r="AE14" s="58" t="str">
        <f>IF(SUMIFS(Imports!$D66:$DS66, Imports!$D$62:$DS$62, AE$4, Imports!$D$63:$DS$63, "Total")&gt;0, SUMIFS(Imports!$D66:$DS66, Imports!$D$62:$DS$62, AE$4, Imports!$D$63:$DS$63, "Total"), "")</f>
        <v/>
      </c>
      <c r="AF14" s="58" t="str">
        <f>IF(SUMIFS(Imports!$D66:$DS66, Imports!$D$62:$DS$62, AF$4, Imports!$D$63:$DS$63, "Total")&gt;0, SUMIFS(Imports!$D66:$DS66, Imports!$D$62:$DS$62, AF$4, Imports!$D$63:$DS$63, "Total"), "")</f>
        <v/>
      </c>
      <c r="AG14" s="58" t="str">
        <f>IF(SUMIFS(Imports!$D66:$DS66, Imports!$D$62:$DS$62, AG$4, Imports!$D$63:$DS$63, "Total")&gt;0, SUMIFS(Imports!$D66:$DS66, Imports!$D$62:$DS$62, AG$4, Imports!$D$63:$DS$63, "Total"), "")</f>
        <v/>
      </c>
      <c r="AH14" s="58" t="str">
        <f>IF(SUMIFS(Imports!$D66:$DS66, Imports!$D$62:$DS$62, AH$4, Imports!$D$63:$DS$63, "Total")&gt;0, SUMIFS(Imports!$D66:$DS66, Imports!$D$62:$DS$62, AH$4, Imports!$D$63:$DS$63, "Total"), "")</f>
        <v/>
      </c>
      <c r="AI14" s="58" t="str">
        <f>IF(SUMIFS(Imports!$D66:$DS66, Imports!$D$62:$DS$62, AI$4, Imports!$D$63:$DS$63, "Total")&gt;0, SUMIFS(Imports!$D66:$DS66, Imports!$D$62:$DS$62, AI$4, Imports!$D$63:$DS$63, "Total"), "")</f>
        <v/>
      </c>
      <c r="AJ14" s="58" t="str">
        <f>IF(SUMIFS(Imports!$D66:$DS66, Imports!$D$62:$DS$62, AJ$4, Imports!$D$63:$DS$63, "Total")&gt;0, SUMIFS(Imports!$D66:$DS66, Imports!$D$62:$DS$62, AJ$4, Imports!$D$63:$DS$63, "Total"), "")</f>
        <v/>
      </c>
      <c r="AK14" s="58" t="str">
        <f>IF(SUMIFS(Imports!$D66:$DS66, Imports!$D$62:$DS$62, AK$4, Imports!$D$63:$DS$63, "Total")&gt;0, SUMIFS(Imports!$D66:$DS66, Imports!$D$62:$DS$62, AK$4, Imports!$D$63:$DS$63, "Total"), "")</f>
        <v/>
      </c>
      <c r="AL14" s="58" t="str">
        <f>IF(SUMIFS(Imports!$D66:$DS66, Imports!$D$62:$DS$62, AL$4, Imports!$D$63:$DS$63, "Total")&gt;0, SUMIFS(Imports!$D66:$DS66, Imports!$D$62:$DS$62, AL$4, Imports!$D$63:$DS$63, "Total"), "")</f>
        <v/>
      </c>
      <c r="AM14" s="58" t="str">
        <f>IF(SUMIFS(Imports!$D66:$DS66, Imports!$D$62:$DS$62, AM$4, Imports!$D$63:$DS$63, "Total")&gt;0, SUMIFS(Imports!$D66:$DS66, Imports!$D$62:$DS$62, AM$4, Imports!$D$63:$DS$63, "Total"), "")</f>
        <v/>
      </c>
      <c r="AN14" s="58" t="str">
        <f>IF(SUMIFS(Imports!$D66:$DS66, Imports!$D$62:$DS$62, AN$4, Imports!$D$63:$DS$63, "Total")&gt;0, SUMIFS(Imports!$D66:$DS66, Imports!$D$62:$DS$62, AN$4, Imports!$D$63:$DS$63, "Total"), "")</f>
        <v/>
      </c>
      <c r="AO14" s="58" t="str">
        <f>IF(SUMIFS(Imports!$D66:$DS66, Imports!$D$62:$DS$62, AO$4, Imports!$D$63:$DS$63, "Total")&gt;0, SUMIFS(Imports!$D66:$DS66, Imports!$D$62:$DS$62, AO$4, Imports!$D$63:$DS$63, "Total"), "")</f>
        <v/>
      </c>
      <c r="AP14" s="58" t="str">
        <f>IF(SUMIFS(Imports!$D66:$DS66, Imports!$D$62:$DS$62, AP$4, Imports!$D$63:$DS$63, "Total")&gt;0, SUMIFS(Imports!$D66:$DS66, Imports!$D$62:$DS$62, AP$4, Imports!$D$63:$DS$63, "Total"), "")</f>
        <v/>
      </c>
    </row>
    <row r="15" spans="1:42" x14ac:dyDescent="0.3">
      <c r="A15" s="158"/>
      <c r="B15" s="37" t="s">
        <v>161</v>
      </c>
      <c r="C15" s="58">
        <f>IF(SUMIFS(Imports!$D67:$DS67, Imports!$D$62:$DS$62, C$4, Imports!$D$63:$DS$63, "Total")&gt;0, SUMIFS(Imports!$D67:$DS67, Imports!$D$62:$DS$62, C$4, Imports!$D$63:$DS$63, "Total"), "")</f>
        <v>18732.891573707395</v>
      </c>
      <c r="D15" s="58">
        <f>IF(SUMIFS(Imports!$D67:$DS67, Imports!$D$62:$DS$62, D$4, Imports!$D$63:$DS$63, "Total")&gt;0, SUMIFS(Imports!$D67:$DS67, Imports!$D$62:$DS$62, D$4, Imports!$D$63:$DS$63, "Total"), "")</f>
        <v>23079.829513283898</v>
      </c>
      <c r="E15" s="58">
        <f>IF(SUMIFS(Imports!$D67:$DS67, Imports!$D$62:$DS$62, E$4, Imports!$D$63:$DS$63, "Total")&gt;0, SUMIFS(Imports!$D67:$DS67, Imports!$D$62:$DS$62, E$4, Imports!$D$63:$DS$63, "Total"), "")</f>
        <v>25750.416343049619</v>
      </c>
      <c r="F15" s="58">
        <f>IF(SUMIFS(Imports!$D67:$DS67, Imports!$D$62:$DS$62, F$4, Imports!$D$63:$DS$63, "Total")&gt;0, SUMIFS(Imports!$D67:$DS67, Imports!$D$62:$DS$62, F$4, Imports!$D$63:$DS$63, "Total"), "")</f>
        <v>24616.949961300019</v>
      </c>
      <c r="G15" s="58">
        <f>IF(SUMIFS(Imports!$D67:$DS67, Imports!$D$62:$DS$62, G$4, Imports!$D$63:$DS$63, "Total")&gt;0, SUMIFS(Imports!$D67:$DS67, Imports!$D$62:$DS$62, G$4, Imports!$D$63:$DS$63, "Total"), "")</f>
        <v>26542.490772602265</v>
      </c>
      <c r="H15" s="58">
        <f>IF(SUMIFS(Imports!$D67:$DS67, Imports!$D$62:$DS$62, H$4, Imports!$D$63:$DS$63, "Total")&gt;0, SUMIFS(Imports!$D67:$DS67, Imports!$D$62:$DS$62, H$4, Imports!$D$63:$DS$63, "Total"), "")</f>
        <v>24718.449531432165</v>
      </c>
      <c r="I15" s="58">
        <f>IF(SUMIFS(Imports!$D67:$DS67, Imports!$D$62:$DS$62, I$4, Imports!$D$63:$DS$63, "Total")&gt;0, SUMIFS(Imports!$D67:$DS67, Imports!$D$62:$DS$62, I$4, Imports!$D$63:$DS$63, "Total"), "")</f>
        <v>26180.563943982921</v>
      </c>
      <c r="J15" s="58">
        <f>IF(SUMIFS(Imports!$D67:$DS67, Imports!$D$62:$DS$62, J$4, Imports!$D$63:$DS$63, "Total")&gt;0, SUMIFS(Imports!$D67:$DS67, Imports!$D$62:$DS$62, J$4, Imports!$D$63:$DS$63, "Total"), "")</f>
        <v>25240.268903978133</v>
      </c>
      <c r="K15" s="58" t="str">
        <f>IF(SUMIFS(Imports!$D67:$DS67, Imports!$D$62:$DS$62, K$4, Imports!$D$63:$DS$63, "Total")&gt;0, SUMIFS(Imports!$D67:$DS67, Imports!$D$62:$DS$62, K$4, Imports!$D$63:$DS$63, "Total"), "")</f>
        <v/>
      </c>
      <c r="L15" s="58" t="str">
        <f>IF(SUMIFS(Imports!$D67:$DS67, Imports!$D$62:$DS$62, L$4, Imports!$D$63:$DS$63, "Total")&gt;0, SUMIFS(Imports!$D67:$DS67, Imports!$D$62:$DS$62, L$4, Imports!$D$63:$DS$63, "Total"), "")</f>
        <v/>
      </c>
      <c r="M15" s="58" t="str">
        <f>IF(SUMIFS(Imports!$D67:$DS67, Imports!$D$62:$DS$62, M$4, Imports!$D$63:$DS$63, "Total")&gt;0, SUMIFS(Imports!$D67:$DS67, Imports!$D$62:$DS$62, M$4, Imports!$D$63:$DS$63, "Total"), "")</f>
        <v/>
      </c>
      <c r="N15" s="58" t="str">
        <f>IF(SUMIFS(Imports!$D67:$DS67, Imports!$D$62:$DS$62, N$4, Imports!$D$63:$DS$63, "Total")&gt;0, SUMIFS(Imports!$D67:$DS67, Imports!$D$62:$DS$62, N$4, Imports!$D$63:$DS$63, "Total"), "")</f>
        <v/>
      </c>
      <c r="O15" s="58" t="str">
        <f>IF(SUMIFS(Imports!$D67:$DS67, Imports!$D$62:$DS$62, O$4, Imports!$D$63:$DS$63, "Total")&gt;0, SUMIFS(Imports!$D67:$DS67, Imports!$D$62:$DS$62, O$4, Imports!$D$63:$DS$63, "Total"), "")</f>
        <v/>
      </c>
      <c r="P15" s="58" t="str">
        <f>IF(SUMIFS(Imports!$D67:$DS67, Imports!$D$62:$DS$62, P$4, Imports!$D$63:$DS$63, "Total")&gt;0, SUMIFS(Imports!$D67:$DS67, Imports!$D$62:$DS$62, P$4, Imports!$D$63:$DS$63, "Total"), "")</f>
        <v/>
      </c>
      <c r="Q15" s="58" t="str">
        <f>IF(SUMIFS(Imports!$D67:$DS67, Imports!$D$62:$DS$62, Q$4, Imports!$D$63:$DS$63, "Total")&gt;0, SUMIFS(Imports!$D67:$DS67, Imports!$D$62:$DS$62, Q$4, Imports!$D$63:$DS$63, "Total"), "")</f>
        <v/>
      </c>
      <c r="R15" s="58" t="str">
        <f>IF(SUMIFS(Imports!$D67:$DS67, Imports!$D$62:$DS$62, R$4, Imports!$D$63:$DS$63, "Total")&gt;0, SUMIFS(Imports!$D67:$DS67, Imports!$D$62:$DS$62, R$4, Imports!$D$63:$DS$63, "Total"), "")</f>
        <v/>
      </c>
      <c r="S15" s="58" t="str">
        <f>IF(SUMIFS(Imports!$D67:$DS67, Imports!$D$62:$DS$62, S$4, Imports!$D$63:$DS$63, "Total")&gt;0, SUMIFS(Imports!$D67:$DS67, Imports!$D$62:$DS$62, S$4, Imports!$D$63:$DS$63, "Total"), "")</f>
        <v/>
      </c>
      <c r="T15" s="58" t="str">
        <f>IF(SUMIFS(Imports!$D67:$DS67, Imports!$D$62:$DS$62, T$4, Imports!$D$63:$DS$63, "Total")&gt;0, SUMIFS(Imports!$D67:$DS67, Imports!$D$62:$DS$62, T$4, Imports!$D$63:$DS$63, "Total"), "")</f>
        <v/>
      </c>
      <c r="U15" s="58" t="str">
        <f>IF(SUMIFS(Imports!$D67:$DS67, Imports!$D$62:$DS$62, U$4, Imports!$D$63:$DS$63, "Total")&gt;0, SUMIFS(Imports!$D67:$DS67, Imports!$D$62:$DS$62, U$4, Imports!$D$63:$DS$63, "Total"), "")</f>
        <v/>
      </c>
      <c r="V15" s="58" t="str">
        <f>IF(SUMIFS(Imports!$D67:$DS67, Imports!$D$62:$DS$62, V$4, Imports!$D$63:$DS$63, "Total")&gt;0, SUMIFS(Imports!$D67:$DS67, Imports!$D$62:$DS$62, V$4, Imports!$D$63:$DS$63, "Total"), "")</f>
        <v/>
      </c>
      <c r="W15" s="58" t="str">
        <f>IF(SUMIFS(Imports!$D67:$DS67, Imports!$D$62:$DS$62, W$4, Imports!$D$63:$DS$63, "Total")&gt;0, SUMIFS(Imports!$D67:$DS67, Imports!$D$62:$DS$62, W$4, Imports!$D$63:$DS$63, "Total"), "")</f>
        <v/>
      </c>
      <c r="X15" s="58" t="str">
        <f>IF(SUMIFS(Imports!$D67:$DS67, Imports!$D$62:$DS$62, X$4, Imports!$D$63:$DS$63, "Total")&gt;0, SUMIFS(Imports!$D67:$DS67, Imports!$D$62:$DS$62, X$4, Imports!$D$63:$DS$63, "Total"), "")</f>
        <v/>
      </c>
      <c r="Y15" s="58" t="str">
        <f>IF(SUMIFS(Imports!$D67:$DS67, Imports!$D$62:$DS$62, Y$4, Imports!$D$63:$DS$63, "Total")&gt;0, SUMIFS(Imports!$D67:$DS67, Imports!$D$62:$DS$62, Y$4, Imports!$D$63:$DS$63, "Total"), "")</f>
        <v/>
      </c>
      <c r="Z15" s="58" t="str">
        <f>IF(SUMIFS(Imports!$D67:$DS67, Imports!$D$62:$DS$62, Z$4, Imports!$D$63:$DS$63, "Total")&gt;0, SUMIFS(Imports!$D67:$DS67, Imports!$D$62:$DS$62, Z$4, Imports!$D$63:$DS$63, "Total"), "")</f>
        <v/>
      </c>
      <c r="AA15" s="58" t="str">
        <f>IF(SUMIFS(Imports!$D67:$DS67, Imports!$D$62:$DS$62, AA$4, Imports!$D$63:$DS$63, "Total")&gt;0, SUMIFS(Imports!$D67:$DS67, Imports!$D$62:$DS$62, AA$4, Imports!$D$63:$DS$63, "Total"), "")</f>
        <v/>
      </c>
      <c r="AB15" s="58" t="str">
        <f>IF(SUMIFS(Imports!$D67:$DS67, Imports!$D$62:$DS$62, AB$4, Imports!$D$63:$DS$63, "Total")&gt;0, SUMIFS(Imports!$D67:$DS67, Imports!$D$62:$DS$62, AB$4, Imports!$D$63:$DS$63, "Total"), "")</f>
        <v/>
      </c>
      <c r="AC15" s="58" t="str">
        <f>IF(SUMIFS(Imports!$D67:$DS67, Imports!$D$62:$DS$62, AC$4, Imports!$D$63:$DS$63, "Total")&gt;0, SUMIFS(Imports!$D67:$DS67, Imports!$D$62:$DS$62, AC$4, Imports!$D$63:$DS$63, "Total"), "")</f>
        <v/>
      </c>
      <c r="AD15" s="58" t="str">
        <f>IF(SUMIFS(Imports!$D67:$DS67, Imports!$D$62:$DS$62, AD$4, Imports!$D$63:$DS$63, "Total")&gt;0, SUMIFS(Imports!$D67:$DS67, Imports!$D$62:$DS$62, AD$4, Imports!$D$63:$DS$63, "Total"), "")</f>
        <v/>
      </c>
      <c r="AE15" s="58" t="str">
        <f>IF(SUMIFS(Imports!$D67:$DS67, Imports!$D$62:$DS$62, AE$4, Imports!$D$63:$DS$63, "Total")&gt;0, SUMIFS(Imports!$D67:$DS67, Imports!$D$62:$DS$62, AE$4, Imports!$D$63:$DS$63, "Total"), "")</f>
        <v/>
      </c>
      <c r="AF15" s="58" t="str">
        <f>IF(SUMIFS(Imports!$D67:$DS67, Imports!$D$62:$DS$62, AF$4, Imports!$D$63:$DS$63, "Total")&gt;0, SUMIFS(Imports!$D67:$DS67, Imports!$D$62:$DS$62, AF$4, Imports!$D$63:$DS$63, "Total"), "")</f>
        <v/>
      </c>
      <c r="AG15" s="58" t="str">
        <f>IF(SUMIFS(Imports!$D67:$DS67, Imports!$D$62:$DS$62, AG$4, Imports!$D$63:$DS$63, "Total")&gt;0, SUMIFS(Imports!$D67:$DS67, Imports!$D$62:$DS$62, AG$4, Imports!$D$63:$DS$63, "Total"), "")</f>
        <v/>
      </c>
      <c r="AH15" s="58" t="str">
        <f>IF(SUMIFS(Imports!$D67:$DS67, Imports!$D$62:$DS$62, AH$4, Imports!$D$63:$DS$63, "Total")&gt;0, SUMIFS(Imports!$D67:$DS67, Imports!$D$62:$DS$62, AH$4, Imports!$D$63:$DS$63, "Total"), "")</f>
        <v/>
      </c>
      <c r="AI15" s="58" t="str">
        <f>IF(SUMIFS(Imports!$D67:$DS67, Imports!$D$62:$DS$62, AI$4, Imports!$D$63:$DS$63, "Total")&gt;0, SUMIFS(Imports!$D67:$DS67, Imports!$D$62:$DS$62, AI$4, Imports!$D$63:$DS$63, "Total"), "")</f>
        <v/>
      </c>
      <c r="AJ15" s="58" t="str">
        <f>IF(SUMIFS(Imports!$D67:$DS67, Imports!$D$62:$DS$62, AJ$4, Imports!$D$63:$DS$63, "Total")&gt;0, SUMIFS(Imports!$D67:$DS67, Imports!$D$62:$DS$62, AJ$4, Imports!$D$63:$DS$63, "Total"), "")</f>
        <v/>
      </c>
      <c r="AK15" s="58" t="str">
        <f>IF(SUMIFS(Imports!$D67:$DS67, Imports!$D$62:$DS$62, AK$4, Imports!$D$63:$DS$63, "Total")&gt;0, SUMIFS(Imports!$D67:$DS67, Imports!$D$62:$DS$62, AK$4, Imports!$D$63:$DS$63, "Total"), "")</f>
        <v/>
      </c>
      <c r="AL15" s="58" t="str">
        <f>IF(SUMIFS(Imports!$D67:$DS67, Imports!$D$62:$DS$62, AL$4, Imports!$D$63:$DS$63, "Total")&gt;0, SUMIFS(Imports!$D67:$DS67, Imports!$D$62:$DS$62, AL$4, Imports!$D$63:$DS$63, "Total"), "")</f>
        <v/>
      </c>
      <c r="AM15" s="58" t="str">
        <f>IF(SUMIFS(Imports!$D67:$DS67, Imports!$D$62:$DS$62, AM$4, Imports!$D$63:$DS$63, "Total")&gt;0, SUMIFS(Imports!$D67:$DS67, Imports!$D$62:$DS$62, AM$4, Imports!$D$63:$DS$63, "Total"), "")</f>
        <v/>
      </c>
      <c r="AN15" s="58" t="str">
        <f>IF(SUMIFS(Imports!$D67:$DS67, Imports!$D$62:$DS$62, AN$4, Imports!$D$63:$DS$63, "Total")&gt;0, SUMIFS(Imports!$D67:$DS67, Imports!$D$62:$DS$62, AN$4, Imports!$D$63:$DS$63, "Total"), "")</f>
        <v/>
      </c>
      <c r="AO15" s="58" t="str">
        <f>IF(SUMIFS(Imports!$D67:$DS67, Imports!$D$62:$DS$62, AO$4, Imports!$D$63:$DS$63, "Total")&gt;0, SUMIFS(Imports!$D67:$DS67, Imports!$D$62:$DS$62, AO$4, Imports!$D$63:$DS$63, "Total"), "")</f>
        <v/>
      </c>
      <c r="AP15" s="58" t="str">
        <f>IF(SUMIFS(Imports!$D67:$DS67, Imports!$D$62:$DS$62, AP$4, Imports!$D$63:$DS$63, "Total")&gt;0, SUMIFS(Imports!$D67:$DS67, Imports!$D$62:$DS$62, AP$4, Imports!$D$63:$DS$63, "Total"), "")</f>
        <v/>
      </c>
    </row>
    <row r="16" spans="1:42" x14ac:dyDescent="0.3">
      <c r="A16" s="164"/>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row>
    <row r="17" spans="1:42" x14ac:dyDescent="0.3">
      <c r="A17" s="158"/>
      <c r="B17" s="33" t="s">
        <v>699</v>
      </c>
      <c r="C17" s="36">
        <f>IF(SUM(C18:C21)&gt;0, SUM(C18:C21), "")</f>
        <v>92726.843254557753</v>
      </c>
      <c r="D17" s="36">
        <f t="shared" ref="D17:J17" si="4">IF(SUM(D18:D21)&gt;0, SUM(D18:D21), "")</f>
        <v>84467.591426743209</v>
      </c>
      <c r="E17" s="36">
        <f t="shared" si="4"/>
        <v>83304.832046525727</v>
      </c>
      <c r="F17" s="36">
        <f t="shared" si="4"/>
        <v>84901.989265873388</v>
      </c>
      <c r="G17" s="36">
        <f t="shared" si="4"/>
        <v>96045.093527079356</v>
      </c>
      <c r="H17" s="36">
        <f t="shared" si="4"/>
        <v>100084.12617764127</v>
      </c>
      <c r="I17" s="36">
        <f t="shared" si="4"/>
        <v>101067.59491906168</v>
      </c>
      <c r="J17" s="36">
        <f t="shared" si="4"/>
        <v>99886.197339768638</v>
      </c>
      <c r="K17" s="36" t="str">
        <f t="shared" ref="K17:AP17" si="5">IF(SUM(K18:K21)&gt;0, SUM(K18:K21), "")</f>
        <v/>
      </c>
      <c r="L17" s="36" t="str">
        <f t="shared" si="5"/>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row>
    <row r="18" spans="1:42" x14ac:dyDescent="0.3">
      <c r="A18" s="158"/>
      <c r="B18" s="37" t="s">
        <v>55</v>
      </c>
      <c r="C18" s="58">
        <f>IF(SUMIFS(Exports!$D64:$DS64, Exports!$D$62:$DS$62, C$4, Exports!$D$63:$DS$63, "Total")&gt;0, SUMIFS(Exports!$D64:$DS64, Exports!$D$62:$DS$62, C$4, Exports!$D$63:$DS$63, "Total"), "")</f>
        <v>10261.456633383035</v>
      </c>
      <c r="D18" s="58">
        <f>IF(SUMIFS(Exports!$D64:$DS64, Exports!$D$62:$DS$62, D$4, Exports!$D$63:$DS$63, "Total")&gt;0, SUMIFS(Exports!$D64:$DS64, Exports!$D$62:$DS$62, D$4, Exports!$D$63:$DS$63, "Total"), "")</f>
        <v>11821.568710425983</v>
      </c>
      <c r="E18" s="58">
        <f>IF(SUMIFS(Exports!$D64:$DS64, Exports!$D$62:$DS$62, E$4, Exports!$D$63:$DS$63, "Total")&gt;0, SUMIFS(Exports!$D64:$DS64, Exports!$D$62:$DS$62, E$4, Exports!$D$63:$DS$63, "Total"), "")</f>
        <v>12406.292743968253</v>
      </c>
      <c r="F18" s="58">
        <f>IF(SUMIFS(Exports!$D64:$DS64, Exports!$D$62:$DS$62, F$4, Exports!$D$63:$DS$63, "Total")&gt;0, SUMIFS(Exports!$D64:$DS64, Exports!$D$62:$DS$62, F$4, Exports!$D$63:$DS$63, "Total"), "")</f>
        <v>13268.66345789976</v>
      </c>
      <c r="G18" s="58">
        <f>IF(SUMIFS(Exports!$D64:$DS64, Exports!$D$62:$DS$62, G$4, Exports!$D$63:$DS$63, "Total")&gt;0, SUMIFS(Exports!$D64:$DS64, Exports!$D$62:$DS$62, G$4, Exports!$D$63:$DS$63, "Total"), "")</f>
        <v>13955.856377863724</v>
      </c>
      <c r="H18" s="58">
        <f>IF(SUMIFS(Exports!$D64:$DS64, Exports!$D$62:$DS$62, H$4, Exports!$D$63:$DS$63, "Total")&gt;0, SUMIFS(Exports!$D64:$DS64, Exports!$D$62:$DS$62, H$4, Exports!$D$63:$DS$63, "Total"), "")</f>
        <v>12520.115165057936</v>
      </c>
      <c r="I18" s="58">
        <f>IF(SUMIFS(Exports!$D64:$DS64, Exports!$D$62:$DS$62, I$4, Exports!$D$63:$DS$63, "Total")&gt;0, SUMIFS(Exports!$D64:$DS64, Exports!$D$62:$DS$62, I$4, Exports!$D$63:$DS$63, "Total"), "")</f>
        <v>11468.300456325151</v>
      </c>
      <c r="J18" s="58">
        <f>IF(SUMIFS(Exports!$D64:$DS64, Exports!$D$62:$DS$62, J$4, Exports!$D$63:$DS$63, "Total")&gt;0, SUMIFS(Exports!$D64:$DS64, Exports!$D$62:$DS$62, J$4, Exports!$D$63:$DS$63, "Total"), "")</f>
        <v>9636.4837564589652</v>
      </c>
      <c r="K18" s="58" t="str">
        <f>IF(SUMIFS(Exports!$D64:$DS64, Exports!$D$62:$DS$62, K$4, Exports!$D$63:$DS$63, "Total")&gt;0, SUMIFS(Exports!$D64:$DS64, Exports!$D$62:$DS$62, K$4, Exports!$D$63:$DS$63, "Total"), "")</f>
        <v/>
      </c>
      <c r="L18" s="58" t="str">
        <f>IF(SUMIFS(Exports!$D64:$DS64, Exports!$D$62:$DS$62, L$4, Exports!$D$63:$DS$63, "Total")&gt;0, SUMIFS(Exports!$D64:$DS64, Exports!$D$62:$DS$62, L$4, Exports!$D$63:$DS$63, "Total"), "")</f>
        <v/>
      </c>
      <c r="M18" s="58" t="str">
        <f>IF(SUMIFS(Exports!$D64:$DS64, Exports!$D$62:$DS$62, M$4, Exports!$D$63:$DS$63, "Total")&gt;0, SUMIFS(Exports!$D64:$DS64, Exports!$D$62:$DS$62, M$4, Exports!$D$63:$DS$63, "Total"), "")</f>
        <v/>
      </c>
      <c r="N18" s="58" t="str">
        <f>IF(SUMIFS(Exports!$D64:$DS64, Exports!$D$62:$DS$62, N$4, Exports!$D$63:$DS$63, "Total")&gt;0, SUMIFS(Exports!$D64:$DS64, Exports!$D$62:$DS$62, N$4, Exports!$D$63:$DS$63, "Total"), "")</f>
        <v/>
      </c>
      <c r="O18" s="58" t="str">
        <f>IF(SUMIFS(Exports!$D64:$DS64, Exports!$D$62:$DS$62, O$4, Exports!$D$63:$DS$63, "Total")&gt;0, SUMIFS(Exports!$D64:$DS64, Exports!$D$62:$DS$62, O$4, Exports!$D$63:$DS$63, "Total"), "")</f>
        <v/>
      </c>
      <c r="P18" s="58" t="str">
        <f>IF(SUMIFS(Exports!$D64:$DS64, Exports!$D$62:$DS$62, P$4, Exports!$D$63:$DS$63, "Total")&gt;0, SUMIFS(Exports!$D64:$DS64, Exports!$D$62:$DS$62, P$4, Exports!$D$63:$DS$63, "Total"), "")</f>
        <v/>
      </c>
      <c r="Q18" s="58" t="str">
        <f>IF(SUMIFS(Exports!$D64:$DS64, Exports!$D$62:$DS$62, Q$4, Exports!$D$63:$DS$63, "Total")&gt;0, SUMIFS(Exports!$D64:$DS64, Exports!$D$62:$DS$62, Q$4, Exports!$D$63:$DS$63, "Total"), "")</f>
        <v/>
      </c>
      <c r="R18" s="58" t="str">
        <f>IF(SUMIFS(Exports!$D64:$DS64, Exports!$D$62:$DS$62, R$4, Exports!$D$63:$DS$63, "Total")&gt;0, SUMIFS(Exports!$D64:$DS64, Exports!$D$62:$DS$62, R$4, Exports!$D$63:$DS$63, "Total"), "")</f>
        <v/>
      </c>
      <c r="S18" s="58" t="str">
        <f>IF(SUMIFS(Exports!$D64:$DS64, Exports!$D$62:$DS$62, S$4, Exports!$D$63:$DS$63, "Total")&gt;0, SUMIFS(Exports!$D64:$DS64, Exports!$D$62:$DS$62, S$4, Exports!$D$63:$DS$63, "Total"), "")</f>
        <v/>
      </c>
      <c r="T18" s="58" t="str">
        <f>IF(SUMIFS(Exports!$D64:$DS64, Exports!$D$62:$DS$62, T$4, Exports!$D$63:$DS$63, "Total")&gt;0, SUMIFS(Exports!$D64:$DS64, Exports!$D$62:$DS$62, T$4, Exports!$D$63:$DS$63, "Total"), "")</f>
        <v/>
      </c>
      <c r="U18" s="58" t="str">
        <f>IF(SUMIFS(Exports!$D64:$DS64, Exports!$D$62:$DS$62, U$4, Exports!$D$63:$DS$63, "Total")&gt;0, SUMIFS(Exports!$D64:$DS64, Exports!$D$62:$DS$62, U$4, Exports!$D$63:$DS$63, "Total"), "")</f>
        <v/>
      </c>
      <c r="V18" s="58" t="str">
        <f>IF(SUMIFS(Exports!$D64:$DS64, Exports!$D$62:$DS$62, V$4, Exports!$D$63:$DS$63, "Total")&gt;0, SUMIFS(Exports!$D64:$DS64, Exports!$D$62:$DS$62, V$4, Exports!$D$63:$DS$63, "Total"), "")</f>
        <v/>
      </c>
      <c r="W18" s="58" t="str">
        <f>IF(SUMIFS(Exports!$D64:$DS64, Exports!$D$62:$DS$62, W$4, Exports!$D$63:$DS$63, "Total")&gt;0, SUMIFS(Exports!$D64:$DS64, Exports!$D$62:$DS$62, W$4, Exports!$D$63:$DS$63, "Total"), "")</f>
        <v/>
      </c>
      <c r="X18" s="58" t="str">
        <f>IF(SUMIFS(Exports!$D64:$DS64, Exports!$D$62:$DS$62, X$4, Exports!$D$63:$DS$63, "Total")&gt;0, SUMIFS(Exports!$D64:$DS64, Exports!$D$62:$DS$62, X$4, Exports!$D$63:$DS$63, "Total"), "")</f>
        <v/>
      </c>
      <c r="Y18" s="58" t="str">
        <f>IF(SUMIFS(Exports!$D64:$DS64, Exports!$D$62:$DS$62, Y$4, Exports!$D$63:$DS$63, "Total")&gt;0, SUMIFS(Exports!$D64:$DS64, Exports!$D$62:$DS$62, Y$4, Exports!$D$63:$DS$63, "Total"), "")</f>
        <v/>
      </c>
      <c r="Z18" s="58" t="str">
        <f>IF(SUMIFS(Exports!$D64:$DS64, Exports!$D$62:$DS$62, Z$4, Exports!$D$63:$DS$63, "Total")&gt;0, SUMIFS(Exports!$D64:$DS64, Exports!$D$62:$DS$62, Z$4, Exports!$D$63:$DS$63, "Total"), "")</f>
        <v/>
      </c>
      <c r="AA18" s="58" t="str">
        <f>IF(SUMIFS(Exports!$D64:$DS64, Exports!$D$62:$DS$62, AA$4, Exports!$D$63:$DS$63, "Total")&gt;0, SUMIFS(Exports!$D64:$DS64, Exports!$D$62:$DS$62, AA$4, Exports!$D$63:$DS$63, "Total"), "")</f>
        <v/>
      </c>
      <c r="AB18" s="58" t="str">
        <f>IF(SUMIFS(Exports!$D64:$DS64, Exports!$D$62:$DS$62, AB$4, Exports!$D$63:$DS$63, "Total")&gt;0, SUMIFS(Exports!$D64:$DS64, Exports!$D$62:$DS$62, AB$4, Exports!$D$63:$DS$63, "Total"), "")</f>
        <v/>
      </c>
      <c r="AC18" s="58" t="str">
        <f>IF(SUMIFS(Exports!$D64:$DS64, Exports!$D$62:$DS$62, AC$4, Exports!$D$63:$DS$63, "Total")&gt;0, SUMIFS(Exports!$D64:$DS64, Exports!$D$62:$DS$62, AC$4, Exports!$D$63:$DS$63, "Total"), "")</f>
        <v/>
      </c>
      <c r="AD18" s="58" t="str">
        <f>IF(SUMIFS(Exports!$D64:$DS64, Exports!$D$62:$DS$62, AD$4, Exports!$D$63:$DS$63, "Total")&gt;0, SUMIFS(Exports!$D64:$DS64, Exports!$D$62:$DS$62, AD$4, Exports!$D$63:$DS$63, "Total"), "")</f>
        <v/>
      </c>
      <c r="AE18" s="58" t="str">
        <f>IF(SUMIFS(Exports!$D64:$DS64, Exports!$D$62:$DS$62, AE$4, Exports!$D$63:$DS$63, "Total")&gt;0, SUMIFS(Exports!$D64:$DS64, Exports!$D$62:$DS$62, AE$4, Exports!$D$63:$DS$63, "Total"), "")</f>
        <v/>
      </c>
      <c r="AF18" s="58" t="str">
        <f>IF(SUMIFS(Exports!$D64:$DS64, Exports!$D$62:$DS$62, AF$4, Exports!$D$63:$DS$63, "Total")&gt;0, SUMIFS(Exports!$D64:$DS64, Exports!$D$62:$DS$62, AF$4, Exports!$D$63:$DS$63, "Total"), "")</f>
        <v/>
      </c>
      <c r="AG18" s="58" t="str">
        <f>IF(SUMIFS(Exports!$D64:$DS64, Exports!$D$62:$DS$62, AG$4, Exports!$D$63:$DS$63, "Total")&gt;0, SUMIFS(Exports!$D64:$DS64, Exports!$D$62:$DS$62, AG$4, Exports!$D$63:$DS$63, "Total"), "")</f>
        <v/>
      </c>
      <c r="AH18" s="58" t="str">
        <f>IF(SUMIFS(Exports!$D64:$DS64, Exports!$D$62:$DS$62, AH$4, Exports!$D$63:$DS$63, "Total")&gt;0, SUMIFS(Exports!$D64:$DS64, Exports!$D$62:$DS$62, AH$4, Exports!$D$63:$DS$63, "Total"), "")</f>
        <v/>
      </c>
      <c r="AI18" s="58" t="str">
        <f>IF(SUMIFS(Exports!$D64:$DS64, Exports!$D$62:$DS$62, AI$4, Exports!$D$63:$DS$63, "Total")&gt;0, SUMIFS(Exports!$D64:$DS64, Exports!$D$62:$DS$62, AI$4, Exports!$D$63:$DS$63, "Total"), "")</f>
        <v/>
      </c>
      <c r="AJ18" s="58" t="str">
        <f>IF(SUMIFS(Exports!$D64:$DS64, Exports!$D$62:$DS$62, AJ$4, Exports!$D$63:$DS$63, "Total")&gt;0, SUMIFS(Exports!$D64:$DS64, Exports!$D$62:$DS$62, AJ$4, Exports!$D$63:$DS$63, "Total"), "")</f>
        <v/>
      </c>
      <c r="AK18" s="58" t="str">
        <f>IF(SUMIFS(Exports!$D64:$DS64, Exports!$D$62:$DS$62, AK$4, Exports!$D$63:$DS$63, "Total")&gt;0, SUMIFS(Exports!$D64:$DS64, Exports!$D$62:$DS$62, AK$4, Exports!$D$63:$DS$63, "Total"), "")</f>
        <v/>
      </c>
      <c r="AL18" s="58" t="str">
        <f>IF(SUMIFS(Exports!$D64:$DS64, Exports!$D$62:$DS$62, AL$4, Exports!$D$63:$DS$63, "Total")&gt;0, SUMIFS(Exports!$D64:$DS64, Exports!$D$62:$DS$62, AL$4, Exports!$D$63:$DS$63, "Total"), "")</f>
        <v/>
      </c>
      <c r="AM18" s="58" t="str">
        <f>IF(SUMIFS(Exports!$D64:$DS64, Exports!$D$62:$DS$62, AM$4, Exports!$D$63:$DS$63, "Total")&gt;0, SUMIFS(Exports!$D64:$DS64, Exports!$D$62:$DS$62, AM$4, Exports!$D$63:$DS$63, "Total"), "")</f>
        <v/>
      </c>
      <c r="AN18" s="58" t="str">
        <f>IF(SUMIFS(Exports!$D64:$DS64, Exports!$D$62:$DS$62, AN$4, Exports!$D$63:$DS$63, "Total")&gt;0, SUMIFS(Exports!$D64:$DS64, Exports!$D$62:$DS$62, AN$4, Exports!$D$63:$DS$63, "Total"), "")</f>
        <v/>
      </c>
      <c r="AO18" s="58" t="str">
        <f>IF(SUMIFS(Exports!$D64:$DS64, Exports!$D$62:$DS$62, AO$4, Exports!$D$63:$DS$63, "Total")&gt;0, SUMIFS(Exports!$D64:$DS64, Exports!$D$62:$DS$62, AO$4, Exports!$D$63:$DS$63, "Total"), "")</f>
        <v/>
      </c>
      <c r="AP18" s="58" t="str">
        <f>IF(SUMIFS(Exports!$D64:$DS64, Exports!$D$62:$DS$62, AP$4, Exports!$D$63:$DS$63, "Total")&gt;0, SUMIFS(Exports!$D64:$DS64, Exports!$D$62:$DS$62, AP$4, Exports!$D$63:$DS$63, "Total"), "")</f>
        <v/>
      </c>
    </row>
    <row r="19" spans="1:42" x14ac:dyDescent="0.3">
      <c r="A19" s="158"/>
      <c r="B19" s="37" t="s">
        <v>1160</v>
      </c>
      <c r="C19" s="58">
        <f>IF(SUMIFS(Exports!$D65:$DS65, Exports!$D$62:$DS$62, C$4, Exports!$D$63:$DS$63, "Total")&gt;0, SUMIFS(Exports!$D65:$DS65, Exports!$D$62:$DS$62, C$4, Exports!$D$63:$DS$63, "Total"), "")</f>
        <v>1780.4202275376344</v>
      </c>
      <c r="D19" s="58">
        <f>IF(SUMIFS(Exports!$D65:$DS65, Exports!$D$62:$DS$62, D$4, Exports!$D$63:$DS$63, "Total")&gt;0, SUMIFS(Exports!$D65:$DS65, Exports!$D$62:$DS$62, D$4, Exports!$D$63:$DS$63, "Total"), "")</f>
        <v>1993.4996593952644</v>
      </c>
      <c r="E19" s="58">
        <f>IF(SUMIFS(Exports!$D65:$DS65, Exports!$D$62:$DS$62, E$4, Exports!$D$63:$DS$63, "Total")&gt;0, SUMIFS(Exports!$D65:$DS65, Exports!$D$62:$DS$62, E$4, Exports!$D$63:$DS$63, "Total"), "")</f>
        <v>1979.0212920841432</v>
      </c>
      <c r="F19" s="58">
        <f>IF(SUMIFS(Exports!$D65:$DS65, Exports!$D$62:$DS$62, F$4, Exports!$D$63:$DS$63, "Total")&gt;0, SUMIFS(Exports!$D65:$DS65, Exports!$D$62:$DS$62, F$4, Exports!$D$63:$DS$63, "Total"), "")</f>
        <v>2137.2465834044874</v>
      </c>
      <c r="G19" s="58">
        <f>IF(SUMIFS(Exports!$D65:$DS65, Exports!$D$62:$DS$62, G$4, Exports!$D$63:$DS$63, "Total")&gt;0, SUMIFS(Exports!$D65:$DS65, Exports!$D$62:$DS$62, G$4, Exports!$D$63:$DS$63, "Total"), "")</f>
        <v>2364.6772701244372</v>
      </c>
      <c r="H19" s="58">
        <f>IF(SUMIFS(Exports!$D65:$DS65, Exports!$D$62:$DS$62, H$4, Exports!$D$63:$DS$63, "Total")&gt;0, SUMIFS(Exports!$D65:$DS65, Exports!$D$62:$DS$62, H$4, Exports!$D$63:$DS$63, "Total"), "")</f>
        <v>2413.9732453712531</v>
      </c>
      <c r="I19" s="58">
        <f>IF(SUMIFS(Exports!$D65:$DS65, Exports!$D$62:$DS$62, I$4, Exports!$D$63:$DS$63, "Total")&gt;0, SUMIFS(Exports!$D65:$DS65, Exports!$D$62:$DS$62, I$4, Exports!$D$63:$DS$63, "Total"), "")</f>
        <v>2595.0695012387578</v>
      </c>
      <c r="J19" s="58">
        <f>IF(SUMIFS(Exports!$D65:$DS65, Exports!$D$62:$DS$62, J$4, Exports!$D$63:$DS$63, "Total")&gt;0, SUMIFS(Exports!$D65:$DS65, Exports!$D$62:$DS$62, J$4, Exports!$D$63:$DS$63, "Total"), "")</f>
        <v>2022.305608003612</v>
      </c>
      <c r="K19" s="58" t="str">
        <f>IF(SUMIFS(Exports!$D65:$DS65, Exports!$D$62:$DS$62, K$4, Exports!$D$63:$DS$63, "Total")&gt;0, SUMIFS(Exports!$D65:$DS65, Exports!$D$62:$DS$62, K$4, Exports!$D$63:$DS$63, "Total"), "")</f>
        <v/>
      </c>
      <c r="L19" s="58" t="str">
        <f>IF(SUMIFS(Exports!$D65:$DS65, Exports!$D$62:$DS$62, L$4, Exports!$D$63:$DS$63, "Total")&gt;0, SUMIFS(Exports!$D65:$DS65, Exports!$D$62:$DS$62, L$4, Exports!$D$63:$DS$63, "Total"), "")</f>
        <v/>
      </c>
      <c r="M19" s="58" t="str">
        <f>IF(SUMIFS(Exports!$D65:$DS65, Exports!$D$62:$DS$62, M$4, Exports!$D$63:$DS$63, "Total")&gt;0, SUMIFS(Exports!$D65:$DS65, Exports!$D$62:$DS$62, M$4, Exports!$D$63:$DS$63, "Total"), "")</f>
        <v/>
      </c>
      <c r="N19" s="58" t="str">
        <f>IF(SUMIFS(Exports!$D65:$DS65, Exports!$D$62:$DS$62, N$4, Exports!$D$63:$DS$63, "Total")&gt;0, SUMIFS(Exports!$D65:$DS65, Exports!$D$62:$DS$62, N$4, Exports!$D$63:$DS$63, "Total"), "")</f>
        <v/>
      </c>
      <c r="O19" s="58" t="str">
        <f>IF(SUMIFS(Exports!$D65:$DS65, Exports!$D$62:$DS$62, O$4, Exports!$D$63:$DS$63, "Total")&gt;0, SUMIFS(Exports!$D65:$DS65, Exports!$D$62:$DS$62, O$4, Exports!$D$63:$DS$63, "Total"), "")</f>
        <v/>
      </c>
      <c r="P19" s="58" t="str">
        <f>IF(SUMIFS(Exports!$D65:$DS65, Exports!$D$62:$DS$62, P$4, Exports!$D$63:$DS$63, "Total")&gt;0, SUMIFS(Exports!$D65:$DS65, Exports!$D$62:$DS$62, P$4, Exports!$D$63:$DS$63, "Total"), "")</f>
        <v/>
      </c>
      <c r="Q19" s="58" t="str">
        <f>IF(SUMIFS(Exports!$D65:$DS65, Exports!$D$62:$DS$62, Q$4, Exports!$D$63:$DS$63, "Total")&gt;0, SUMIFS(Exports!$D65:$DS65, Exports!$D$62:$DS$62, Q$4, Exports!$D$63:$DS$63, "Total"), "")</f>
        <v/>
      </c>
      <c r="R19" s="58" t="str">
        <f>IF(SUMIFS(Exports!$D65:$DS65, Exports!$D$62:$DS$62, R$4, Exports!$D$63:$DS$63, "Total")&gt;0, SUMIFS(Exports!$D65:$DS65, Exports!$D$62:$DS$62, R$4, Exports!$D$63:$DS$63, "Total"), "")</f>
        <v/>
      </c>
      <c r="S19" s="58" t="str">
        <f>IF(SUMIFS(Exports!$D65:$DS65, Exports!$D$62:$DS$62, S$4, Exports!$D$63:$DS$63, "Total")&gt;0, SUMIFS(Exports!$D65:$DS65, Exports!$D$62:$DS$62, S$4, Exports!$D$63:$DS$63, "Total"), "")</f>
        <v/>
      </c>
      <c r="T19" s="58" t="str">
        <f>IF(SUMIFS(Exports!$D65:$DS65, Exports!$D$62:$DS$62, T$4, Exports!$D$63:$DS$63, "Total")&gt;0, SUMIFS(Exports!$D65:$DS65, Exports!$D$62:$DS$62, T$4, Exports!$D$63:$DS$63, "Total"), "")</f>
        <v/>
      </c>
      <c r="U19" s="58" t="str">
        <f>IF(SUMIFS(Exports!$D65:$DS65, Exports!$D$62:$DS$62, U$4, Exports!$D$63:$DS$63, "Total")&gt;0, SUMIFS(Exports!$D65:$DS65, Exports!$D$62:$DS$62, U$4, Exports!$D$63:$DS$63, "Total"), "")</f>
        <v/>
      </c>
      <c r="V19" s="58" t="str">
        <f>IF(SUMIFS(Exports!$D65:$DS65, Exports!$D$62:$DS$62, V$4, Exports!$D$63:$DS$63, "Total")&gt;0, SUMIFS(Exports!$D65:$DS65, Exports!$D$62:$DS$62, V$4, Exports!$D$63:$DS$63, "Total"), "")</f>
        <v/>
      </c>
      <c r="W19" s="58" t="str">
        <f>IF(SUMIFS(Exports!$D65:$DS65, Exports!$D$62:$DS$62, W$4, Exports!$D$63:$DS$63, "Total")&gt;0, SUMIFS(Exports!$D65:$DS65, Exports!$D$62:$DS$62, W$4, Exports!$D$63:$DS$63, "Total"), "")</f>
        <v/>
      </c>
      <c r="X19" s="58" t="str">
        <f>IF(SUMIFS(Exports!$D65:$DS65, Exports!$D$62:$DS$62, X$4, Exports!$D$63:$DS$63, "Total")&gt;0, SUMIFS(Exports!$D65:$DS65, Exports!$D$62:$DS$62, X$4, Exports!$D$63:$DS$63, "Total"), "")</f>
        <v/>
      </c>
      <c r="Y19" s="58" t="str">
        <f>IF(SUMIFS(Exports!$D65:$DS65, Exports!$D$62:$DS$62, Y$4, Exports!$D$63:$DS$63, "Total")&gt;0, SUMIFS(Exports!$D65:$DS65, Exports!$D$62:$DS$62, Y$4, Exports!$D$63:$DS$63, "Total"), "")</f>
        <v/>
      </c>
      <c r="Z19" s="58" t="str">
        <f>IF(SUMIFS(Exports!$D65:$DS65, Exports!$D$62:$DS$62, Z$4, Exports!$D$63:$DS$63, "Total")&gt;0, SUMIFS(Exports!$D65:$DS65, Exports!$D$62:$DS$62, Z$4, Exports!$D$63:$DS$63, "Total"), "")</f>
        <v/>
      </c>
      <c r="AA19" s="58" t="str">
        <f>IF(SUMIFS(Exports!$D65:$DS65, Exports!$D$62:$DS$62, AA$4, Exports!$D$63:$DS$63, "Total")&gt;0, SUMIFS(Exports!$D65:$DS65, Exports!$D$62:$DS$62, AA$4, Exports!$D$63:$DS$63, "Total"), "")</f>
        <v/>
      </c>
      <c r="AB19" s="58" t="str">
        <f>IF(SUMIFS(Exports!$D65:$DS65, Exports!$D$62:$DS$62, AB$4, Exports!$D$63:$DS$63, "Total")&gt;0, SUMIFS(Exports!$D65:$DS65, Exports!$D$62:$DS$62, AB$4, Exports!$D$63:$DS$63, "Total"), "")</f>
        <v/>
      </c>
      <c r="AC19" s="58" t="str">
        <f>IF(SUMIFS(Exports!$D65:$DS65, Exports!$D$62:$DS$62, AC$4, Exports!$D$63:$DS$63, "Total")&gt;0, SUMIFS(Exports!$D65:$DS65, Exports!$D$62:$DS$62, AC$4, Exports!$D$63:$DS$63, "Total"), "")</f>
        <v/>
      </c>
      <c r="AD19" s="58" t="str">
        <f>IF(SUMIFS(Exports!$D65:$DS65, Exports!$D$62:$DS$62, AD$4, Exports!$D$63:$DS$63, "Total")&gt;0, SUMIFS(Exports!$D65:$DS65, Exports!$D$62:$DS$62, AD$4, Exports!$D$63:$DS$63, "Total"), "")</f>
        <v/>
      </c>
      <c r="AE19" s="58" t="str">
        <f>IF(SUMIFS(Exports!$D65:$DS65, Exports!$D$62:$DS$62, AE$4, Exports!$D$63:$DS$63, "Total")&gt;0, SUMIFS(Exports!$D65:$DS65, Exports!$D$62:$DS$62, AE$4, Exports!$D$63:$DS$63, "Total"), "")</f>
        <v/>
      </c>
      <c r="AF19" s="58" t="str">
        <f>IF(SUMIFS(Exports!$D65:$DS65, Exports!$D$62:$DS$62, AF$4, Exports!$D$63:$DS$63, "Total")&gt;0, SUMIFS(Exports!$D65:$DS65, Exports!$D$62:$DS$62, AF$4, Exports!$D$63:$DS$63, "Total"), "")</f>
        <v/>
      </c>
      <c r="AG19" s="58" t="str">
        <f>IF(SUMIFS(Exports!$D65:$DS65, Exports!$D$62:$DS$62, AG$4, Exports!$D$63:$DS$63, "Total")&gt;0, SUMIFS(Exports!$D65:$DS65, Exports!$D$62:$DS$62, AG$4, Exports!$D$63:$DS$63, "Total"), "")</f>
        <v/>
      </c>
      <c r="AH19" s="58" t="str">
        <f>IF(SUMIFS(Exports!$D65:$DS65, Exports!$D$62:$DS$62, AH$4, Exports!$D$63:$DS$63, "Total")&gt;0, SUMIFS(Exports!$D65:$DS65, Exports!$D$62:$DS$62, AH$4, Exports!$D$63:$DS$63, "Total"), "")</f>
        <v/>
      </c>
      <c r="AI19" s="58" t="str">
        <f>IF(SUMIFS(Exports!$D65:$DS65, Exports!$D$62:$DS$62, AI$4, Exports!$D$63:$DS$63, "Total")&gt;0, SUMIFS(Exports!$D65:$DS65, Exports!$D$62:$DS$62, AI$4, Exports!$D$63:$DS$63, "Total"), "")</f>
        <v/>
      </c>
      <c r="AJ19" s="58" t="str">
        <f>IF(SUMIFS(Exports!$D65:$DS65, Exports!$D$62:$DS$62, AJ$4, Exports!$D$63:$DS$63, "Total")&gt;0, SUMIFS(Exports!$D65:$DS65, Exports!$D$62:$DS$62, AJ$4, Exports!$D$63:$DS$63, "Total"), "")</f>
        <v/>
      </c>
      <c r="AK19" s="58" t="str">
        <f>IF(SUMIFS(Exports!$D65:$DS65, Exports!$D$62:$DS$62, AK$4, Exports!$D$63:$DS$63, "Total")&gt;0, SUMIFS(Exports!$D65:$DS65, Exports!$D$62:$DS$62, AK$4, Exports!$D$63:$DS$63, "Total"), "")</f>
        <v/>
      </c>
      <c r="AL19" s="58" t="str">
        <f>IF(SUMIFS(Exports!$D65:$DS65, Exports!$D$62:$DS$62, AL$4, Exports!$D$63:$DS$63, "Total")&gt;0, SUMIFS(Exports!$D65:$DS65, Exports!$D$62:$DS$62, AL$4, Exports!$D$63:$DS$63, "Total"), "")</f>
        <v/>
      </c>
      <c r="AM19" s="58" t="str">
        <f>IF(SUMIFS(Exports!$D65:$DS65, Exports!$D$62:$DS$62, AM$4, Exports!$D$63:$DS$63, "Total")&gt;0, SUMIFS(Exports!$D65:$DS65, Exports!$D$62:$DS$62, AM$4, Exports!$D$63:$DS$63, "Total"), "")</f>
        <v/>
      </c>
      <c r="AN19" s="58" t="str">
        <f>IF(SUMIFS(Exports!$D65:$DS65, Exports!$D$62:$DS$62, AN$4, Exports!$D$63:$DS$63, "Total")&gt;0, SUMIFS(Exports!$D65:$DS65, Exports!$D$62:$DS$62, AN$4, Exports!$D$63:$DS$63, "Total"), "")</f>
        <v/>
      </c>
      <c r="AO19" s="58" t="str">
        <f>IF(SUMIFS(Exports!$D65:$DS65, Exports!$D$62:$DS$62, AO$4, Exports!$D$63:$DS$63, "Total")&gt;0, SUMIFS(Exports!$D65:$DS65, Exports!$D$62:$DS$62, AO$4, Exports!$D$63:$DS$63, "Total"), "")</f>
        <v/>
      </c>
      <c r="AP19" s="58" t="str">
        <f>IF(SUMIFS(Exports!$D65:$DS65, Exports!$D$62:$DS$62, AP$4, Exports!$D$63:$DS$63, "Total")&gt;0, SUMIFS(Exports!$D65:$DS65, Exports!$D$62:$DS$62, AP$4, Exports!$D$63:$DS$63, "Total"), "")</f>
        <v/>
      </c>
    </row>
    <row r="20" spans="1:42" x14ac:dyDescent="0.3">
      <c r="A20" s="158"/>
      <c r="B20" s="37" t="s">
        <v>139</v>
      </c>
      <c r="C20" s="58">
        <f>IF(SUMIFS(Exports!$D66:$DS66, Exports!$D$62:$DS$62, C$4, Exports!$D$63:$DS$63, "Total")&gt;0, SUMIFS(Exports!$D66:$DS66, Exports!$D$62:$DS$62, C$4, Exports!$D$63:$DS$63, "Total"), "")</f>
        <v>6686.3680408252822</v>
      </c>
      <c r="D20" s="58">
        <f>IF(SUMIFS(Exports!$D66:$DS66, Exports!$D$62:$DS$62, D$4, Exports!$D$63:$DS$63, "Total")&gt;0, SUMIFS(Exports!$D66:$DS66, Exports!$D$62:$DS$62, D$4, Exports!$D$63:$DS$63, "Total"), "")</f>
        <v>6149.7058865825129</v>
      </c>
      <c r="E20" s="58">
        <f>IF(SUMIFS(Exports!$D66:$DS66, Exports!$D$62:$DS$62, E$4, Exports!$D$63:$DS$63, "Total")&gt;0, SUMIFS(Exports!$D66:$DS66, Exports!$D$62:$DS$62, E$4, Exports!$D$63:$DS$63, "Total"), "")</f>
        <v>6389.7723804887573</v>
      </c>
      <c r="F20" s="58">
        <f>IF(SUMIFS(Exports!$D66:$DS66, Exports!$D$62:$DS$62, F$4, Exports!$D$63:$DS$63, "Total")&gt;0, SUMIFS(Exports!$D66:$DS66, Exports!$D$62:$DS$62, F$4, Exports!$D$63:$DS$63, "Total"), "")</f>
        <v>7002.993139343982</v>
      </c>
      <c r="G20" s="58">
        <f>IF(SUMIFS(Exports!$D66:$DS66, Exports!$D$62:$DS$62, G$4, Exports!$D$63:$DS$63, "Total")&gt;0, SUMIFS(Exports!$D66:$DS66, Exports!$D$62:$DS$62, G$4, Exports!$D$63:$DS$63, "Total"), "")</f>
        <v>6225.5771280245381</v>
      </c>
      <c r="H20" s="58">
        <f>IF(SUMIFS(Exports!$D66:$DS66, Exports!$D$62:$DS$62, H$4, Exports!$D$63:$DS$63, "Total")&gt;0, SUMIFS(Exports!$D66:$DS66, Exports!$D$62:$DS$62, H$4, Exports!$D$63:$DS$63, "Total"), "")</f>
        <v>6171.0038249839072</v>
      </c>
      <c r="I20" s="58">
        <f>IF(SUMIFS(Exports!$D66:$DS66, Exports!$D$62:$DS$62, I$4, Exports!$D$63:$DS$63, "Total")&gt;0, SUMIFS(Exports!$D66:$DS66, Exports!$D$62:$DS$62, I$4, Exports!$D$63:$DS$63, "Total"), "")</f>
        <v>6798.9329881462745</v>
      </c>
      <c r="J20" s="58">
        <f>IF(SUMIFS(Exports!$D66:$DS66, Exports!$D$62:$DS$62, J$4, Exports!$D$63:$DS$63, "Total")&gt;0, SUMIFS(Exports!$D66:$DS66, Exports!$D$62:$DS$62, J$4, Exports!$D$63:$DS$63, "Total"), "")</f>
        <v>6580.3899693673839</v>
      </c>
      <c r="K20" s="58" t="str">
        <f>IF(SUMIFS(Exports!$D66:$DS66, Exports!$D$62:$DS$62, K$4, Exports!$D$63:$DS$63, "Total")&gt;0, SUMIFS(Exports!$D66:$DS66, Exports!$D$62:$DS$62, K$4, Exports!$D$63:$DS$63, "Total"), "")</f>
        <v/>
      </c>
      <c r="L20" s="58" t="str">
        <f>IF(SUMIFS(Exports!$D66:$DS66, Exports!$D$62:$DS$62, L$4, Exports!$D$63:$DS$63, "Total")&gt;0, SUMIFS(Exports!$D66:$DS66, Exports!$D$62:$DS$62, L$4, Exports!$D$63:$DS$63, "Total"), "")</f>
        <v/>
      </c>
      <c r="M20" s="58" t="str">
        <f>IF(SUMIFS(Exports!$D66:$DS66, Exports!$D$62:$DS$62, M$4, Exports!$D$63:$DS$63, "Total")&gt;0, SUMIFS(Exports!$D66:$DS66, Exports!$D$62:$DS$62, M$4, Exports!$D$63:$DS$63, "Total"), "")</f>
        <v/>
      </c>
      <c r="N20" s="58" t="str">
        <f>IF(SUMIFS(Exports!$D66:$DS66, Exports!$D$62:$DS$62, N$4, Exports!$D$63:$DS$63, "Total")&gt;0, SUMIFS(Exports!$D66:$DS66, Exports!$D$62:$DS$62, N$4, Exports!$D$63:$DS$63, "Total"), "")</f>
        <v/>
      </c>
      <c r="O20" s="58" t="str">
        <f>IF(SUMIFS(Exports!$D66:$DS66, Exports!$D$62:$DS$62, O$4, Exports!$D$63:$DS$63, "Total")&gt;0, SUMIFS(Exports!$D66:$DS66, Exports!$D$62:$DS$62, O$4, Exports!$D$63:$DS$63, "Total"), "")</f>
        <v/>
      </c>
      <c r="P20" s="58" t="str">
        <f>IF(SUMIFS(Exports!$D66:$DS66, Exports!$D$62:$DS$62, P$4, Exports!$D$63:$DS$63, "Total")&gt;0, SUMIFS(Exports!$D66:$DS66, Exports!$D$62:$DS$62, P$4, Exports!$D$63:$DS$63, "Total"), "")</f>
        <v/>
      </c>
      <c r="Q20" s="58" t="str">
        <f>IF(SUMIFS(Exports!$D66:$DS66, Exports!$D$62:$DS$62, Q$4, Exports!$D$63:$DS$63, "Total")&gt;0, SUMIFS(Exports!$D66:$DS66, Exports!$D$62:$DS$62, Q$4, Exports!$D$63:$DS$63, "Total"), "")</f>
        <v/>
      </c>
      <c r="R20" s="58" t="str">
        <f>IF(SUMIFS(Exports!$D66:$DS66, Exports!$D$62:$DS$62, R$4, Exports!$D$63:$DS$63, "Total")&gt;0, SUMIFS(Exports!$D66:$DS66, Exports!$D$62:$DS$62, R$4, Exports!$D$63:$DS$63, "Total"), "")</f>
        <v/>
      </c>
      <c r="S20" s="58" t="str">
        <f>IF(SUMIFS(Exports!$D66:$DS66, Exports!$D$62:$DS$62, S$4, Exports!$D$63:$DS$63, "Total")&gt;0, SUMIFS(Exports!$D66:$DS66, Exports!$D$62:$DS$62, S$4, Exports!$D$63:$DS$63, "Total"), "")</f>
        <v/>
      </c>
      <c r="T20" s="58" t="str">
        <f>IF(SUMIFS(Exports!$D66:$DS66, Exports!$D$62:$DS$62, T$4, Exports!$D$63:$DS$63, "Total")&gt;0, SUMIFS(Exports!$D66:$DS66, Exports!$D$62:$DS$62, T$4, Exports!$D$63:$DS$63, "Total"), "")</f>
        <v/>
      </c>
      <c r="U20" s="58" t="str">
        <f>IF(SUMIFS(Exports!$D66:$DS66, Exports!$D$62:$DS$62, U$4, Exports!$D$63:$DS$63, "Total")&gt;0, SUMIFS(Exports!$D66:$DS66, Exports!$D$62:$DS$62, U$4, Exports!$D$63:$DS$63, "Total"), "")</f>
        <v/>
      </c>
      <c r="V20" s="58" t="str">
        <f>IF(SUMIFS(Exports!$D66:$DS66, Exports!$D$62:$DS$62, V$4, Exports!$D$63:$DS$63, "Total")&gt;0, SUMIFS(Exports!$D66:$DS66, Exports!$D$62:$DS$62, V$4, Exports!$D$63:$DS$63, "Total"), "")</f>
        <v/>
      </c>
      <c r="W20" s="58" t="str">
        <f>IF(SUMIFS(Exports!$D66:$DS66, Exports!$D$62:$DS$62, W$4, Exports!$D$63:$DS$63, "Total")&gt;0, SUMIFS(Exports!$D66:$DS66, Exports!$D$62:$DS$62, W$4, Exports!$D$63:$DS$63, "Total"), "")</f>
        <v/>
      </c>
      <c r="X20" s="58" t="str">
        <f>IF(SUMIFS(Exports!$D66:$DS66, Exports!$D$62:$DS$62, X$4, Exports!$D$63:$DS$63, "Total")&gt;0, SUMIFS(Exports!$D66:$DS66, Exports!$D$62:$DS$62, X$4, Exports!$D$63:$DS$63, "Total"), "")</f>
        <v/>
      </c>
      <c r="Y20" s="58" t="str">
        <f>IF(SUMIFS(Exports!$D66:$DS66, Exports!$D$62:$DS$62, Y$4, Exports!$D$63:$DS$63, "Total")&gt;0, SUMIFS(Exports!$D66:$DS66, Exports!$D$62:$DS$62, Y$4, Exports!$D$63:$DS$63, "Total"), "")</f>
        <v/>
      </c>
      <c r="Z20" s="58" t="str">
        <f>IF(SUMIFS(Exports!$D66:$DS66, Exports!$D$62:$DS$62, Z$4, Exports!$D$63:$DS$63, "Total")&gt;0, SUMIFS(Exports!$D66:$DS66, Exports!$D$62:$DS$62, Z$4, Exports!$D$63:$DS$63, "Total"), "")</f>
        <v/>
      </c>
      <c r="AA20" s="58" t="str">
        <f>IF(SUMIFS(Exports!$D66:$DS66, Exports!$D$62:$DS$62, AA$4, Exports!$D$63:$DS$63, "Total")&gt;0, SUMIFS(Exports!$D66:$DS66, Exports!$D$62:$DS$62, AA$4, Exports!$D$63:$DS$63, "Total"), "")</f>
        <v/>
      </c>
      <c r="AB20" s="58" t="str">
        <f>IF(SUMIFS(Exports!$D66:$DS66, Exports!$D$62:$DS$62, AB$4, Exports!$D$63:$DS$63, "Total")&gt;0, SUMIFS(Exports!$D66:$DS66, Exports!$D$62:$DS$62, AB$4, Exports!$D$63:$DS$63, "Total"), "")</f>
        <v/>
      </c>
      <c r="AC20" s="58" t="str">
        <f>IF(SUMIFS(Exports!$D66:$DS66, Exports!$D$62:$DS$62, AC$4, Exports!$D$63:$DS$63, "Total")&gt;0, SUMIFS(Exports!$D66:$DS66, Exports!$D$62:$DS$62, AC$4, Exports!$D$63:$DS$63, "Total"), "")</f>
        <v/>
      </c>
      <c r="AD20" s="58" t="str">
        <f>IF(SUMIFS(Exports!$D66:$DS66, Exports!$D$62:$DS$62, AD$4, Exports!$D$63:$DS$63, "Total")&gt;0, SUMIFS(Exports!$D66:$DS66, Exports!$D$62:$DS$62, AD$4, Exports!$D$63:$DS$63, "Total"), "")</f>
        <v/>
      </c>
      <c r="AE20" s="58" t="str">
        <f>IF(SUMIFS(Exports!$D66:$DS66, Exports!$D$62:$DS$62, AE$4, Exports!$D$63:$DS$63, "Total")&gt;0, SUMIFS(Exports!$D66:$DS66, Exports!$D$62:$DS$62, AE$4, Exports!$D$63:$DS$63, "Total"), "")</f>
        <v/>
      </c>
      <c r="AF20" s="58" t="str">
        <f>IF(SUMIFS(Exports!$D66:$DS66, Exports!$D$62:$DS$62, AF$4, Exports!$D$63:$DS$63, "Total")&gt;0, SUMIFS(Exports!$D66:$DS66, Exports!$D$62:$DS$62, AF$4, Exports!$D$63:$DS$63, "Total"), "")</f>
        <v/>
      </c>
      <c r="AG20" s="58" t="str">
        <f>IF(SUMIFS(Exports!$D66:$DS66, Exports!$D$62:$DS$62, AG$4, Exports!$D$63:$DS$63, "Total")&gt;0, SUMIFS(Exports!$D66:$DS66, Exports!$D$62:$DS$62, AG$4, Exports!$D$63:$DS$63, "Total"), "")</f>
        <v/>
      </c>
      <c r="AH20" s="58" t="str">
        <f>IF(SUMIFS(Exports!$D66:$DS66, Exports!$D$62:$DS$62, AH$4, Exports!$D$63:$DS$63, "Total")&gt;0, SUMIFS(Exports!$D66:$DS66, Exports!$D$62:$DS$62, AH$4, Exports!$D$63:$DS$63, "Total"), "")</f>
        <v/>
      </c>
      <c r="AI20" s="58" t="str">
        <f>IF(SUMIFS(Exports!$D66:$DS66, Exports!$D$62:$DS$62, AI$4, Exports!$D$63:$DS$63, "Total")&gt;0, SUMIFS(Exports!$D66:$DS66, Exports!$D$62:$DS$62, AI$4, Exports!$D$63:$DS$63, "Total"), "")</f>
        <v/>
      </c>
      <c r="AJ20" s="58" t="str">
        <f>IF(SUMIFS(Exports!$D66:$DS66, Exports!$D$62:$DS$62, AJ$4, Exports!$D$63:$DS$63, "Total")&gt;0, SUMIFS(Exports!$D66:$DS66, Exports!$D$62:$DS$62, AJ$4, Exports!$D$63:$DS$63, "Total"), "")</f>
        <v/>
      </c>
      <c r="AK20" s="58" t="str">
        <f>IF(SUMIFS(Exports!$D66:$DS66, Exports!$D$62:$DS$62, AK$4, Exports!$D$63:$DS$63, "Total")&gt;0, SUMIFS(Exports!$D66:$DS66, Exports!$D$62:$DS$62, AK$4, Exports!$D$63:$DS$63, "Total"), "")</f>
        <v/>
      </c>
      <c r="AL20" s="58" t="str">
        <f>IF(SUMIFS(Exports!$D66:$DS66, Exports!$D$62:$DS$62, AL$4, Exports!$D$63:$DS$63, "Total")&gt;0, SUMIFS(Exports!$D66:$DS66, Exports!$D$62:$DS$62, AL$4, Exports!$D$63:$DS$63, "Total"), "")</f>
        <v/>
      </c>
      <c r="AM20" s="58" t="str">
        <f>IF(SUMIFS(Exports!$D66:$DS66, Exports!$D$62:$DS$62, AM$4, Exports!$D$63:$DS$63, "Total")&gt;0, SUMIFS(Exports!$D66:$DS66, Exports!$D$62:$DS$62, AM$4, Exports!$D$63:$DS$63, "Total"), "")</f>
        <v/>
      </c>
      <c r="AN20" s="58" t="str">
        <f>IF(SUMIFS(Exports!$D66:$DS66, Exports!$D$62:$DS$62, AN$4, Exports!$D$63:$DS$63, "Total")&gt;0, SUMIFS(Exports!$D66:$DS66, Exports!$D$62:$DS$62, AN$4, Exports!$D$63:$DS$63, "Total"), "")</f>
        <v/>
      </c>
      <c r="AO20" s="58" t="str">
        <f>IF(SUMIFS(Exports!$D66:$DS66, Exports!$D$62:$DS$62, AO$4, Exports!$D$63:$DS$63, "Total")&gt;0, SUMIFS(Exports!$D66:$DS66, Exports!$D$62:$DS$62, AO$4, Exports!$D$63:$DS$63, "Total"), "")</f>
        <v/>
      </c>
      <c r="AP20" s="58" t="str">
        <f>IF(SUMIFS(Exports!$D66:$DS66, Exports!$D$62:$DS$62, AP$4, Exports!$D$63:$DS$63, "Total")&gt;0, SUMIFS(Exports!$D66:$DS66, Exports!$D$62:$DS$62, AP$4, Exports!$D$63:$DS$63, "Total"), "")</f>
        <v/>
      </c>
    </row>
    <row r="21" spans="1:42" x14ac:dyDescent="0.3">
      <c r="A21" s="158"/>
      <c r="B21" s="37" t="s">
        <v>161</v>
      </c>
      <c r="C21" s="58">
        <f>IF(SUMIFS(Exports!$D67:$DS67, Exports!$D$62:$DS$62, C$4, Exports!$D$63:$DS$63, "Total")&gt;0, SUMIFS(Exports!$D67:$DS67, Exports!$D$62:$DS$62, C$4, Exports!$D$63:$DS$63, "Total"), "")</f>
        <v>73998.598352811794</v>
      </c>
      <c r="D21" s="58">
        <f>IF(SUMIFS(Exports!$D67:$DS67, Exports!$D$62:$DS$62, D$4, Exports!$D$63:$DS$63, "Total")&gt;0, SUMIFS(Exports!$D67:$DS67, Exports!$D$62:$DS$62, D$4, Exports!$D$63:$DS$63, "Total"), "")</f>
        <v>64502.817170339447</v>
      </c>
      <c r="E21" s="58">
        <f>IF(SUMIFS(Exports!$D67:$DS67, Exports!$D$62:$DS$62, E$4, Exports!$D$63:$DS$63, "Total")&gt;0, SUMIFS(Exports!$D67:$DS67, Exports!$D$62:$DS$62, E$4, Exports!$D$63:$DS$63, "Total"), "")</f>
        <v>62529.745629984573</v>
      </c>
      <c r="F21" s="58">
        <f>IF(SUMIFS(Exports!$D67:$DS67, Exports!$D$62:$DS$62, F$4, Exports!$D$63:$DS$63, "Total")&gt;0, SUMIFS(Exports!$D67:$DS67, Exports!$D$62:$DS$62, F$4, Exports!$D$63:$DS$63, "Total"), "")</f>
        <v>62493.086085225164</v>
      </c>
      <c r="G21" s="58">
        <f>IF(SUMIFS(Exports!$D67:$DS67, Exports!$D$62:$DS$62, G$4, Exports!$D$63:$DS$63, "Total")&gt;0, SUMIFS(Exports!$D67:$DS67, Exports!$D$62:$DS$62, G$4, Exports!$D$63:$DS$63, "Total"), "")</f>
        <v>73498.982751066651</v>
      </c>
      <c r="H21" s="58">
        <f>IF(SUMIFS(Exports!$D67:$DS67, Exports!$D$62:$DS$62, H$4, Exports!$D$63:$DS$63, "Total")&gt;0, SUMIFS(Exports!$D67:$DS67, Exports!$D$62:$DS$62, H$4, Exports!$D$63:$DS$63, "Total"), "")</f>
        <v>78979.033942228169</v>
      </c>
      <c r="I21" s="58">
        <f>IF(SUMIFS(Exports!$D67:$DS67, Exports!$D$62:$DS$62, I$4, Exports!$D$63:$DS$63, "Total")&gt;0, SUMIFS(Exports!$D67:$DS67, Exports!$D$62:$DS$62, I$4, Exports!$D$63:$DS$63, "Total"), "")</f>
        <v>80205.291973351501</v>
      </c>
      <c r="J21" s="58">
        <f>IF(SUMIFS(Exports!$D67:$DS67, Exports!$D$62:$DS$62, J$4, Exports!$D$63:$DS$63, "Total")&gt;0, SUMIFS(Exports!$D67:$DS67, Exports!$D$62:$DS$62, J$4, Exports!$D$63:$DS$63, "Total"), "")</f>
        <v>81647.018005938677</v>
      </c>
      <c r="K21" s="58" t="str">
        <f>IF(SUMIFS(Exports!$D67:$DS67, Exports!$D$62:$DS$62, K$4, Exports!$D$63:$DS$63, "Total")&gt;0, SUMIFS(Exports!$D67:$DS67, Exports!$D$62:$DS$62, K$4, Exports!$D$63:$DS$63, "Total"), "")</f>
        <v/>
      </c>
      <c r="L21" s="58" t="str">
        <f>IF(SUMIFS(Exports!$D67:$DS67, Exports!$D$62:$DS$62, L$4, Exports!$D$63:$DS$63, "Total")&gt;0, SUMIFS(Exports!$D67:$DS67, Exports!$D$62:$DS$62, L$4, Exports!$D$63:$DS$63, "Total"), "")</f>
        <v/>
      </c>
      <c r="M21" s="58" t="str">
        <f>IF(SUMIFS(Exports!$D67:$DS67, Exports!$D$62:$DS$62, M$4, Exports!$D$63:$DS$63, "Total")&gt;0, SUMIFS(Exports!$D67:$DS67, Exports!$D$62:$DS$62, M$4, Exports!$D$63:$DS$63, "Total"), "")</f>
        <v/>
      </c>
      <c r="N21" s="58" t="str">
        <f>IF(SUMIFS(Exports!$D67:$DS67, Exports!$D$62:$DS$62, N$4, Exports!$D$63:$DS$63, "Total")&gt;0, SUMIFS(Exports!$D67:$DS67, Exports!$D$62:$DS$62, N$4, Exports!$D$63:$DS$63, "Total"), "")</f>
        <v/>
      </c>
      <c r="O21" s="58" t="str">
        <f>IF(SUMIFS(Exports!$D67:$DS67, Exports!$D$62:$DS$62, O$4, Exports!$D$63:$DS$63, "Total")&gt;0, SUMIFS(Exports!$D67:$DS67, Exports!$D$62:$DS$62, O$4, Exports!$D$63:$DS$63, "Total"), "")</f>
        <v/>
      </c>
      <c r="P21" s="58" t="str">
        <f>IF(SUMIFS(Exports!$D67:$DS67, Exports!$D$62:$DS$62, P$4, Exports!$D$63:$DS$63, "Total")&gt;0, SUMIFS(Exports!$D67:$DS67, Exports!$D$62:$DS$62, P$4, Exports!$D$63:$DS$63, "Total"), "")</f>
        <v/>
      </c>
      <c r="Q21" s="58" t="str">
        <f>IF(SUMIFS(Exports!$D67:$DS67, Exports!$D$62:$DS$62, Q$4, Exports!$D$63:$DS$63, "Total")&gt;0, SUMIFS(Exports!$D67:$DS67, Exports!$D$62:$DS$62, Q$4, Exports!$D$63:$DS$63, "Total"), "")</f>
        <v/>
      </c>
      <c r="R21" s="58" t="str">
        <f>IF(SUMIFS(Exports!$D67:$DS67, Exports!$D$62:$DS$62, R$4, Exports!$D$63:$DS$63, "Total")&gt;0, SUMIFS(Exports!$D67:$DS67, Exports!$D$62:$DS$62, R$4, Exports!$D$63:$DS$63, "Total"), "")</f>
        <v/>
      </c>
      <c r="S21" s="58" t="str">
        <f>IF(SUMIFS(Exports!$D67:$DS67, Exports!$D$62:$DS$62, S$4, Exports!$D$63:$DS$63, "Total")&gt;0, SUMIFS(Exports!$D67:$DS67, Exports!$D$62:$DS$62, S$4, Exports!$D$63:$DS$63, "Total"), "")</f>
        <v/>
      </c>
      <c r="T21" s="58" t="str">
        <f>IF(SUMIFS(Exports!$D67:$DS67, Exports!$D$62:$DS$62, T$4, Exports!$D$63:$DS$63, "Total")&gt;0, SUMIFS(Exports!$D67:$DS67, Exports!$D$62:$DS$62, T$4, Exports!$D$63:$DS$63, "Total"), "")</f>
        <v/>
      </c>
      <c r="U21" s="58" t="str">
        <f>IF(SUMIFS(Exports!$D67:$DS67, Exports!$D$62:$DS$62, U$4, Exports!$D$63:$DS$63, "Total")&gt;0, SUMIFS(Exports!$D67:$DS67, Exports!$D$62:$DS$62, U$4, Exports!$D$63:$DS$63, "Total"), "")</f>
        <v/>
      </c>
      <c r="V21" s="58" t="str">
        <f>IF(SUMIFS(Exports!$D67:$DS67, Exports!$D$62:$DS$62, V$4, Exports!$D$63:$DS$63, "Total")&gt;0, SUMIFS(Exports!$D67:$DS67, Exports!$D$62:$DS$62, V$4, Exports!$D$63:$DS$63, "Total"), "")</f>
        <v/>
      </c>
      <c r="W21" s="58" t="str">
        <f>IF(SUMIFS(Exports!$D67:$DS67, Exports!$D$62:$DS$62, W$4, Exports!$D$63:$DS$63, "Total")&gt;0, SUMIFS(Exports!$D67:$DS67, Exports!$D$62:$DS$62, W$4, Exports!$D$63:$DS$63, "Total"), "")</f>
        <v/>
      </c>
      <c r="X21" s="58" t="str">
        <f>IF(SUMIFS(Exports!$D67:$DS67, Exports!$D$62:$DS$62, X$4, Exports!$D$63:$DS$63, "Total")&gt;0, SUMIFS(Exports!$D67:$DS67, Exports!$D$62:$DS$62, X$4, Exports!$D$63:$DS$63, "Total"), "")</f>
        <v/>
      </c>
      <c r="Y21" s="58" t="str">
        <f>IF(SUMIFS(Exports!$D67:$DS67, Exports!$D$62:$DS$62, Y$4, Exports!$D$63:$DS$63, "Total")&gt;0, SUMIFS(Exports!$D67:$DS67, Exports!$D$62:$DS$62, Y$4, Exports!$D$63:$DS$63, "Total"), "")</f>
        <v/>
      </c>
      <c r="Z21" s="58" t="str">
        <f>IF(SUMIFS(Exports!$D67:$DS67, Exports!$D$62:$DS$62, Z$4, Exports!$D$63:$DS$63, "Total")&gt;0, SUMIFS(Exports!$D67:$DS67, Exports!$D$62:$DS$62, Z$4, Exports!$D$63:$DS$63, "Total"), "")</f>
        <v/>
      </c>
      <c r="AA21" s="58" t="str">
        <f>IF(SUMIFS(Exports!$D67:$DS67, Exports!$D$62:$DS$62, AA$4, Exports!$D$63:$DS$63, "Total")&gt;0, SUMIFS(Exports!$D67:$DS67, Exports!$D$62:$DS$62, AA$4, Exports!$D$63:$DS$63, "Total"), "")</f>
        <v/>
      </c>
      <c r="AB21" s="58" t="str">
        <f>IF(SUMIFS(Exports!$D67:$DS67, Exports!$D$62:$DS$62, AB$4, Exports!$D$63:$DS$63, "Total")&gt;0, SUMIFS(Exports!$D67:$DS67, Exports!$D$62:$DS$62, AB$4, Exports!$D$63:$DS$63, "Total"), "")</f>
        <v/>
      </c>
      <c r="AC21" s="58" t="str">
        <f>IF(SUMIFS(Exports!$D67:$DS67, Exports!$D$62:$DS$62, AC$4, Exports!$D$63:$DS$63, "Total")&gt;0, SUMIFS(Exports!$D67:$DS67, Exports!$D$62:$DS$62, AC$4, Exports!$D$63:$DS$63, "Total"), "")</f>
        <v/>
      </c>
      <c r="AD21" s="58" t="str">
        <f>IF(SUMIFS(Exports!$D67:$DS67, Exports!$D$62:$DS$62, AD$4, Exports!$D$63:$DS$63, "Total")&gt;0, SUMIFS(Exports!$D67:$DS67, Exports!$D$62:$DS$62, AD$4, Exports!$D$63:$DS$63, "Total"), "")</f>
        <v/>
      </c>
      <c r="AE21" s="58" t="str">
        <f>IF(SUMIFS(Exports!$D67:$DS67, Exports!$D$62:$DS$62, AE$4, Exports!$D$63:$DS$63, "Total")&gt;0, SUMIFS(Exports!$D67:$DS67, Exports!$D$62:$DS$62, AE$4, Exports!$D$63:$DS$63, "Total"), "")</f>
        <v/>
      </c>
      <c r="AF21" s="58" t="str">
        <f>IF(SUMIFS(Exports!$D67:$DS67, Exports!$D$62:$DS$62, AF$4, Exports!$D$63:$DS$63, "Total")&gt;0, SUMIFS(Exports!$D67:$DS67, Exports!$D$62:$DS$62, AF$4, Exports!$D$63:$DS$63, "Total"), "")</f>
        <v/>
      </c>
      <c r="AG21" s="58" t="str">
        <f>IF(SUMIFS(Exports!$D67:$DS67, Exports!$D$62:$DS$62, AG$4, Exports!$D$63:$DS$63, "Total")&gt;0, SUMIFS(Exports!$D67:$DS67, Exports!$D$62:$DS$62, AG$4, Exports!$D$63:$DS$63, "Total"), "")</f>
        <v/>
      </c>
      <c r="AH21" s="58" t="str">
        <f>IF(SUMIFS(Exports!$D67:$DS67, Exports!$D$62:$DS$62, AH$4, Exports!$D$63:$DS$63, "Total")&gt;0, SUMIFS(Exports!$D67:$DS67, Exports!$D$62:$DS$62, AH$4, Exports!$D$63:$DS$63, "Total"), "")</f>
        <v/>
      </c>
      <c r="AI21" s="58" t="str">
        <f>IF(SUMIFS(Exports!$D67:$DS67, Exports!$D$62:$DS$62, AI$4, Exports!$D$63:$DS$63, "Total")&gt;0, SUMIFS(Exports!$D67:$DS67, Exports!$D$62:$DS$62, AI$4, Exports!$D$63:$DS$63, "Total"), "")</f>
        <v/>
      </c>
      <c r="AJ21" s="58" t="str">
        <f>IF(SUMIFS(Exports!$D67:$DS67, Exports!$D$62:$DS$62, AJ$4, Exports!$D$63:$DS$63, "Total")&gt;0, SUMIFS(Exports!$D67:$DS67, Exports!$D$62:$DS$62, AJ$4, Exports!$D$63:$DS$63, "Total"), "")</f>
        <v/>
      </c>
      <c r="AK21" s="58" t="str">
        <f>IF(SUMIFS(Exports!$D67:$DS67, Exports!$D$62:$DS$62, AK$4, Exports!$D$63:$DS$63, "Total")&gt;0, SUMIFS(Exports!$D67:$DS67, Exports!$D$62:$DS$62, AK$4, Exports!$D$63:$DS$63, "Total"), "")</f>
        <v/>
      </c>
      <c r="AL21" s="58" t="str">
        <f>IF(SUMIFS(Exports!$D67:$DS67, Exports!$D$62:$DS$62, AL$4, Exports!$D$63:$DS$63, "Total")&gt;0, SUMIFS(Exports!$D67:$DS67, Exports!$D$62:$DS$62, AL$4, Exports!$D$63:$DS$63, "Total"), "")</f>
        <v/>
      </c>
      <c r="AM21" s="58" t="str">
        <f>IF(SUMIFS(Exports!$D67:$DS67, Exports!$D$62:$DS$62, AM$4, Exports!$D$63:$DS$63, "Total")&gt;0, SUMIFS(Exports!$D67:$DS67, Exports!$D$62:$DS$62, AM$4, Exports!$D$63:$DS$63, "Total"), "")</f>
        <v/>
      </c>
      <c r="AN21" s="58" t="str">
        <f>IF(SUMIFS(Exports!$D67:$DS67, Exports!$D$62:$DS$62, AN$4, Exports!$D$63:$DS$63, "Total")&gt;0, SUMIFS(Exports!$D67:$DS67, Exports!$D$62:$DS$62, AN$4, Exports!$D$63:$DS$63, "Total"), "")</f>
        <v/>
      </c>
      <c r="AO21" s="58" t="str">
        <f>IF(SUMIFS(Exports!$D67:$DS67, Exports!$D$62:$DS$62, AO$4, Exports!$D$63:$DS$63, "Total")&gt;0, SUMIFS(Exports!$D67:$DS67, Exports!$D$62:$DS$62, AO$4, Exports!$D$63:$DS$63, "Total"), "")</f>
        <v/>
      </c>
      <c r="AP21" s="58" t="str">
        <f>IF(SUMIFS(Exports!$D67:$DS67, Exports!$D$62:$DS$62, AP$4, Exports!$D$63:$DS$63, "Total")&gt;0, SUMIFS(Exports!$D67:$DS67, Exports!$D$62:$DS$62, AP$4, Exports!$D$63:$DS$63, "Total"), "")</f>
        <v/>
      </c>
    </row>
    <row r="22" spans="1:42" x14ac:dyDescent="0.3">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row>
    <row r="23" spans="1:42" x14ac:dyDescent="0.3">
      <c r="B23" s="33" t="s">
        <v>1161</v>
      </c>
      <c r="C23" s="36">
        <f>IF(SUM(C24:C27)&gt;0, SUM(C24:C27), "")</f>
        <v>165894.62768786034</v>
      </c>
      <c r="D23" s="36">
        <f t="shared" ref="D23:J23" si="6">IF(SUM(D24:D27)&gt;0, SUM(D24:D27), "")</f>
        <v>151376.19177563459</v>
      </c>
      <c r="E23" s="36">
        <f t="shared" si="6"/>
        <v>148918.52928986179</v>
      </c>
      <c r="F23" s="36">
        <f t="shared" si="6"/>
        <v>152465.77317223221</v>
      </c>
      <c r="G23" s="36">
        <f t="shared" si="6"/>
        <v>164613.19487665477</v>
      </c>
      <c r="H23" s="36">
        <f t="shared" si="6"/>
        <v>168357.93918975539</v>
      </c>
      <c r="I23" s="36">
        <f t="shared" si="6"/>
        <v>167458.82554690936</v>
      </c>
      <c r="J23" s="36">
        <f t="shared" si="6"/>
        <v>164594.29144938957</v>
      </c>
      <c r="K23" s="36" t="str">
        <f t="shared" ref="K23:AP23" si="7">IF(SUM(K24:K27)&gt;0, SUM(K24:K27), "")</f>
        <v/>
      </c>
      <c r="L23" s="36" t="str">
        <f t="shared" si="7"/>
        <v/>
      </c>
      <c r="M23" s="36" t="str">
        <f t="shared" si="7"/>
        <v/>
      </c>
      <c r="N23" s="36" t="str">
        <f t="shared" si="7"/>
        <v/>
      </c>
      <c r="O23" s="36" t="str">
        <f t="shared" si="7"/>
        <v/>
      </c>
      <c r="P23" s="36" t="str">
        <f t="shared" si="7"/>
        <v/>
      </c>
      <c r="Q23" s="36" t="str">
        <f t="shared" si="7"/>
        <v/>
      </c>
      <c r="R23" s="36" t="str">
        <f t="shared" si="7"/>
        <v/>
      </c>
      <c r="S23" s="36" t="str">
        <f t="shared" si="7"/>
        <v/>
      </c>
      <c r="T23" s="36" t="str">
        <f t="shared" si="7"/>
        <v/>
      </c>
      <c r="U23" s="36" t="str">
        <f t="shared" si="7"/>
        <v/>
      </c>
      <c r="V23" s="36" t="str">
        <f t="shared" si="7"/>
        <v/>
      </c>
      <c r="W23" s="36" t="str">
        <f t="shared" si="7"/>
        <v/>
      </c>
      <c r="X23" s="36" t="str">
        <f t="shared" si="7"/>
        <v/>
      </c>
      <c r="Y23" s="36" t="str">
        <f t="shared" si="7"/>
        <v/>
      </c>
      <c r="Z23" s="36" t="str">
        <f t="shared" si="7"/>
        <v/>
      </c>
      <c r="AA23" s="36" t="str">
        <f t="shared" si="7"/>
        <v/>
      </c>
      <c r="AB23" s="36" t="str">
        <f t="shared" si="7"/>
        <v/>
      </c>
      <c r="AC23" s="36" t="str">
        <f t="shared" si="7"/>
        <v/>
      </c>
      <c r="AD23" s="36" t="str">
        <f t="shared" si="7"/>
        <v/>
      </c>
      <c r="AE23" s="36" t="str">
        <f t="shared" si="7"/>
        <v/>
      </c>
      <c r="AF23" s="36" t="str">
        <f t="shared" si="7"/>
        <v/>
      </c>
      <c r="AG23" s="36" t="str">
        <f t="shared" si="7"/>
        <v/>
      </c>
      <c r="AH23" s="36" t="str">
        <f t="shared" si="7"/>
        <v/>
      </c>
      <c r="AI23" s="36" t="str">
        <f t="shared" si="7"/>
        <v/>
      </c>
      <c r="AJ23" s="36" t="str">
        <f t="shared" si="7"/>
        <v/>
      </c>
      <c r="AK23" s="36" t="str">
        <f t="shared" si="7"/>
        <v/>
      </c>
      <c r="AL23" s="36" t="str">
        <f t="shared" si="7"/>
        <v/>
      </c>
      <c r="AM23" s="36" t="str">
        <f t="shared" si="7"/>
        <v/>
      </c>
      <c r="AN23" s="36" t="str">
        <f t="shared" si="7"/>
        <v/>
      </c>
      <c r="AO23" s="36" t="str">
        <f t="shared" si="7"/>
        <v/>
      </c>
      <c r="AP23" s="36" t="str">
        <f t="shared" si="7"/>
        <v/>
      </c>
    </row>
    <row r="24" spans="1:42" x14ac:dyDescent="0.3">
      <c r="A24" s="153"/>
      <c r="B24" s="37" t="s">
        <v>55</v>
      </c>
      <c r="C24" s="58">
        <f>IF(SUM(C6,C12)&gt;0, SUM(C6,C12), "")</f>
        <v>32211.715005205937</v>
      </c>
      <c r="D24" s="58">
        <f t="shared" ref="D24:J24" si="8">IF(SUM(D6,D12)&gt;0, SUM(D6,D12), "")</f>
        <v>31641.659350089409</v>
      </c>
      <c r="E24" s="58">
        <f t="shared" si="8"/>
        <v>34400.452210059484</v>
      </c>
      <c r="F24" s="58">
        <f t="shared" si="8"/>
        <v>35700.087792165752</v>
      </c>
      <c r="G24" s="58">
        <f t="shared" si="8"/>
        <v>35413.044695823191</v>
      </c>
      <c r="H24" s="58">
        <f t="shared" si="8"/>
        <v>34406.248094158422</v>
      </c>
      <c r="I24" s="58">
        <f t="shared" si="8"/>
        <v>34476.004052230463</v>
      </c>
      <c r="J24" s="58">
        <f t="shared" si="8"/>
        <v>31339.410192142816</v>
      </c>
      <c r="K24" s="58" t="str">
        <f t="shared" ref="K24:AP24" si="9">IF(SUM(K6,K12)&gt;0, SUM(K6,K12), "")</f>
        <v/>
      </c>
      <c r="L24" s="58" t="str">
        <f t="shared" si="9"/>
        <v/>
      </c>
      <c r="M24" s="58" t="str">
        <f t="shared" si="9"/>
        <v/>
      </c>
      <c r="N24" s="58" t="str">
        <f t="shared" si="9"/>
        <v/>
      </c>
      <c r="O24" s="58" t="str">
        <f t="shared" si="9"/>
        <v/>
      </c>
      <c r="P24" s="58" t="str">
        <f t="shared" si="9"/>
        <v/>
      </c>
      <c r="Q24" s="58" t="str">
        <f t="shared" si="9"/>
        <v/>
      </c>
      <c r="R24" s="58" t="str">
        <f t="shared" si="9"/>
        <v/>
      </c>
      <c r="S24" s="58" t="str">
        <f t="shared" si="9"/>
        <v/>
      </c>
      <c r="T24" s="58" t="str">
        <f t="shared" si="9"/>
        <v/>
      </c>
      <c r="U24" s="58" t="str">
        <f t="shared" si="9"/>
        <v/>
      </c>
      <c r="V24" s="58" t="str">
        <f t="shared" si="9"/>
        <v/>
      </c>
      <c r="W24" s="58" t="str">
        <f t="shared" si="9"/>
        <v/>
      </c>
      <c r="X24" s="58" t="str">
        <f t="shared" si="9"/>
        <v/>
      </c>
      <c r="Y24" s="58" t="str">
        <f t="shared" si="9"/>
        <v/>
      </c>
      <c r="Z24" s="58" t="str">
        <f t="shared" si="9"/>
        <v/>
      </c>
      <c r="AA24" s="58" t="str">
        <f t="shared" si="9"/>
        <v/>
      </c>
      <c r="AB24" s="58" t="str">
        <f t="shared" si="9"/>
        <v/>
      </c>
      <c r="AC24" s="58" t="str">
        <f t="shared" si="9"/>
        <v/>
      </c>
      <c r="AD24" s="58" t="str">
        <f t="shared" si="9"/>
        <v/>
      </c>
      <c r="AE24" s="58" t="str">
        <f t="shared" si="9"/>
        <v/>
      </c>
      <c r="AF24" s="58" t="str">
        <f t="shared" si="9"/>
        <v/>
      </c>
      <c r="AG24" s="58" t="str">
        <f t="shared" si="9"/>
        <v/>
      </c>
      <c r="AH24" s="58" t="str">
        <f t="shared" si="9"/>
        <v/>
      </c>
      <c r="AI24" s="58" t="str">
        <f t="shared" si="9"/>
        <v/>
      </c>
      <c r="AJ24" s="58" t="str">
        <f t="shared" si="9"/>
        <v/>
      </c>
      <c r="AK24" s="58" t="str">
        <f t="shared" si="9"/>
        <v/>
      </c>
      <c r="AL24" s="58" t="str">
        <f t="shared" si="9"/>
        <v/>
      </c>
      <c r="AM24" s="58" t="str">
        <f t="shared" si="9"/>
        <v/>
      </c>
      <c r="AN24" s="58" t="str">
        <f t="shared" si="9"/>
        <v/>
      </c>
      <c r="AO24" s="58" t="str">
        <f t="shared" si="9"/>
        <v/>
      </c>
      <c r="AP24" s="58" t="str">
        <f t="shared" si="9"/>
        <v/>
      </c>
    </row>
    <row r="25" spans="1:42" x14ac:dyDescent="0.3">
      <c r="A25" s="153"/>
      <c r="B25" s="37" t="s">
        <v>1160</v>
      </c>
      <c r="C25" s="58">
        <f t="shared" ref="C25:J27" si="10">IF(SUM(C7,C13)&gt;0, SUM(C7,C13), "")</f>
        <v>3002.3688960259769</v>
      </c>
      <c r="D25" s="58">
        <f t="shared" si="10"/>
        <v>2554.4075795198528</v>
      </c>
      <c r="E25" s="58">
        <f t="shared" si="10"/>
        <v>2759.9999638237687</v>
      </c>
      <c r="F25" s="58">
        <f t="shared" si="10"/>
        <v>2950.7692364247159</v>
      </c>
      <c r="G25" s="58">
        <f t="shared" si="10"/>
        <v>3156.6217096302939</v>
      </c>
      <c r="H25" s="58">
        <f t="shared" si="10"/>
        <v>2856.6499755357804</v>
      </c>
      <c r="I25" s="58">
        <f t="shared" si="10"/>
        <v>2764.3362846140321</v>
      </c>
      <c r="J25" s="58">
        <f t="shared" si="10"/>
        <v>2149.8057567878509</v>
      </c>
      <c r="K25" s="58" t="str">
        <f t="shared" ref="K25:AP25" si="11">IF(SUM(K7,K13)&gt;0, SUM(K7,K13), "")</f>
        <v/>
      </c>
      <c r="L25" s="58" t="str">
        <f t="shared" si="11"/>
        <v/>
      </c>
      <c r="M25" s="58" t="str">
        <f t="shared" si="11"/>
        <v/>
      </c>
      <c r="N25" s="58" t="str">
        <f t="shared" si="11"/>
        <v/>
      </c>
      <c r="O25" s="58" t="str">
        <f t="shared" si="11"/>
        <v/>
      </c>
      <c r="P25" s="58" t="str">
        <f t="shared" si="11"/>
        <v/>
      </c>
      <c r="Q25" s="58" t="str">
        <f t="shared" si="11"/>
        <v/>
      </c>
      <c r="R25" s="58" t="str">
        <f t="shared" si="11"/>
        <v/>
      </c>
      <c r="S25" s="58" t="str">
        <f t="shared" si="11"/>
        <v/>
      </c>
      <c r="T25" s="58" t="str">
        <f t="shared" si="11"/>
        <v/>
      </c>
      <c r="U25" s="58" t="str">
        <f t="shared" si="11"/>
        <v/>
      </c>
      <c r="V25" s="58" t="str">
        <f t="shared" si="11"/>
        <v/>
      </c>
      <c r="W25" s="58" t="str">
        <f t="shared" si="11"/>
        <v/>
      </c>
      <c r="X25" s="58" t="str">
        <f t="shared" si="11"/>
        <v/>
      </c>
      <c r="Y25" s="58" t="str">
        <f t="shared" si="11"/>
        <v/>
      </c>
      <c r="Z25" s="58" t="str">
        <f t="shared" si="11"/>
        <v/>
      </c>
      <c r="AA25" s="58" t="str">
        <f t="shared" si="11"/>
        <v/>
      </c>
      <c r="AB25" s="58" t="str">
        <f t="shared" si="11"/>
        <v/>
      </c>
      <c r="AC25" s="58" t="str">
        <f t="shared" si="11"/>
        <v/>
      </c>
      <c r="AD25" s="58" t="str">
        <f t="shared" si="11"/>
        <v/>
      </c>
      <c r="AE25" s="58" t="str">
        <f t="shared" si="11"/>
        <v/>
      </c>
      <c r="AF25" s="58" t="str">
        <f t="shared" si="11"/>
        <v/>
      </c>
      <c r="AG25" s="58" t="str">
        <f t="shared" si="11"/>
        <v/>
      </c>
      <c r="AH25" s="58" t="str">
        <f t="shared" si="11"/>
        <v/>
      </c>
      <c r="AI25" s="58" t="str">
        <f t="shared" si="11"/>
        <v/>
      </c>
      <c r="AJ25" s="58" t="str">
        <f t="shared" si="11"/>
        <v/>
      </c>
      <c r="AK25" s="58" t="str">
        <f t="shared" si="11"/>
        <v/>
      </c>
      <c r="AL25" s="58" t="str">
        <f t="shared" si="11"/>
        <v/>
      </c>
      <c r="AM25" s="58" t="str">
        <f t="shared" si="11"/>
        <v/>
      </c>
      <c r="AN25" s="58" t="str">
        <f t="shared" si="11"/>
        <v/>
      </c>
      <c r="AO25" s="58" t="str">
        <f t="shared" si="11"/>
        <v/>
      </c>
      <c r="AP25" s="58" t="str">
        <f t="shared" si="11"/>
        <v/>
      </c>
    </row>
    <row r="26" spans="1:42" x14ac:dyDescent="0.3">
      <c r="A26" s="153"/>
      <c r="B26" s="37" t="s">
        <v>139</v>
      </c>
      <c r="C26" s="58">
        <f t="shared" si="10"/>
        <v>31343.83946198842</v>
      </c>
      <c r="D26" s="58">
        <f t="shared" si="10"/>
        <v>28281.827774237307</v>
      </c>
      <c r="E26" s="58">
        <f t="shared" si="10"/>
        <v>25728.25876926925</v>
      </c>
      <c r="F26" s="58">
        <f t="shared" si="10"/>
        <v>28996.18306424921</v>
      </c>
      <c r="G26" s="58">
        <f t="shared" si="10"/>
        <v>31365.906449934562</v>
      </c>
      <c r="H26" s="58">
        <f t="shared" si="10"/>
        <v>33258.023099935024</v>
      </c>
      <c r="I26" s="58">
        <f t="shared" si="10"/>
        <v>32267.114442098566</v>
      </c>
      <c r="J26" s="58">
        <f t="shared" si="10"/>
        <v>31351.411696508334</v>
      </c>
      <c r="K26" s="58" t="str">
        <f t="shared" ref="K26:AP26" si="12">IF(SUM(K8,K14)&gt;0, SUM(K8,K14), "")</f>
        <v/>
      </c>
      <c r="L26" s="58" t="str">
        <f t="shared" si="12"/>
        <v/>
      </c>
      <c r="M26" s="58" t="str">
        <f t="shared" si="12"/>
        <v/>
      </c>
      <c r="N26" s="58" t="str">
        <f t="shared" si="12"/>
        <v/>
      </c>
      <c r="O26" s="58" t="str">
        <f t="shared" si="12"/>
        <v/>
      </c>
      <c r="P26" s="58" t="str">
        <f t="shared" si="12"/>
        <v/>
      </c>
      <c r="Q26" s="58" t="str">
        <f t="shared" si="12"/>
        <v/>
      </c>
      <c r="R26" s="58" t="str">
        <f t="shared" si="12"/>
        <v/>
      </c>
      <c r="S26" s="58" t="str">
        <f t="shared" si="12"/>
        <v/>
      </c>
      <c r="T26" s="58" t="str">
        <f t="shared" si="12"/>
        <v/>
      </c>
      <c r="U26" s="58" t="str">
        <f t="shared" si="12"/>
        <v/>
      </c>
      <c r="V26" s="58" t="str">
        <f t="shared" si="12"/>
        <v/>
      </c>
      <c r="W26" s="58" t="str">
        <f t="shared" si="12"/>
        <v/>
      </c>
      <c r="X26" s="58" t="str">
        <f t="shared" si="12"/>
        <v/>
      </c>
      <c r="Y26" s="58" t="str">
        <f t="shared" si="12"/>
        <v/>
      </c>
      <c r="Z26" s="58" t="str">
        <f t="shared" si="12"/>
        <v/>
      </c>
      <c r="AA26" s="58" t="str">
        <f t="shared" si="12"/>
        <v/>
      </c>
      <c r="AB26" s="58" t="str">
        <f t="shared" si="12"/>
        <v/>
      </c>
      <c r="AC26" s="58" t="str">
        <f t="shared" si="12"/>
        <v/>
      </c>
      <c r="AD26" s="58" t="str">
        <f t="shared" si="12"/>
        <v/>
      </c>
      <c r="AE26" s="58" t="str">
        <f t="shared" si="12"/>
        <v/>
      </c>
      <c r="AF26" s="58" t="str">
        <f t="shared" si="12"/>
        <v/>
      </c>
      <c r="AG26" s="58" t="str">
        <f t="shared" si="12"/>
        <v/>
      </c>
      <c r="AH26" s="58" t="str">
        <f t="shared" si="12"/>
        <v/>
      </c>
      <c r="AI26" s="58" t="str">
        <f t="shared" si="12"/>
        <v/>
      </c>
      <c r="AJ26" s="58" t="str">
        <f t="shared" si="12"/>
        <v/>
      </c>
      <c r="AK26" s="58" t="str">
        <f t="shared" si="12"/>
        <v/>
      </c>
      <c r="AL26" s="58" t="str">
        <f t="shared" si="12"/>
        <v/>
      </c>
      <c r="AM26" s="58" t="str">
        <f t="shared" si="12"/>
        <v/>
      </c>
      <c r="AN26" s="58" t="str">
        <f t="shared" si="12"/>
        <v/>
      </c>
      <c r="AO26" s="58" t="str">
        <f t="shared" si="12"/>
        <v/>
      </c>
      <c r="AP26" s="58" t="str">
        <f t="shared" si="12"/>
        <v/>
      </c>
    </row>
    <row r="27" spans="1:42" x14ac:dyDescent="0.3">
      <c r="A27" s="153"/>
      <c r="B27" s="37" t="s">
        <v>161</v>
      </c>
      <c r="C27" s="58">
        <f t="shared" si="10"/>
        <v>99336.704324640014</v>
      </c>
      <c r="D27" s="58">
        <f t="shared" si="10"/>
        <v>88898.297071788009</v>
      </c>
      <c r="E27" s="58">
        <f t="shared" si="10"/>
        <v>86029.818346709304</v>
      </c>
      <c r="F27" s="58">
        <f t="shared" si="10"/>
        <v>84818.733079392536</v>
      </c>
      <c r="G27" s="58">
        <f t="shared" si="10"/>
        <v>94677.622021266725</v>
      </c>
      <c r="H27" s="58">
        <f t="shared" si="10"/>
        <v>97837.018020126154</v>
      </c>
      <c r="I27" s="58">
        <f t="shared" si="10"/>
        <v>97951.370767966306</v>
      </c>
      <c r="J27" s="58">
        <f t="shared" si="10"/>
        <v>99753.663803950563</v>
      </c>
      <c r="K27" s="58" t="str">
        <f t="shared" ref="K27:AP27" si="13">IF(SUM(K9,K15)&gt;0, SUM(K9,K15), "")</f>
        <v/>
      </c>
      <c r="L27" s="58" t="str">
        <f t="shared" si="13"/>
        <v/>
      </c>
      <c r="M27" s="58" t="str">
        <f t="shared" si="13"/>
        <v/>
      </c>
      <c r="N27" s="58" t="str">
        <f t="shared" si="13"/>
        <v/>
      </c>
      <c r="O27" s="58" t="str">
        <f t="shared" si="13"/>
        <v/>
      </c>
      <c r="P27" s="58" t="str">
        <f t="shared" si="13"/>
        <v/>
      </c>
      <c r="Q27" s="58" t="str">
        <f t="shared" si="13"/>
        <v/>
      </c>
      <c r="R27" s="58" t="str">
        <f t="shared" si="13"/>
        <v/>
      </c>
      <c r="S27" s="58" t="str">
        <f t="shared" si="13"/>
        <v/>
      </c>
      <c r="T27" s="58" t="str">
        <f t="shared" si="13"/>
        <v/>
      </c>
      <c r="U27" s="58" t="str">
        <f t="shared" si="13"/>
        <v/>
      </c>
      <c r="V27" s="58" t="str">
        <f t="shared" si="13"/>
        <v/>
      </c>
      <c r="W27" s="58" t="str">
        <f t="shared" si="13"/>
        <v/>
      </c>
      <c r="X27" s="58" t="str">
        <f t="shared" si="13"/>
        <v/>
      </c>
      <c r="Y27" s="58" t="str">
        <f t="shared" si="13"/>
        <v/>
      </c>
      <c r="Z27" s="58" t="str">
        <f t="shared" si="13"/>
        <v/>
      </c>
      <c r="AA27" s="58" t="str">
        <f t="shared" si="13"/>
        <v/>
      </c>
      <c r="AB27" s="58" t="str">
        <f t="shared" si="13"/>
        <v/>
      </c>
      <c r="AC27" s="58" t="str">
        <f t="shared" si="13"/>
        <v/>
      </c>
      <c r="AD27" s="58" t="str">
        <f t="shared" si="13"/>
        <v/>
      </c>
      <c r="AE27" s="58" t="str">
        <f t="shared" si="13"/>
        <v/>
      </c>
      <c r="AF27" s="58" t="str">
        <f t="shared" si="13"/>
        <v/>
      </c>
      <c r="AG27" s="58" t="str">
        <f t="shared" si="13"/>
        <v/>
      </c>
      <c r="AH27" s="58" t="str">
        <f t="shared" si="13"/>
        <v/>
      </c>
      <c r="AI27" s="58" t="str">
        <f t="shared" si="13"/>
        <v/>
      </c>
      <c r="AJ27" s="58" t="str">
        <f t="shared" si="13"/>
        <v/>
      </c>
      <c r="AK27" s="58" t="str">
        <f t="shared" si="13"/>
        <v/>
      </c>
      <c r="AL27" s="58" t="str">
        <f t="shared" si="13"/>
        <v/>
      </c>
      <c r="AM27" s="58" t="str">
        <f t="shared" si="13"/>
        <v/>
      </c>
      <c r="AN27" s="58" t="str">
        <f t="shared" si="13"/>
        <v/>
      </c>
      <c r="AO27" s="58" t="str">
        <f t="shared" si="13"/>
        <v/>
      </c>
      <c r="AP27" s="58" t="str">
        <f t="shared" si="13"/>
        <v/>
      </c>
    </row>
    <row r="28" spans="1:42" x14ac:dyDescent="0.3">
      <c r="B28" s="35"/>
      <c r="C28" s="35"/>
      <c r="D28" s="35"/>
      <c r="E28" s="35"/>
      <c r="F28" s="35"/>
      <c r="G28" s="35"/>
      <c r="H28" s="35"/>
      <c r="I28" s="163"/>
      <c r="J28" s="163"/>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c r="AP28" s="191"/>
    </row>
    <row r="29" spans="1:42" x14ac:dyDescent="0.3">
      <c r="B29" s="33" t="s">
        <v>1162</v>
      </c>
      <c r="C29" s="36">
        <f>IF(SUM(C30:C33)&gt;0, SUM(C30:C33), "")</f>
        <v>73167.784433302601</v>
      </c>
      <c r="D29" s="36">
        <f t="shared" ref="D29:J29" si="14">IF(SUM(D30:D33)&gt;0, SUM(D30:D33), "")</f>
        <v>66908.60034889137</v>
      </c>
      <c r="E29" s="36">
        <f t="shared" si="14"/>
        <v>65613.697243336093</v>
      </c>
      <c r="F29" s="36">
        <f t="shared" si="14"/>
        <v>67563.783906358818</v>
      </c>
      <c r="G29" s="36">
        <f t="shared" si="14"/>
        <v>68568.101349575416</v>
      </c>
      <c r="H29" s="36">
        <f>IF(SUM(H30:H33)&gt;0, SUM(H30:H33), "")</f>
        <v>68273.813012114115</v>
      </c>
      <c r="I29" s="36">
        <f t="shared" si="14"/>
        <v>66391.230627847675</v>
      </c>
      <c r="J29" s="36">
        <f t="shared" si="14"/>
        <v>64708.094109620928</v>
      </c>
      <c r="K29" s="36" t="str">
        <f t="shared" ref="K29:AP29" si="15">IF(SUM(K30:K33)&gt;0, SUM(K30:K33), "")</f>
        <v/>
      </c>
      <c r="L29" s="36" t="str">
        <f t="shared" si="15"/>
        <v/>
      </c>
      <c r="M29" s="36" t="str">
        <f t="shared" si="15"/>
        <v/>
      </c>
      <c r="N29" s="36" t="str">
        <f t="shared" si="15"/>
        <v/>
      </c>
      <c r="O29" s="36" t="str">
        <f t="shared" si="15"/>
        <v/>
      </c>
      <c r="P29" s="36" t="str">
        <f t="shared" si="15"/>
        <v/>
      </c>
      <c r="Q29" s="36" t="str">
        <f t="shared" si="15"/>
        <v/>
      </c>
      <c r="R29" s="36" t="str">
        <f t="shared" si="15"/>
        <v/>
      </c>
      <c r="S29" s="36" t="str">
        <f t="shared" si="15"/>
        <v/>
      </c>
      <c r="T29" s="36" t="str">
        <f t="shared" si="15"/>
        <v/>
      </c>
      <c r="U29" s="36" t="str">
        <f t="shared" si="15"/>
        <v/>
      </c>
      <c r="V29" s="36" t="str">
        <f t="shared" si="15"/>
        <v/>
      </c>
      <c r="W29" s="36" t="str">
        <f t="shared" si="15"/>
        <v/>
      </c>
      <c r="X29" s="36" t="str">
        <f t="shared" si="15"/>
        <v/>
      </c>
      <c r="Y29" s="36" t="str">
        <f t="shared" si="15"/>
        <v/>
      </c>
      <c r="Z29" s="36" t="str">
        <f t="shared" si="15"/>
        <v/>
      </c>
      <c r="AA29" s="36" t="str">
        <f t="shared" si="15"/>
        <v/>
      </c>
      <c r="AB29" s="36" t="str">
        <f t="shared" si="15"/>
        <v/>
      </c>
      <c r="AC29" s="36" t="str">
        <f t="shared" si="15"/>
        <v/>
      </c>
      <c r="AD29" s="36" t="str">
        <f t="shared" si="15"/>
        <v/>
      </c>
      <c r="AE29" s="36" t="str">
        <f t="shared" si="15"/>
        <v/>
      </c>
      <c r="AF29" s="36" t="str">
        <f t="shared" si="15"/>
        <v/>
      </c>
      <c r="AG29" s="36" t="str">
        <f t="shared" si="15"/>
        <v/>
      </c>
      <c r="AH29" s="36" t="str">
        <f t="shared" si="15"/>
        <v/>
      </c>
      <c r="AI29" s="36" t="str">
        <f t="shared" si="15"/>
        <v/>
      </c>
      <c r="AJ29" s="36" t="str">
        <f t="shared" si="15"/>
        <v/>
      </c>
      <c r="AK29" s="36" t="str">
        <f t="shared" si="15"/>
        <v/>
      </c>
      <c r="AL29" s="36" t="str">
        <f t="shared" si="15"/>
        <v/>
      </c>
      <c r="AM29" s="36" t="str">
        <f t="shared" si="15"/>
        <v/>
      </c>
      <c r="AN29" s="36" t="str">
        <f t="shared" si="15"/>
        <v/>
      </c>
      <c r="AO29" s="36" t="str">
        <f t="shared" si="15"/>
        <v/>
      </c>
      <c r="AP29" s="36" t="str">
        <f t="shared" si="15"/>
        <v/>
      </c>
    </row>
    <row r="30" spans="1:42" x14ac:dyDescent="0.3">
      <c r="A30" s="158"/>
      <c r="B30" s="37" t="s">
        <v>55</v>
      </c>
      <c r="C30" s="58">
        <f>IFERROR(C24-C18, "")</f>
        <v>21950.2583718229</v>
      </c>
      <c r="D30" s="58">
        <f t="shared" ref="D30:J33" si="16">IFERROR(D24-D18, "")</f>
        <v>19820.090639663424</v>
      </c>
      <c r="E30" s="58">
        <f t="shared" si="16"/>
        <v>21994.159466091231</v>
      </c>
      <c r="F30" s="58">
        <f t="shared" si="16"/>
        <v>22431.42433426599</v>
      </c>
      <c r="G30" s="58">
        <f t="shared" si="16"/>
        <v>21457.188317959466</v>
      </c>
      <c r="H30" s="58">
        <f t="shared" si="16"/>
        <v>21886.132929100488</v>
      </c>
      <c r="I30" s="58">
        <f t="shared" si="16"/>
        <v>23007.70359590531</v>
      </c>
      <c r="J30" s="58">
        <f t="shared" si="16"/>
        <v>21702.92643568385</v>
      </c>
      <c r="K30" s="58" t="str">
        <f t="shared" ref="K30:AP30" si="17">IFERROR(K24-K18, "")</f>
        <v/>
      </c>
      <c r="L30" s="58" t="str">
        <f t="shared" si="17"/>
        <v/>
      </c>
      <c r="M30" s="58" t="str">
        <f t="shared" si="17"/>
        <v/>
      </c>
      <c r="N30" s="58" t="str">
        <f t="shared" si="17"/>
        <v/>
      </c>
      <c r="O30" s="58" t="str">
        <f t="shared" si="17"/>
        <v/>
      </c>
      <c r="P30" s="58" t="str">
        <f t="shared" si="17"/>
        <v/>
      </c>
      <c r="Q30" s="58" t="str">
        <f t="shared" si="17"/>
        <v/>
      </c>
      <c r="R30" s="58" t="str">
        <f t="shared" si="17"/>
        <v/>
      </c>
      <c r="S30" s="58" t="str">
        <f t="shared" si="17"/>
        <v/>
      </c>
      <c r="T30" s="58" t="str">
        <f t="shared" si="17"/>
        <v/>
      </c>
      <c r="U30" s="58" t="str">
        <f t="shared" si="17"/>
        <v/>
      </c>
      <c r="V30" s="58" t="str">
        <f t="shared" si="17"/>
        <v/>
      </c>
      <c r="W30" s="58" t="str">
        <f t="shared" si="17"/>
        <v/>
      </c>
      <c r="X30" s="58" t="str">
        <f t="shared" si="17"/>
        <v/>
      </c>
      <c r="Y30" s="58" t="str">
        <f t="shared" si="17"/>
        <v/>
      </c>
      <c r="Z30" s="58" t="str">
        <f t="shared" si="17"/>
        <v/>
      </c>
      <c r="AA30" s="58" t="str">
        <f t="shared" si="17"/>
        <v/>
      </c>
      <c r="AB30" s="58" t="str">
        <f t="shared" si="17"/>
        <v/>
      </c>
      <c r="AC30" s="58" t="str">
        <f t="shared" si="17"/>
        <v/>
      </c>
      <c r="AD30" s="58" t="str">
        <f t="shared" si="17"/>
        <v/>
      </c>
      <c r="AE30" s="58" t="str">
        <f t="shared" si="17"/>
        <v/>
      </c>
      <c r="AF30" s="58" t="str">
        <f t="shared" si="17"/>
        <v/>
      </c>
      <c r="AG30" s="58" t="str">
        <f t="shared" si="17"/>
        <v/>
      </c>
      <c r="AH30" s="58" t="str">
        <f t="shared" si="17"/>
        <v/>
      </c>
      <c r="AI30" s="58" t="str">
        <f t="shared" si="17"/>
        <v/>
      </c>
      <c r="AJ30" s="58" t="str">
        <f t="shared" si="17"/>
        <v/>
      </c>
      <c r="AK30" s="58" t="str">
        <f t="shared" si="17"/>
        <v/>
      </c>
      <c r="AL30" s="58" t="str">
        <f t="shared" si="17"/>
        <v/>
      </c>
      <c r="AM30" s="58" t="str">
        <f t="shared" si="17"/>
        <v/>
      </c>
      <c r="AN30" s="58" t="str">
        <f t="shared" si="17"/>
        <v/>
      </c>
      <c r="AO30" s="58" t="str">
        <f t="shared" si="17"/>
        <v/>
      </c>
      <c r="AP30" s="58" t="str">
        <f t="shared" si="17"/>
        <v/>
      </c>
    </row>
    <row r="31" spans="1:42" x14ac:dyDescent="0.3">
      <c r="A31" s="158"/>
      <c r="B31" s="37" t="s">
        <v>1160</v>
      </c>
      <c r="C31" s="58">
        <f>IFERROR(C25-C19, "")</f>
        <v>1221.9486684883425</v>
      </c>
      <c r="D31" s="58">
        <f t="shared" ref="D31:J31" si="18">IFERROR(D25-D19, "")</f>
        <v>560.90792012458837</v>
      </c>
      <c r="E31" s="58">
        <f t="shared" si="18"/>
        <v>780.9786717396255</v>
      </c>
      <c r="F31" s="58">
        <f t="shared" si="18"/>
        <v>813.52265302022852</v>
      </c>
      <c r="G31" s="58">
        <f t="shared" si="18"/>
        <v>791.94443950585674</v>
      </c>
      <c r="H31" s="58">
        <f t="shared" si="18"/>
        <v>442.67673016452727</v>
      </c>
      <c r="I31" s="58">
        <f t="shared" si="18"/>
        <v>169.26678337527437</v>
      </c>
      <c r="J31" s="58">
        <f t="shared" si="18"/>
        <v>127.50014878423895</v>
      </c>
      <c r="K31" s="58" t="str">
        <f t="shared" ref="K31:AP31" si="19">IFERROR(K25-K19, "")</f>
        <v/>
      </c>
      <c r="L31" s="58" t="str">
        <f t="shared" si="19"/>
        <v/>
      </c>
      <c r="M31" s="58" t="str">
        <f t="shared" si="19"/>
        <v/>
      </c>
      <c r="N31" s="58" t="str">
        <f t="shared" si="19"/>
        <v/>
      </c>
      <c r="O31" s="58" t="str">
        <f t="shared" si="19"/>
        <v/>
      </c>
      <c r="P31" s="58" t="str">
        <f t="shared" si="19"/>
        <v/>
      </c>
      <c r="Q31" s="58" t="str">
        <f t="shared" si="19"/>
        <v/>
      </c>
      <c r="R31" s="58" t="str">
        <f t="shared" si="19"/>
        <v/>
      </c>
      <c r="S31" s="58" t="str">
        <f t="shared" si="19"/>
        <v/>
      </c>
      <c r="T31" s="58" t="str">
        <f t="shared" si="19"/>
        <v/>
      </c>
      <c r="U31" s="58" t="str">
        <f t="shared" si="19"/>
        <v/>
      </c>
      <c r="V31" s="58" t="str">
        <f t="shared" si="19"/>
        <v/>
      </c>
      <c r="W31" s="58" t="str">
        <f t="shared" si="19"/>
        <v/>
      </c>
      <c r="X31" s="58" t="str">
        <f t="shared" si="19"/>
        <v/>
      </c>
      <c r="Y31" s="58" t="str">
        <f t="shared" si="19"/>
        <v/>
      </c>
      <c r="Z31" s="58" t="str">
        <f t="shared" si="19"/>
        <v/>
      </c>
      <c r="AA31" s="58" t="str">
        <f t="shared" si="19"/>
        <v/>
      </c>
      <c r="AB31" s="58" t="str">
        <f t="shared" si="19"/>
        <v/>
      </c>
      <c r="AC31" s="58" t="str">
        <f t="shared" si="19"/>
        <v/>
      </c>
      <c r="AD31" s="58" t="str">
        <f t="shared" si="19"/>
        <v/>
      </c>
      <c r="AE31" s="58" t="str">
        <f t="shared" si="19"/>
        <v/>
      </c>
      <c r="AF31" s="58" t="str">
        <f t="shared" si="19"/>
        <v/>
      </c>
      <c r="AG31" s="58" t="str">
        <f t="shared" si="19"/>
        <v/>
      </c>
      <c r="AH31" s="58" t="str">
        <f t="shared" si="19"/>
        <v/>
      </c>
      <c r="AI31" s="58" t="str">
        <f t="shared" si="19"/>
        <v/>
      </c>
      <c r="AJ31" s="58" t="str">
        <f t="shared" si="19"/>
        <v/>
      </c>
      <c r="AK31" s="58" t="str">
        <f t="shared" si="19"/>
        <v/>
      </c>
      <c r="AL31" s="58" t="str">
        <f t="shared" si="19"/>
        <v/>
      </c>
      <c r="AM31" s="58" t="str">
        <f t="shared" si="19"/>
        <v/>
      </c>
      <c r="AN31" s="58" t="str">
        <f t="shared" si="19"/>
        <v/>
      </c>
      <c r="AO31" s="58" t="str">
        <f t="shared" si="19"/>
        <v/>
      </c>
      <c r="AP31" s="58" t="str">
        <f t="shared" si="19"/>
        <v/>
      </c>
    </row>
    <row r="32" spans="1:42" x14ac:dyDescent="0.3">
      <c r="A32" s="158"/>
      <c r="B32" s="37" t="s">
        <v>139</v>
      </c>
      <c r="C32" s="58">
        <f>IFERROR(C26-C20, "")</f>
        <v>24657.471421163136</v>
      </c>
      <c r="D32" s="58">
        <f t="shared" si="16"/>
        <v>22132.121887654794</v>
      </c>
      <c r="E32" s="58">
        <f t="shared" si="16"/>
        <v>19338.486388780493</v>
      </c>
      <c r="F32" s="58">
        <f t="shared" si="16"/>
        <v>21993.189924905229</v>
      </c>
      <c r="G32" s="58">
        <f t="shared" si="16"/>
        <v>25140.329321910023</v>
      </c>
      <c r="H32" s="58">
        <f t="shared" si="16"/>
        <v>27087.019274951119</v>
      </c>
      <c r="I32" s="58">
        <f t="shared" si="16"/>
        <v>25468.181453952289</v>
      </c>
      <c r="J32" s="58">
        <f t="shared" si="16"/>
        <v>24771.021727140949</v>
      </c>
      <c r="K32" s="58" t="str">
        <f t="shared" ref="K32:AP32" si="20">IFERROR(K26-K20, "")</f>
        <v/>
      </c>
      <c r="L32" s="58" t="str">
        <f t="shared" si="20"/>
        <v/>
      </c>
      <c r="M32" s="58" t="str">
        <f t="shared" si="20"/>
        <v/>
      </c>
      <c r="N32" s="58" t="str">
        <f t="shared" si="20"/>
        <v/>
      </c>
      <c r="O32" s="58" t="str">
        <f t="shared" si="20"/>
        <v/>
      </c>
      <c r="P32" s="58" t="str">
        <f t="shared" si="20"/>
        <v/>
      </c>
      <c r="Q32" s="58" t="str">
        <f t="shared" si="20"/>
        <v/>
      </c>
      <c r="R32" s="58" t="str">
        <f t="shared" si="20"/>
        <v/>
      </c>
      <c r="S32" s="58" t="str">
        <f t="shared" si="20"/>
        <v/>
      </c>
      <c r="T32" s="58" t="str">
        <f t="shared" si="20"/>
        <v/>
      </c>
      <c r="U32" s="58" t="str">
        <f t="shared" si="20"/>
        <v/>
      </c>
      <c r="V32" s="58" t="str">
        <f t="shared" si="20"/>
        <v/>
      </c>
      <c r="W32" s="58" t="str">
        <f t="shared" si="20"/>
        <v/>
      </c>
      <c r="X32" s="58" t="str">
        <f t="shared" si="20"/>
        <v/>
      </c>
      <c r="Y32" s="58" t="str">
        <f t="shared" si="20"/>
        <v/>
      </c>
      <c r="Z32" s="58" t="str">
        <f t="shared" si="20"/>
        <v/>
      </c>
      <c r="AA32" s="58" t="str">
        <f t="shared" si="20"/>
        <v/>
      </c>
      <c r="AB32" s="58" t="str">
        <f t="shared" si="20"/>
        <v/>
      </c>
      <c r="AC32" s="58" t="str">
        <f t="shared" si="20"/>
        <v/>
      </c>
      <c r="AD32" s="58" t="str">
        <f t="shared" si="20"/>
        <v/>
      </c>
      <c r="AE32" s="58" t="str">
        <f t="shared" si="20"/>
        <v/>
      </c>
      <c r="AF32" s="58" t="str">
        <f t="shared" si="20"/>
        <v/>
      </c>
      <c r="AG32" s="58" t="str">
        <f t="shared" si="20"/>
        <v/>
      </c>
      <c r="AH32" s="58" t="str">
        <f t="shared" si="20"/>
        <v/>
      </c>
      <c r="AI32" s="58" t="str">
        <f t="shared" si="20"/>
        <v/>
      </c>
      <c r="AJ32" s="58" t="str">
        <f t="shared" si="20"/>
        <v/>
      </c>
      <c r="AK32" s="58" t="str">
        <f t="shared" si="20"/>
        <v/>
      </c>
      <c r="AL32" s="58" t="str">
        <f t="shared" si="20"/>
        <v/>
      </c>
      <c r="AM32" s="58" t="str">
        <f t="shared" si="20"/>
        <v/>
      </c>
      <c r="AN32" s="58" t="str">
        <f t="shared" si="20"/>
        <v/>
      </c>
      <c r="AO32" s="58" t="str">
        <f t="shared" si="20"/>
        <v/>
      </c>
      <c r="AP32" s="58" t="str">
        <f t="shared" si="20"/>
        <v/>
      </c>
    </row>
    <row r="33" spans="1:42" x14ac:dyDescent="0.3">
      <c r="A33" s="158"/>
      <c r="B33" s="37" t="s">
        <v>161</v>
      </c>
      <c r="C33" s="58">
        <f>IFERROR(C27-C21, "")</f>
        <v>25338.105971828219</v>
      </c>
      <c r="D33" s="58">
        <f t="shared" si="16"/>
        <v>24395.479901448562</v>
      </c>
      <c r="E33" s="58">
        <f t="shared" si="16"/>
        <v>23500.072716724731</v>
      </c>
      <c r="F33" s="58">
        <f t="shared" si="16"/>
        <v>22325.646994167371</v>
      </c>
      <c r="G33" s="58">
        <f t="shared" si="16"/>
        <v>21178.639270200074</v>
      </c>
      <c r="H33" s="58">
        <f t="shared" si="16"/>
        <v>18857.984077897985</v>
      </c>
      <c r="I33" s="58">
        <f t="shared" si="16"/>
        <v>17746.078794614805</v>
      </c>
      <c r="J33" s="58">
        <f t="shared" si="16"/>
        <v>18106.645798011887</v>
      </c>
      <c r="K33" s="58" t="str">
        <f t="shared" ref="K33:AP33" si="21">IFERROR(K27-K21, "")</f>
        <v/>
      </c>
      <c r="L33" s="58" t="str">
        <f t="shared" si="21"/>
        <v/>
      </c>
      <c r="M33" s="58" t="str">
        <f t="shared" si="21"/>
        <v/>
      </c>
      <c r="N33" s="58" t="str">
        <f t="shared" si="21"/>
        <v/>
      </c>
      <c r="O33" s="58" t="str">
        <f t="shared" si="21"/>
        <v/>
      </c>
      <c r="P33" s="58" t="str">
        <f t="shared" si="21"/>
        <v/>
      </c>
      <c r="Q33" s="58" t="str">
        <f t="shared" si="21"/>
        <v/>
      </c>
      <c r="R33" s="58" t="str">
        <f t="shared" si="21"/>
        <v/>
      </c>
      <c r="S33" s="58" t="str">
        <f t="shared" si="21"/>
        <v/>
      </c>
      <c r="T33" s="58" t="str">
        <f t="shared" si="21"/>
        <v/>
      </c>
      <c r="U33" s="58" t="str">
        <f t="shared" si="21"/>
        <v/>
      </c>
      <c r="V33" s="58" t="str">
        <f t="shared" si="21"/>
        <v/>
      </c>
      <c r="W33" s="58" t="str">
        <f t="shared" si="21"/>
        <v/>
      </c>
      <c r="X33" s="58" t="str">
        <f t="shared" si="21"/>
        <v/>
      </c>
      <c r="Y33" s="58" t="str">
        <f t="shared" si="21"/>
        <v/>
      </c>
      <c r="Z33" s="58" t="str">
        <f t="shared" si="21"/>
        <v/>
      </c>
      <c r="AA33" s="58" t="str">
        <f t="shared" si="21"/>
        <v/>
      </c>
      <c r="AB33" s="58" t="str">
        <f t="shared" si="21"/>
        <v/>
      </c>
      <c r="AC33" s="58" t="str">
        <f t="shared" si="21"/>
        <v/>
      </c>
      <c r="AD33" s="58" t="str">
        <f t="shared" si="21"/>
        <v/>
      </c>
      <c r="AE33" s="58" t="str">
        <f t="shared" si="21"/>
        <v/>
      </c>
      <c r="AF33" s="58" t="str">
        <f t="shared" si="21"/>
        <v/>
      </c>
      <c r="AG33" s="58" t="str">
        <f t="shared" si="21"/>
        <v/>
      </c>
      <c r="AH33" s="58" t="str">
        <f t="shared" si="21"/>
        <v/>
      </c>
      <c r="AI33" s="58" t="str">
        <f t="shared" si="21"/>
        <v/>
      </c>
      <c r="AJ33" s="58" t="str">
        <f t="shared" si="21"/>
        <v/>
      </c>
      <c r="AK33" s="58" t="str">
        <f t="shared" si="21"/>
        <v/>
      </c>
      <c r="AL33" s="58" t="str">
        <f t="shared" si="21"/>
        <v/>
      </c>
      <c r="AM33" s="58" t="str">
        <f t="shared" si="21"/>
        <v/>
      </c>
      <c r="AN33" s="58" t="str">
        <f t="shared" si="21"/>
        <v/>
      </c>
      <c r="AO33" s="58" t="str">
        <f t="shared" si="21"/>
        <v/>
      </c>
      <c r="AP33" s="58" t="str">
        <f t="shared" si="21"/>
        <v/>
      </c>
    </row>
    <row r="34" spans="1:42" x14ac:dyDescent="0.3">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row>
    <row r="35" spans="1:42" x14ac:dyDescent="0.3">
      <c r="B35" s="33" t="s">
        <v>1163</v>
      </c>
      <c r="C35" s="36">
        <f>IF(SUM(C36:C39)&lt;&gt;0, SUM(C36:C39), "")</f>
        <v>-58631.518881269752</v>
      </c>
      <c r="D35" s="36">
        <f t="shared" ref="D35:J35" si="22">IF(SUM(D36:D39)&lt;&gt;0, SUM(D36:D39), "")</f>
        <v>-46384.132168574557</v>
      </c>
      <c r="E35" s="36">
        <f t="shared" si="22"/>
        <v>-40613.069127063478</v>
      </c>
      <c r="F35" s="36">
        <f t="shared" si="22"/>
        <v>-42492.317079712571</v>
      </c>
      <c r="G35" s="36">
        <f t="shared" si="22"/>
        <v>-50613.619530492513</v>
      </c>
      <c r="H35" s="36">
        <f t="shared" si="22"/>
        <v>-57090.91519392062</v>
      </c>
      <c r="I35" s="36">
        <f t="shared" si="22"/>
        <v>-57175.127087735149</v>
      </c>
      <c r="J35" s="36">
        <f t="shared" si="22"/>
        <v>-60715.477485830212</v>
      </c>
      <c r="K35" s="36" t="str">
        <f t="shared" ref="K35:AP35" si="23">IF(SUM(K36:K39)&lt;&gt;0, SUM(K36:K39), "")</f>
        <v/>
      </c>
      <c r="L35" s="36" t="str">
        <f t="shared" si="23"/>
        <v/>
      </c>
      <c r="M35" s="36" t="str">
        <f t="shared" si="23"/>
        <v/>
      </c>
      <c r="N35" s="36" t="str">
        <f t="shared" si="23"/>
        <v/>
      </c>
      <c r="O35" s="36" t="str">
        <f t="shared" si="23"/>
        <v/>
      </c>
      <c r="P35" s="36" t="str">
        <f t="shared" si="23"/>
        <v/>
      </c>
      <c r="Q35" s="36" t="str">
        <f t="shared" si="23"/>
        <v/>
      </c>
      <c r="R35" s="36" t="str">
        <f t="shared" si="23"/>
        <v/>
      </c>
      <c r="S35" s="36" t="str">
        <f t="shared" si="23"/>
        <v/>
      </c>
      <c r="T35" s="36" t="str">
        <f t="shared" si="23"/>
        <v/>
      </c>
      <c r="U35" s="36" t="str">
        <f t="shared" si="23"/>
        <v/>
      </c>
      <c r="V35" s="36" t="str">
        <f t="shared" si="23"/>
        <v/>
      </c>
      <c r="W35" s="36" t="str">
        <f t="shared" si="23"/>
        <v/>
      </c>
      <c r="X35" s="36" t="str">
        <f t="shared" si="23"/>
        <v/>
      </c>
      <c r="Y35" s="36" t="str">
        <f t="shared" si="23"/>
        <v/>
      </c>
      <c r="Z35" s="36" t="str">
        <f t="shared" si="23"/>
        <v/>
      </c>
      <c r="AA35" s="36" t="str">
        <f t="shared" si="23"/>
        <v/>
      </c>
      <c r="AB35" s="36" t="str">
        <f t="shared" si="23"/>
        <v/>
      </c>
      <c r="AC35" s="36" t="str">
        <f t="shared" si="23"/>
        <v/>
      </c>
      <c r="AD35" s="36" t="str">
        <f t="shared" si="23"/>
        <v/>
      </c>
      <c r="AE35" s="36" t="str">
        <f t="shared" si="23"/>
        <v/>
      </c>
      <c r="AF35" s="36" t="str">
        <f t="shared" si="23"/>
        <v/>
      </c>
      <c r="AG35" s="36" t="str">
        <f t="shared" si="23"/>
        <v/>
      </c>
      <c r="AH35" s="36" t="str">
        <f t="shared" si="23"/>
        <v/>
      </c>
      <c r="AI35" s="36" t="str">
        <f t="shared" si="23"/>
        <v/>
      </c>
      <c r="AJ35" s="36" t="str">
        <f t="shared" si="23"/>
        <v/>
      </c>
      <c r="AK35" s="36" t="str">
        <f t="shared" si="23"/>
        <v/>
      </c>
      <c r="AL35" s="36" t="str">
        <f t="shared" si="23"/>
        <v/>
      </c>
      <c r="AM35" s="36" t="str">
        <f t="shared" si="23"/>
        <v/>
      </c>
      <c r="AN35" s="36" t="str">
        <f t="shared" si="23"/>
        <v/>
      </c>
      <c r="AO35" s="36" t="str">
        <f t="shared" si="23"/>
        <v/>
      </c>
      <c r="AP35" s="36" t="str">
        <f t="shared" si="23"/>
        <v/>
      </c>
    </row>
    <row r="36" spans="1:42" x14ac:dyDescent="0.3">
      <c r="B36" s="37" t="s">
        <v>55</v>
      </c>
      <c r="C36" s="58">
        <f>IFERROR(C12-C18, "")</f>
        <v>-562.23219181683817</v>
      </c>
      <c r="D36" s="58">
        <f t="shared" ref="D36:J39" si="24">IFERROR(D12-D18, "")</f>
        <v>-1341.1743192983868</v>
      </c>
      <c r="E36" s="58">
        <f t="shared" si="24"/>
        <v>-521.20490064864134</v>
      </c>
      <c r="F36" s="58">
        <f t="shared" si="24"/>
        <v>-1265.8935337128878</v>
      </c>
      <c r="G36" s="58">
        <f t="shared" si="24"/>
        <v>-1261.401313444012</v>
      </c>
      <c r="H36" s="58">
        <f t="shared" si="24"/>
        <v>-187.02678824026225</v>
      </c>
      <c r="I36" s="58">
        <f t="shared" si="24"/>
        <v>309.15270430586497</v>
      </c>
      <c r="J36" s="58">
        <f t="shared" si="24"/>
        <v>-620.25025979485872</v>
      </c>
      <c r="K36" s="58" t="str">
        <f t="shared" ref="K36:AP36" si="25">IFERROR(K12-K18, "")</f>
        <v/>
      </c>
      <c r="L36" s="58" t="str">
        <f t="shared" si="25"/>
        <v/>
      </c>
      <c r="M36" s="58" t="str">
        <f t="shared" si="25"/>
        <v/>
      </c>
      <c r="N36" s="58" t="str">
        <f t="shared" si="25"/>
        <v/>
      </c>
      <c r="O36" s="58" t="str">
        <f t="shared" si="25"/>
        <v/>
      </c>
      <c r="P36" s="58" t="str">
        <f t="shared" si="25"/>
        <v/>
      </c>
      <c r="Q36" s="58" t="str">
        <f t="shared" si="25"/>
        <v/>
      </c>
      <c r="R36" s="58" t="str">
        <f t="shared" si="25"/>
        <v/>
      </c>
      <c r="S36" s="58" t="str">
        <f t="shared" si="25"/>
        <v/>
      </c>
      <c r="T36" s="58" t="str">
        <f t="shared" si="25"/>
        <v/>
      </c>
      <c r="U36" s="58" t="str">
        <f t="shared" si="25"/>
        <v/>
      </c>
      <c r="V36" s="58" t="str">
        <f t="shared" si="25"/>
        <v/>
      </c>
      <c r="W36" s="58" t="str">
        <f t="shared" si="25"/>
        <v/>
      </c>
      <c r="X36" s="58" t="str">
        <f t="shared" si="25"/>
        <v/>
      </c>
      <c r="Y36" s="58" t="str">
        <f t="shared" si="25"/>
        <v/>
      </c>
      <c r="Z36" s="58" t="str">
        <f t="shared" si="25"/>
        <v/>
      </c>
      <c r="AA36" s="58" t="str">
        <f t="shared" si="25"/>
        <v/>
      </c>
      <c r="AB36" s="58" t="str">
        <f t="shared" si="25"/>
        <v/>
      </c>
      <c r="AC36" s="58" t="str">
        <f t="shared" si="25"/>
        <v/>
      </c>
      <c r="AD36" s="58" t="str">
        <f t="shared" si="25"/>
        <v/>
      </c>
      <c r="AE36" s="58" t="str">
        <f t="shared" si="25"/>
        <v/>
      </c>
      <c r="AF36" s="58" t="str">
        <f t="shared" si="25"/>
        <v/>
      </c>
      <c r="AG36" s="58" t="str">
        <f t="shared" si="25"/>
        <v/>
      </c>
      <c r="AH36" s="58" t="str">
        <f t="shared" si="25"/>
        <v/>
      </c>
      <c r="AI36" s="58" t="str">
        <f t="shared" si="25"/>
        <v/>
      </c>
      <c r="AJ36" s="58" t="str">
        <f t="shared" si="25"/>
        <v/>
      </c>
      <c r="AK36" s="58" t="str">
        <f t="shared" si="25"/>
        <v/>
      </c>
      <c r="AL36" s="58" t="str">
        <f t="shared" si="25"/>
        <v/>
      </c>
      <c r="AM36" s="58" t="str">
        <f t="shared" si="25"/>
        <v/>
      </c>
      <c r="AN36" s="58" t="str">
        <f t="shared" si="25"/>
        <v/>
      </c>
      <c r="AO36" s="58" t="str">
        <f t="shared" si="25"/>
        <v/>
      </c>
      <c r="AP36" s="58" t="str">
        <f t="shared" si="25"/>
        <v/>
      </c>
    </row>
    <row r="37" spans="1:42" x14ac:dyDescent="0.3">
      <c r="B37" s="37" t="s">
        <v>1160</v>
      </c>
      <c r="C37" s="58">
        <f>IFERROR(C13-C19, "")</f>
        <v>1221.9486684883425</v>
      </c>
      <c r="D37" s="58">
        <f t="shared" ref="D37:J37" si="26">IFERROR(D13-D19, "")</f>
        <v>560.90792012458837</v>
      </c>
      <c r="E37" s="58">
        <f t="shared" si="26"/>
        <v>780.9786717396255</v>
      </c>
      <c r="F37" s="58">
        <f t="shared" si="26"/>
        <v>813.52265302022852</v>
      </c>
      <c r="G37" s="58">
        <f t="shared" si="26"/>
        <v>791.94443950585674</v>
      </c>
      <c r="H37" s="58">
        <f t="shared" si="26"/>
        <v>442.67673016452727</v>
      </c>
      <c r="I37" s="58">
        <f t="shared" si="26"/>
        <v>169.26678337527437</v>
      </c>
      <c r="J37" s="58">
        <f t="shared" si="26"/>
        <v>127.50014878423895</v>
      </c>
      <c r="K37" s="58" t="str">
        <f t="shared" ref="K37:AP37" si="27">IFERROR(K13-K19, "")</f>
        <v/>
      </c>
      <c r="L37" s="58" t="str">
        <f t="shared" si="27"/>
        <v/>
      </c>
      <c r="M37" s="58" t="str">
        <f t="shared" si="27"/>
        <v/>
      </c>
      <c r="N37" s="58" t="str">
        <f t="shared" si="27"/>
        <v/>
      </c>
      <c r="O37" s="58" t="str">
        <f t="shared" si="27"/>
        <v/>
      </c>
      <c r="P37" s="58" t="str">
        <f t="shared" si="27"/>
        <v/>
      </c>
      <c r="Q37" s="58" t="str">
        <f t="shared" si="27"/>
        <v/>
      </c>
      <c r="R37" s="58" t="str">
        <f t="shared" si="27"/>
        <v/>
      </c>
      <c r="S37" s="58" t="str">
        <f t="shared" si="27"/>
        <v/>
      </c>
      <c r="T37" s="58" t="str">
        <f t="shared" si="27"/>
        <v/>
      </c>
      <c r="U37" s="58" t="str">
        <f t="shared" si="27"/>
        <v/>
      </c>
      <c r="V37" s="58" t="str">
        <f t="shared" si="27"/>
        <v/>
      </c>
      <c r="W37" s="58" t="str">
        <f t="shared" si="27"/>
        <v/>
      </c>
      <c r="X37" s="58" t="str">
        <f t="shared" si="27"/>
        <v/>
      </c>
      <c r="Y37" s="58" t="str">
        <f t="shared" si="27"/>
        <v/>
      </c>
      <c r="Z37" s="58" t="str">
        <f t="shared" si="27"/>
        <v/>
      </c>
      <c r="AA37" s="58" t="str">
        <f t="shared" si="27"/>
        <v/>
      </c>
      <c r="AB37" s="58" t="str">
        <f t="shared" si="27"/>
        <v/>
      </c>
      <c r="AC37" s="58" t="str">
        <f t="shared" si="27"/>
        <v/>
      </c>
      <c r="AD37" s="58" t="str">
        <f t="shared" si="27"/>
        <v/>
      </c>
      <c r="AE37" s="58" t="str">
        <f t="shared" si="27"/>
        <v/>
      </c>
      <c r="AF37" s="58" t="str">
        <f t="shared" si="27"/>
        <v/>
      </c>
      <c r="AG37" s="58" t="str">
        <f t="shared" si="27"/>
        <v/>
      </c>
      <c r="AH37" s="58" t="str">
        <f t="shared" si="27"/>
        <v/>
      </c>
      <c r="AI37" s="58" t="str">
        <f t="shared" si="27"/>
        <v/>
      </c>
      <c r="AJ37" s="58" t="str">
        <f t="shared" si="27"/>
        <v/>
      </c>
      <c r="AK37" s="58" t="str">
        <f t="shared" si="27"/>
        <v/>
      </c>
      <c r="AL37" s="58" t="str">
        <f t="shared" si="27"/>
        <v/>
      </c>
      <c r="AM37" s="58" t="str">
        <f t="shared" si="27"/>
        <v/>
      </c>
      <c r="AN37" s="58" t="str">
        <f t="shared" si="27"/>
        <v/>
      </c>
      <c r="AO37" s="58" t="str">
        <f t="shared" si="27"/>
        <v/>
      </c>
      <c r="AP37" s="58" t="str">
        <f t="shared" si="27"/>
        <v/>
      </c>
    </row>
    <row r="38" spans="1:42" x14ac:dyDescent="0.3">
      <c r="B38" s="37" t="s">
        <v>139</v>
      </c>
      <c r="C38" s="58">
        <f>IFERROR(C14-C20, "")</f>
        <v>-4025.5285788368624</v>
      </c>
      <c r="D38" s="58">
        <f t="shared" si="24"/>
        <v>-4180.8781123452072</v>
      </c>
      <c r="E38" s="58">
        <f t="shared" si="24"/>
        <v>-4093.5136112195078</v>
      </c>
      <c r="F38" s="58">
        <f t="shared" si="24"/>
        <v>-4163.8100750947724</v>
      </c>
      <c r="G38" s="58">
        <f t="shared" si="24"/>
        <v>-3187.6706780899749</v>
      </c>
      <c r="H38" s="58">
        <f t="shared" si="24"/>
        <v>-3085.9807250488839</v>
      </c>
      <c r="I38" s="58">
        <f t="shared" si="24"/>
        <v>-3628.8185460477089</v>
      </c>
      <c r="J38" s="58">
        <f t="shared" si="24"/>
        <v>-3815.978272859049</v>
      </c>
      <c r="K38" s="58" t="str">
        <f t="shared" ref="K38:AP38" si="28">IFERROR(K14-K20, "")</f>
        <v/>
      </c>
      <c r="L38" s="58" t="str">
        <f t="shared" si="28"/>
        <v/>
      </c>
      <c r="M38" s="58" t="str">
        <f t="shared" si="28"/>
        <v/>
      </c>
      <c r="N38" s="58" t="str">
        <f t="shared" si="28"/>
        <v/>
      </c>
      <c r="O38" s="58" t="str">
        <f t="shared" si="28"/>
        <v/>
      </c>
      <c r="P38" s="58" t="str">
        <f t="shared" si="28"/>
        <v/>
      </c>
      <c r="Q38" s="58" t="str">
        <f t="shared" si="28"/>
        <v/>
      </c>
      <c r="R38" s="58" t="str">
        <f t="shared" si="28"/>
        <v/>
      </c>
      <c r="S38" s="58" t="str">
        <f t="shared" si="28"/>
        <v/>
      </c>
      <c r="T38" s="58" t="str">
        <f t="shared" si="28"/>
        <v/>
      </c>
      <c r="U38" s="58" t="str">
        <f t="shared" si="28"/>
        <v/>
      </c>
      <c r="V38" s="58" t="str">
        <f t="shared" si="28"/>
        <v/>
      </c>
      <c r="W38" s="58" t="str">
        <f t="shared" si="28"/>
        <v/>
      </c>
      <c r="X38" s="58" t="str">
        <f t="shared" si="28"/>
        <v/>
      </c>
      <c r="Y38" s="58" t="str">
        <f t="shared" si="28"/>
        <v/>
      </c>
      <c r="Z38" s="58" t="str">
        <f t="shared" si="28"/>
        <v/>
      </c>
      <c r="AA38" s="58" t="str">
        <f t="shared" si="28"/>
        <v/>
      </c>
      <c r="AB38" s="58" t="str">
        <f t="shared" si="28"/>
        <v/>
      </c>
      <c r="AC38" s="58" t="str">
        <f t="shared" si="28"/>
        <v/>
      </c>
      <c r="AD38" s="58" t="str">
        <f t="shared" si="28"/>
        <v/>
      </c>
      <c r="AE38" s="58" t="str">
        <f t="shared" si="28"/>
        <v/>
      </c>
      <c r="AF38" s="58" t="str">
        <f t="shared" si="28"/>
        <v/>
      </c>
      <c r="AG38" s="58" t="str">
        <f t="shared" si="28"/>
        <v/>
      </c>
      <c r="AH38" s="58" t="str">
        <f t="shared" si="28"/>
        <v/>
      </c>
      <c r="AI38" s="58" t="str">
        <f t="shared" si="28"/>
        <v/>
      </c>
      <c r="AJ38" s="58" t="str">
        <f t="shared" si="28"/>
        <v/>
      </c>
      <c r="AK38" s="58" t="str">
        <f t="shared" si="28"/>
        <v/>
      </c>
      <c r="AL38" s="58" t="str">
        <f t="shared" si="28"/>
        <v/>
      </c>
      <c r="AM38" s="58" t="str">
        <f t="shared" si="28"/>
        <v/>
      </c>
      <c r="AN38" s="58" t="str">
        <f t="shared" si="28"/>
        <v/>
      </c>
      <c r="AO38" s="58" t="str">
        <f t="shared" si="28"/>
        <v/>
      </c>
      <c r="AP38" s="58" t="str">
        <f t="shared" si="28"/>
        <v/>
      </c>
    </row>
    <row r="39" spans="1:42" x14ac:dyDescent="0.3">
      <c r="B39" s="37" t="s">
        <v>161</v>
      </c>
      <c r="C39" s="58">
        <f>IFERROR(C15-C21, "")</f>
        <v>-55265.706779104396</v>
      </c>
      <c r="D39" s="58">
        <f t="shared" si="24"/>
        <v>-41422.98765705555</v>
      </c>
      <c r="E39" s="58">
        <f t="shared" si="24"/>
        <v>-36779.329286934953</v>
      </c>
      <c r="F39" s="58">
        <f t="shared" si="24"/>
        <v>-37876.136123925142</v>
      </c>
      <c r="G39" s="58">
        <f t="shared" si="24"/>
        <v>-46956.491978464386</v>
      </c>
      <c r="H39" s="58">
        <f t="shared" si="24"/>
        <v>-54260.584410796</v>
      </c>
      <c r="I39" s="58">
        <f t="shared" si="24"/>
        <v>-54024.728029368576</v>
      </c>
      <c r="J39" s="58">
        <f t="shared" si="24"/>
        <v>-56406.749101960544</v>
      </c>
      <c r="K39" s="58" t="str">
        <f t="shared" ref="K39:AP39" si="29">IFERROR(K15-K21, "")</f>
        <v/>
      </c>
      <c r="L39" s="58" t="str">
        <f t="shared" si="29"/>
        <v/>
      </c>
      <c r="M39" s="58" t="str">
        <f t="shared" si="29"/>
        <v/>
      </c>
      <c r="N39" s="58" t="str">
        <f t="shared" si="29"/>
        <v/>
      </c>
      <c r="O39" s="58" t="str">
        <f t="shared" si="29"/>
        <v/>
      </c>
      <c r="P39" s="58" t="str">
        <f t="shared" si="29"/>
        <v/>
      </c>
      <c r="Q39" s="58" t="str">
        <f t="shared" si="29"/>
        <v/>
      </c>
      <c r="R39" s="58" t="str">
        <f t="shared" si="29"/>
        <v/>
      </c>
      <c r="S39" s="58" t="str">
        <f t="shared" si="29"/>
        <v/>
      </c>
      <c r="T39" s="58" t="str">
        <f t="shared" si="29"/>
        <v/>
      </c>
      <c r="U39" s="58" t="str">
        <f t="shared" si="29"/>
        <v/>
      </c>
      <c r="V39" s="58" t="str">
        <f t="shared" si="29"/>
        <v/>
      </c>
      <c r="W39" s="58" t="str">
        <f t="shared" si="29"/>
        <v/>
      </c>
      <c r="X39" s="58" t="str">
        <f t="shared" si="29"/>
        <v/>
      </c>
      <c r="Y39" s="58" t="str">
        <f t="shared" si="29"/>
        <v/>
      </c>
      <c r="Z39" s="58" t="str">
        <f t="shared" si="29"/>
        <v/>
      </c>
      <c r="AA39" s="58" t="str">
        <f t="shared" si="29"/>
        <v/>
      </c>
      <c r="AB39" s="58" t="str">
        <f t="shared" si="29"/>
        <v/>
      </c>
      <c r="AC39" s="58" t="str">
        <f t="shared" si="29"/>
        <v/>
      </c>
      <c r="AD39" s="58" t="str">
        <f t="shared" si="29"/>
        <v/>
      </c>
      <c r="AE39" s="58" t="str">
        <f t="shared" si="29"/>
        <v/>
      </c>
      <c r="AF39" s="58" t="str">
        <f t="shared" si="29"/>
        <v/>
      </c>
      <c r="AG39" s="58" t="str">
        <f t="shared" si="29"/>
        <v/>
      </c>
      <c r="AH39" s="58" t="str">
        <f t="shared" si="29"/>
        <v/>
      </c>
      <c r="AI39" s="58" t="str">
        <f t="shared" si="29"/>
        <v/>
      </c>
      <c r="AJ39" s="58" t="str">
        <f t="shared" si="29"/>
        <v/>
      </c>
      <c r="AK39" s="58" t="str">
        <f t="shared" si="29"/>
        <v/>
      </c>
      <c r="AL39" s="58" t="str">
        <f t="shared" si="29"/>
        <v/>
      </c>
      <c r="AM39" s="58" t="str">
        <f t="shared" si="29"/>
        <v/>
      </c>
      <c r="AN39" s="58" t="str">
        <f t="shared" si="29"/>
        <v/>
      </c>
      <c r="AO39" s="58" t="str">
        <f t="shared" si="29"/>
        <v/>
      </c>
      <c r="AP39" s="58" t="str">
        <f t="shared" si="29"/>
        <v/>
      </c>
    </row>
    <row r="40" spans="1:42" x14ac:dyDescent="0.3">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row>
    <row r="41" spans="1:42" x14ac:dyDescent="0.3">
      <c r="B41" s="33" t="s">
        <v>1164</v>
      </c>
      <c r="C41" s="36">
        <f>IFERROR((C29 + 'Balancing Items'!D7) - (DPO!D46 + 'Balancing Items'!D13 + DPO!D25), "")</f>
        <v>23783.53598793174</v>
      </c>
      <c r="D41" s="36">
        <f>IFERROR((D29 + 'Balancing Items'!E7) - (DPO!E46 + 'Balancing Items'!E13 + DPO!E25), "")</f>
        <v>22159.528793337784</v>
      </c>
      <c r="E41" s="36">
        <f>IFERROR((E29 + 'Balancing Items'!F7) - (DPO!F46 + 'Balancing Items'!F13 + DPO!F25), "")</f>
        <v>21170.222730812733</v>
      </c>
      <c r="F41" s="36">
        <f>IFERROR((F29 + 'Balancing Items'!G7) - (DPO!G46 + 'Balancing Items'!G13 + DPO!G25), "")</f>
        <v>25059.783349386562</v>
      </c>
      <c r="G41" s="36">
        <f>IFERROR((G29 + 'Balancing Items'!H7) - (DPO!H46 + 'Balancing Items'!H13 + DPO!H25), "")</f>
        <v>27910.3677855446</v>
      </c>
      <c r="H41" s="36">
        <f>IFERROR((H29 + 'Balancing Items'!I7) - (DPO!I46 + 'Balancing Items'!I13 + DPO!I25), "")</f>
        <v>23129.59459280927</v>
      </c>
      <c r="I41" s="36">
        <f>IFERROR((I29 + 'Balancing Items'!J7) - (DPO!J46 + 'Balancing Items'!J13 + DPO!J25), "")</f>
        <v>25422.317590036546</v>
      </c>
      <c r="J41" s="36">
        <f>IFERROR((J29 + 'Balancing Items'!K7) - (DPO!K46 + 'Balancing Items'!K13 + DPO!K25), "")</f>
        <v>23267.406861455529</v>
      </c>
      <c r="K41" s="36" t="str">
        <f>IFERROR((K29 + 'Balancing Items'!L7) - (DPO!L46 + 'Balancing Items'!L13 + DPO!L25), "")</f>
        <v/>
      </c>
      <c r="L41" s="36" t="str">
        <f>IFERROR((L29 + 'Balancing Items'!M7) - (DPO!M46 + 'Balancing Items'!M13 + DPO!M25), "")</f>
        <v/>
      </c>
      <c r="M41" s="36" t="str">
        <f>IFERROR((M29 + 'Balancing Items'!N7) - (DPO!N46 + 'Balancing Items'!N13 + DPO!N25), "")</f>
        <v/>
      </c>
      <c r="N41" s="36" t="str">
        <f>IFERROR((N29 + 'Balancing Items'!O7) - (DPO!O46 + 'Balancing Items'!O13 + DPO!O25), "")</f>
        <v/>
      </c>
      <c r="O41" s="36" t="str">
        <f>IFERROR((O29 + 'Balancing Items'!P7) - (DPO!P46 + 'Balancing Items'!P13 + DPO!P25), "")</f>
        <v/>
      </c>
      <c r="P41" s="36" t="str">
        <f>IFERROR((P29 + 'Balancing Items'!Q7) - (DPO!Q46 + 'Balancing Items'!Q13 + DPO!Q25), "")</f>
        <v/>
      </c>
      <c r="Q41" s="36" t="str">
        <f>IFERROR((Q29 + 'Balancing Items'!R7) - (DPO!R46 + 'Balancing Items'!R13 + DPO!R25), "")</f>
        <v/>
      </c>
      <c r="R41" s="36" t="str">
        <f>IFERROR((R29 + 'Balancing Items'!S7) - (DPO!S46 + 'Balancing Items'!S13 + DPO!S25), "")</f>
        <v/>
      </c>
      <c r="S41" s="36" t="str">
        <f>IFERROR((S29 + 'Balancing Items'!T7) - (DPO!T46 + 'Balancing Items'!T13 + DPO!T25), "")</f>
        <v/>
      </c>
      <c r="T41" s="36" t="str">
        <f>IFERROR((T29 + 'Balancing Items'!U7) - (DPO!U46 + 'Balancing Items'!U13 + DPO!U25), "")</f>
        <v/>
      </c>
      <c r="U41" s="36" t="str">
        <f>IFERROR((U29 + 'Balancing Items'!V7) - (DPO!V46 + 'Balancing Items'!V13 + DPO!V25), "")</f>
        <v/>
      </c>
      <c r="V41" s="36" t="str">
        <f>IFERROR((V29 + 'Balancing Items'!W7) - (DPO!W46 + 'Balancing Items'!W13 + DPO!W25), "")</f>
        <v/>
      </c>
      <c r="W41" s="36" t="str">
        <f>IFERROR((W29 + 'Balancing Items'!X7) - (DPO!X46 + 'Balancing Items'!X13 + DPO!X25), "")</f>
        <v/>
      </c>
      <c r="X41" s="36" t="str">
        <f>IFERROR((X29 + 'Balancing Items'!Y7) - (DPO!Y46 + 'Balancing Items'!Y13 + DPO!Y25), "")</f>
        <v/>
      </c>
      <c r="Y41" s="36" t="str">
        <f>IFERROR((Y29 + 'Balancing Items'!Z7) - (DPO!Z46 + 'Balancing Items'!Z13 + DPO!Z25), "")</f>
        <v/>
      </c>
      <c r="Z41" s="36" t="str">
        <f>IFERROR((Z29 + 'Balancing Items'!AA7) - (DPO!AA46 + 'Balancing Items'!AA13 + DPO!AA25), "")</f>
        <v/>
      </c>
      <c r="AA41" s="36" t="str">
        <f>IFERROR((AA29 + 'Balancing Items'!AB7) - (DPO!AB46 + 'Balancing Items'!AB13 + DPO!AB25), "")</f>
        <v/>
      </c>
      <c r="AB41" s="36" t="str">
        <f>IFERROR((AB29 + 'Balancing Items'!AC7) - (DPO!AC46 + 'Balancing Items'!AC13 + DPO!AC25), "")</f>
        <v/>
      </c>
      <c r="AC41" s="36" t="str">
        <f>IFERROR((AC29 + 'Balancing Items'!AD7) - (DPO!AD46 + 'Balancing Items'!AD13 + DPO!AD25), "")</f>
        <v/>
      </c>
      <c r="AD41" s="36" t="str">
        <f>IFERROR((AD29 + 'Balancing Items'!AE7) - (DPO!AE46 + 'Balancing Items'!AE13 + DPO!AE25), "")</f>
        <v/>
      </c>
      <c r="AE41" s="36" t="str">
        <f>IFERROR((AE29 + 'Balancing Items'!AF7) - (DPO!AF46 + 'Balancing Items'!AF13 + DPO!AF25), "")</f>
        <v/>
      </c>
      <c r="AF41" s="36" t="str">
        <f>IFERROR((AF29 + 'Balancing Items'!AG7) - (DPO!AG46 + 'Balancing Items'!AG13 + DPO!AG25), "")</f>
        <v/>
      </c>
      <c r="AG41" s="36" t="str">
        <f>IFERROR((AG29 + 'Balancing Items'!AH7) - (DPO!AH46 + 'Balancing Items'!AH13 + DPO!AH25), "")</f>
        <v/>
      </c>
      <c r="AH41" s="36" t="str">
        <f>IFERROR((AH29 + 'Balancing Items'!AI7) - (DPO!AI46 + 'Balancing Items'!AI13 + DPO!AI25), "")</f>
        <v/>
      </c>
      <c r="AI41" s="36" t="str">
        <f>IFERROR((AI29 + 'Balancing Items'!AJ7) - (DPO!AJ46 + 'Balancing Items'!AJ13 + DPO!AJ25), "")</f>
        <v/>
      </c>
      <c r="AJ41" s="36" t="str">
        <f>IFERROR((AJ29 + 'Balancing Items'!AK7) - (DPO!AK46 + 'Balancing Items'!AK13 + DPO!AK25), "")</f>
        <v/>
      </c>
      <c r="AK41" s="36" t="str">
        <f>IFERROR((AK29 + 'Balancing Items'!AL7) - (DPO!AL46 + 'Balancing Items'!AL13 + DPO!AL25), "")</f>
        <v/>
      </c>
      <c r="AL41" s="36" t="str">
        <f>IFERROR((AL29 + 'Balancing Items'!AM7) - (DPO!AM46 + 'Balancing Items'!AM13 + DPO!AM25), "")</f>
        <v/>
      </c>
      <c r="AM41" s="36" t="str">
        <f>IFERROR((AM29 + 'Balancing Items'!AN7) - (DPO!AN46 + 'Balancing Items'!AN13 + DPO!AN25), "")</f>
        <v/>
      </c>
      <c r="AN41" s="36" t="str">
        <f>IFERROR((AN29 + 'Balancing Items'!AO7) - (DPO!AO46 + 'Balancing Items'!AO13 + DPO!AO25), "")</f>
        <v/>
      </c>
      <c r="AO41" s="36" t="str">
        <f>IFERROR((AO29 + 'Balancing Items'!AP7) - (DPO!AP46 + 'Balancing Items'!AP13 + DPO!AP25), "")</f>
        <v/>
      </c>
      <c r="AP41" s="36" t="str">
        <f>IFERROR((AP29 + 'Balancing Items'!AQ7) - (DPO!AQ46 + 'Balancing Items'!AQ13 + DPO!AQ25), "")</f>
        <v/>
      </c>
    </row>
    <row r="42" spans="1:42" x14ac:dyDescent="0.3">
      <c r="B42" s="35"/>
      <c r="C42" s="35"/>
      <c r="D42" s="35"/>
      <c r="E42" s="35"/>
      <c r="F42" s="35"/>
      <c r="G42" s="35"/>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row>
    <row r="43" spans="1:42" x14ac:dyDescent="0.3">
      <c r="B43" s="33" t="s">
        <v>1165</v>
      </c>
      <c r="C43" s="93">
        <f>IFERROR(C5*1000/'Other Data'!F$26, "")</f>
        <v>24.868262290717254</v>
      </c>
      <c r="D43" s="93">
        <f>IFERROR(D5*1000/'Other Data'!G$26, "")</f>
        <v>21.32127606847823</v>
      </c>
      <c r="E43" s="93">
        <f>IFERROR(E5*1000/'Other Data'!H$26, "")</f>
        <v>19.938578818326775</v>
      </c>
      <c r="F43" s="93">
        <f>IFERROR(F5*1000/'Other Data'!I$26, "")</f>
        <v>20.580466187835924</v>
      </c>
      <c r="G43" s="93">
        <f>IFERROR(G5*1000/'Other Data'!J$26, "")</f>
        <v>22.181597037049681</v>
      </c>
      <c r="H43" s="93">
        <f>IFERROR(H5*1000/'Other Data'!K$26, "")</f>
        <v>23.195501731092335</v>
      </c>
      <c r="I43" s="93">
        <f>IFERROR(I5*1000/'Other Data'!L$26, "")</f>
        <v>22.778048539224084</v>
      </c>
      <c r="J43" s="93">
        <f>IFERROR(J5*1000/'Other Data'!M$26, "")</f>
        <v>23.063858994033051</v>
      </c>
      <c r="K43" s="93" t="str">
        <f>IFERROR(K5*1000/'Other Data'!N$26, "")</f>
        <v/>
      </c>
      <c r="L43" s="93" t="str">
        <f>IFERROR(L5*1000/'Other Data'!O$26, "")</f>
        <v/>
      </c>
      <c r="M43" s="93" t="str">
        <f>IFERROR(M5*1000/'Other Data'!P$26, "")</f>
        <v/>
      </c>
      <c r="N43" s="93" t="str">
        <f>IFERROR(N5*1000/'Other Data'!Q$26, "")</f>
        <v/>
      </c>
      <c r="O43" s="93" t="str">
        <f>IFERROR(O5*1000/'Other Data'!R$26, "")</f>
        <v/>
      </c>
      <c r="P43" s="93" t="str">
        <f>IFERROR(P5*1000/'Other Data'!S$26, "")</f>
        <v/>
      </c>
      <c r="Q43" s="93" t="str">
        <f>IFERROR(Q5*1000/'Other Data'!T$26, "")</f>
        <v/>
      </c>
      <c r="R43" s="93" t="str">
        <f>IFERROR(R5*1000/'Other Data'!U$26, "")</f>
        <v/>
      </c>
      <c r="S43" s="93" t="str">
        <f>IFERROR(S5*1000/'Other Data'!V$26, "")</f>
        <v/>
      </c>
      <c r="T43" s="93" t="str">
        <f>IFERROR(T5*1000/'Other Data'!W$26, "")</f>
        <v/>
      </c>
      <c r="U43" s="93" t="str">
        <f>IFERROR(U5*1000/'Other Data'!X$26, "")</f>
        <v/>
      </c>
      <c r="V43" s="93" t="str">
        <f>IFERROR(V5*1000/'Other Data'!Y$26, "")</f>
        <v/>
      </c>
      <c r="W43" s="93" t="str">
        <f>IFERROR(W5*1000/'Other Data'!Z$26, "")</f>
        <v/>
      </c>
      <c r="X43" s="93" t="str">
        <f>IFERROR(X5*1000/'Other Data'!AA$26, "")</f>
        <v/>
      </c>
      <c r="Y43" s="93" t="str">
        <f>IFERROR(Y5*1000/'Other Data'!AB$26, "")</f>
        <v/>
      </c>
      <c r="Z43" s="93" t="str">
        <f>IFERROR(Z5*1000/'Other Data'!AC$26, "")</f>
        <v/>
      </c>
      <c r="AA43" s="93" t="str">
        <f>IFERROR(AA5*1000/'Other Data'!AD$26, "")</f>
        <v/>
      </c>
      <c r="AB43" s="93" t="str">
        <f>IFERROR(AB5*1000/'Other Data'!AE$26, "")</f>
        <v/>
      </c>
      <c r="AC43" s="93" t="str">
        <f>IFERROR(AC5*1000/'Other Data'!AF$26, "")</f>
        <v/>
      </c>
      <c r="AD43" s="93" t="str">
        <f>IFERROR(AD5*1000/'Other Data'!AG$26, "")</f>
        <v/>
      </c>
      <c r="AE43" s="93" t="str">
        <f>IFERROR(AE5*1000/'Other Data'!AH$26, "")</f>
        <v/>
      </c>
      <c r="AF43" s="93" t="str">
        <f>IFERROR(AF5*1000/'Other Data'!AI$26, "")</f>
        <v/>
      </c>
      <c r="AG43" s="93" t="str">
        <f>IFERROR(AG5*1000/'Other Data'!AJ$26, "")</f>
        <v/>
      </c>
      <c r="AH43" s="93" t="str">
        <f>IFERROR(AH5*1000/'Other Data'!AK$26, "")</f>
        <v/>
      </c>
      <c r="AI43" s="93" t="str">
        <f>IFERROR(AI5*1000/'Other Data'!AL$26, "")</f>
        <v/>
      </c>
      <c r="AJ43" s="93" t="str">
        <f>IFERROR(AJ5*1000/'Other Data'!AM$26, "")</f>
        <v/>
      </c>
      <c r="AK43" s="93" t="str">
        <f>IFERROR(AK5*1000/'Other Data'!AN$26, "")</f>
        <v/>
      </c>
      <c r="AL43" s="93" t="str">
        <f>IFERROR(AL5*1000/'Other Data'!AO$26, "")</f>
        <v/>
      </c>
      <c r="AM43" s="93" t="str">
        <f>IFERROR(AM5*1000/'Other Data'!AP$26, "")</f>
        <v/>
      </c>
      <c r="AN43" s="93" t="str">
        <f>IFERROR(AN5*1000/'Other Data'!AQ$26, "")</f>
        <v/>
      </c>
      <c r="AO43" s="93" t="str">
        <f>IFERROR(AO5*1000/'Other Data'!AR$26, "")</f>
        <v/>
      </c>
      <c r="AP43" s="93" t="str">
        <f>IFERROR(AP5*1000/'Other Data'!AS$26, "")</f>
        <v/>
      </c>
    </row>
    <row r="44" spans="1:42" x14ac:dyDescent="0.3">
      <c r="B44" s="33" t="s">
        <v>1166</v>
      </c>
      <c r="C44" s="93">
        <f>IFERROR(C11*1000/'Other Data'!F$26, "")</f>
        <v>6.4332014515911604</v>
      </c>
      <c r="D44" s="93">
        <f>IFERROR(D11*1000/'Other Data'!G$26, "")</f>
        <v>7.1671671292849766</v>
      </c>
      <c r="E44" s="93">
        <f>IFERROR(E11*1000/'Other Data'!H$26, "")</f>
        <v>8.0131694576388028</v>
      </c>
      <c r="F44" s="93">
        <f>IFERROR(F11*1000/'Other Data'!I$26, "")</f>
        <v>7.9305991820930544</v>
      </c>
      <c r="G44" s="93">
        <f>IFERROR(G11*1000/'Other Data'!J$26, "")</f>
        <v>8.4555134927576461</v>
      </c>
      <c r="H44" s="93">
        <f>IFERROR(H11*1000/'Other Data'!K$26, "")</f>
        <v>7.9547821310564206</v>
      </c>
      <c r="I44" s="93">
        <f>IFERROR(I11*1000/'Other Data'!L$26, "")</f>
        <v>8.0910757689364647</v>
      </c>
      <c r="J44" s="93">
        <f>IFERROR(J11*1000/'Other Data'!M$26, "")</f>
        <v>7.2030157323216608</v>
      </c>
      <c r="K44" s="93" t="str">
        <f>IFERROR(K11*1000/'Other Data'!N$26, "")</f>
        <v/>
      </c>
      <c r="L44" s="93" t="str">
        <f>IFERROR(L11*1000/'Other Data'!O$26, "")</f>
        <v/>
      </c>
      <c r="M44" s="93" t="str">
        <f>IFERROR(M11*1000/'Other Data'!P$26, "")</f>
        <v/>
      </c>
      <c r="N44" s="93" t="str">
        <f>IFERROR(N11*1000/'Other Data'!Q$26, "")</f>
        <v/>
      </c>
      <c r="O44" s="93" t="str">
        <f>IFERROR(O11*1000/'Other Data'!R$26, "")</f>
        <v/>
      </c>
      <c r="P44" s="93" t="str">
        <f>IFERROR(P11*1000/'Other Data'!S$26, "")</f>
        <v/>
      </c>
      <c r="Q44" s="93" t="str">
        <f>IFERROR(Q11*1000/'Other Data'!T$26, "")</f>
        <v/>
      </c>
      <c r="R44" s="93" t="str">
        <f>IFERROR(R11*1000/'Other Data'!U$26, "")</f>
        <v/>
      </c>
      <c r="S44" s="93" t="str">
        <f>IFERROR(S11*1000/'Other Data'!V$26, "")</f>
        <v/>
      </c>
      <c r="T44" s="93" t="str">
        <f>IFERROR(T11*1000/'Other Data'!W$26, "")</f>
        <v/>
      </c>
      <c r="U44" s="93" t="str">
        <f>IFERROR(U11*1000/'Other Data'!X$26, "")</f>
        <v/>
      </c>
      <c r="V44" s="93" t="str">
        <f>IFERROR(V11*1000/'Other Data'!Y$26, "")</f>
        <v/>
      </c>
      <c r="W44" s="93" t="str">
        <f>IFERROR(W11*1000/'Other Data'!Z$26, "")</f>
        <v/>
      </c>
      <c r="X44" s="93" t="str">
        <f>IFERROR(X11*1000/'Other Data'!AA$26, "")</f>
        <v/>
      </c>
      <c r="Y44" s="93" t="str">
        <f>IFERROR(Y11*1000/'Other Data'!AB$26, "")</f>
        <v/>
      </c>
      <c r="Z44" s="93" t="str">
        <f>IFERROR(Z11*1000/'Other Data'!AC$26, "")</f>
        <v/>
      </c>
      <c r="AA44" s="93" t="str">
        <f>IFERROR(AA11*1000/'Other Data'!AD$26, "")</f>
        <v/>
      </c>
      <c r="AB44" s="93" t="str">
        <f>IFERROR(AB11*1000/'Other Data'!AE$26, "")</f>
        <v/>
      </c>
      <c r="AC44" s="93" t="str">
        <f>IFERROR(AC11*1000/'Other Data'!AF$26, "")</f>
        <v/>
      </c>
      <c r="AD44" s="93" t="str">
        <f>IFERROR(AD11*1000/'Other Data'!AG$26, "")</f>
        <v/>
      </c>
      <c r="AE44" s="93" t="str">
        <f>IFERROR(AE11*1000/'Other Data'!AH$26, "")</f>
        <v/>
      </c>
      <c r="AF44" s="93" t="str">
        <f>IFERROR(AF11*1000/'Other Data'!AI$26, "")</f>
        <v/>
      </c>
      <c r="AG44" s="93" t="str">
        <f>IFERROR(AG11*1000/'Other Data'!AJ$26, "")</f>
        <v/>
      </c>
      <c r="AH44" s="93" t="str">
        <f>IFERROR(AH11*1000/'Other Data'!AK$26, "")</f>
        <v/>
      </c>
      <c r="AI44" s="93" t="str">
        <f>IFERROR(AI11*1000/'Other Data'!AL$26, "")</f>
        <v/>
      </c>
      <c r="AJ44" s="93" t="str">
        <f>IFERROR(AJ11*1000/'Other Data'!AM$26, "")</f>
        <v/>
      </c>
      <c r="AK44" s="93" t="str">
        <f>IFERROR(AK11*1000/'Other Data'!AN$26, "")</f>
        <v/>
      </c>
      <c r="AL44" s="93" t="str">
        <f>IFERROR(AL11*1000/'Other Data'!AO$26, "")</f>
        <v/>
      </c>
      <c r="AM44" s="93" t="str">
        <f>IFERROR(AM11*1000/'Other Data'!AP$26, "")</f>
        <v/>
      </c>
      <c r="AN44" s="93" t="str">
        <f>IFERROR(AN11*1000/'Other Data'!AQ$26, "")</f>
        <v/>
      </c>
      <c r="AO44" s="93" t="str">
        <f>IFERROR(AO11*1000/'Other Data'!AR$26, "")</f>
        <v/>
      </c>
      <c r="AP44" s="93" t="str">
        <f>IFERROR(AP11*1000/'Other Data'!AS$26, "")</f>
        <v/>
      </c>
    </row>
    <row r="45" spans="1:42" x14ac:dyDescent="0.3">
      <c r="B45" s="33" t="s">
        <v>1167</v>
      </c>
      <c r="C45" s="93">
        <f>IFERROR(C17*1000/'Other Data'!F$26, "")</f>
        <v>17.495960915216845</v>
      </c>
      <c r="D45" s="93">
        <f>IFERROR(D17*1000/'Other Data'!G$26, "")</f>
        <v>15.896490407020327</v>
      </c>
      <c r="E45" s="93">
        <f>IFERROR(E17*1000/'Other Data'!H$26, "")</f>
        <v>15.636171715097646</v>
      </c>
      <c r="F45" s="93">
        <f>IFERROR(F17*1000/'Other Data'!I$26, "")</f>
        <v>15.876652940734795</v>
      </c>
      <c r="G45" s="93">
        <f>IFERROR(G17*1000/'Other Data'!J$26, "")</f>
        <v>17.875505960744345</v>
      </c>
      <c r="H45" s="93">
        <f>IFERROR(H17*1000/'Other Data'!K$26, "")</f>
        <v>18.517979939245706</v>
      </c>
      <c r="I45" s="93">
        <f>IFERROR(I17*1000/'Other Data'!L$26, "")</f>
        <v>18.630658258196004</v>
      </c>
      <c r="J45" s="93">
        <f>IFERROR(J17*1000/'Other Data'!M$26, "")</f>
        <v>18.367848575746791</v>
      </c>
      <c r="K45" s="93" t="str">
        <f>IFERROR(K17*1000/'Other Data'!N$26, "")</f>
        <v/>
      </c>
      <c r="L45" s="93" t="str">
        <f>IFERROR(L17*1000/'Other Data'!O$26, "")</f>
        <v/>
      </c>
      <c r="M45" s="93" t="str">
        <f>IFERROR(M17*1000/'Other Data'!P$26, "")</f>
        <v/>
      </c>
      <c r="N45" s="93" t="str">
        <f>IFERROR(N17*1000/'Other Data'!Q$26, "")</f>
        <v/>
      </c>
      <c r="O45" s="93" t="str">
        <f>IFERROR(O17*1000/'Other Data'!R$26, "")</f>
        <v/>
      </c>
      <c r="P45" s="93" t="str">
        <f>IFERROR(P17*1000/'Other Data'!S$26, "")</f>
        <v/>
      </c>
      <c r="Q45" s="93" t="str">
        <f>IFERROR(Q17*1000/'Other Data'!T$26, "")</f>
        <v/>
      </c>
      <c r="R45" s="93" t="str">
        <f>IFERROR(R17*1000/'Other Data'!U$26, "")</f>
        <v/>
      </c>
      <c r="S45" s="93" t="str">
        <f>IFERROR(S17*1000/'Other Data'!V$26, "")</f>
        <v/>
      </c>
      <c r="T45" s="93" t="str">
        <f>IFERROR(T17*1000/'Other Data'!W$26, "")</f>
        <v/>
      </c>
      <c r="U45" s="93" t="str">
        <f>IFERROR(U17*1000/'Other Data'!X$26, "")</f>
        <v/>
      </c>
      <c r="V45" s="93" t="str">
        <f>IFERROR(V17*1000/'Other Data'!Y$26, "")</f>
        <v/>
      </c>
      <c r="W45" s="93" t="str">
        <f>IFERROR(W17*1000/'Other Data'!Z$26, "")</f>
        <v/>
      </c>
      <c r="X45" s="93" t="str">
        <f>IFERROR(X17*1000/'Other Data'!AA$26, "")</f>
        <v/>
      </c>
      <c r="Y45" s="93" t="str">
        <f>IFERROR(Y17*1000/'Other Data'!AB$26, "")</f>
        <v/>
      </c>
      <c r="Z45" s="93" t="str">
        <f>IFERROR(Z17*1000/'Other Data'!AC$26, "")</f>
        <v/>
      </c>
      <c r="AA45" s="93" t="str">
        <f>IFERROR(AA17*1000/'Other Data'!AD$26, "")</f>
        <v/>
      </c>
      <c r="AB45" s="93" t="str">
        <f>IFERROR(AB17*1000/'Other Data'!AE$26, "")</f>
        <v/>
      </c>
      <c r="AC45" s="93" t="str">
        <f>IFERROR(AC17*1000/'Other Data'!AF$26, "")</f>
        <v/>
      </c>
      <c r="AD45" s="93" t="str">
        <f>IFERROR(AD17*1000/'Other Data'!AG$26, "")</f>
        <v/>
      </c>
      <c r="AE45" s="93" t="str">
        <f>IFERROR(AE17*1000/'Other Data'!AH$26, "")</f>
        <v/>
      </c>
      <c r="AF45" s="93" t="str">
        <f>IFERROR(AF17*1000/'Other Data'!AI$26, "")</f>
        <v/>
      </c>
      <c r="AG45" s="93" t="str">
        <f>IFERROR(AG17*1000/'Other Data'!AJ$26, "")</f>
        <v/>
      </c>
      <c r="AH45" s="93" t="str">
        <f>IFERROR(AH17*1000/'Other Data'!AK$26, "")</f>
        <v/>
      </c>
      <c r="AI45" s="93" t="str">
        <f>IFERROR(AI17*1000/'Other Data'!AL$26, "")</f>
        <v/>
      </c>
      <c r="AJ45" s="93" t="str">
        <f>IFERROR(AJ17*1000/'Other Data'!AM$26, "")</f>
        <v/>
      </c>
      <c r="AK45" s="93" t="str">
        <f>IFERROR(AK17*1000/'Other Data'!AN$26, "")</f>
        <v/>
      </c>
      <c r="AL45" s="93" t="str">
        <f>IFERROR(AL17*1000/'Other Data'!AO$26, "")</f>
        <v/>
      </c>
      <c r="AM45" s="93" t="str">
        <f>IFERROR(AM17*1000/'Other Data'!AP$26, "")</f>
        <v/>
      </c>
      <c r="AN45" s="93" t="str">
        <f>IFERROR(AN17*1000/'Other Data'!AQ$26, "")</f>
        <v/>
      </c>
      <c r="AO45" s="93" t="str">
        <f>IFERROR(AO17*1000/'Other Data'!AR$26, "")</f>
        <v/>
      </c>
      <c r="AP45" s="93" t="str">
        <f>IFERROR(AP17*1000/'Other Data'!AS$26, "")</f>
        <v/>
      </c>
    </row>
    <row r="46" spans="1:42" x14ac:dyDescent="0.3">
      <c r="B46" s="33" t="s">
        <v>1168</v>
      </c>
      <c r="C46" s="93">
        <f>IFERROR(C23*1000/'Other Data'!F$26, "")</f>
        <v>31.30146374230841</v>
      </c>
      <c r="D46" s="93">
        <f>IFERROR(D23*1000/'Other Data'!G$26, "")</f>
        <v>28.48844319776321</v>
      </c>
      <c r="E46" s="93">
        <f>IFERROR(E23*1000/'Other Data'!H$26, "")</f>
        <v>27.951748275965574</v>
      </c>
      <c r="F46" s="93">
        <f>IFERROR(F23*1000/'Other Data'!I$26, "")</f>
        <v>28.511065369928978</v>
      </c>
      <c r="G46" s="93">
        <f>IFERROR(G23*1000/'Other Data'!J$26, "")</f>
        <v>30.637110529807327</v>
      </c>
      <c r="H46" s="93">
        <f>IFERROR(H23*1000/'Other Data'!K$26, "")</f>
        <v>31.150283862148754</v>
      </c>
      <c r="I46" s="93">
        <f>IFERROR(I23*1000/'Other Data'!L$26, "")</f>
        <v>30.869124308160551</v>
      </c>
      <c r="J46" s="93">
        <f>IFERROR(J23*1000/'Other Data'!M$26, "")</f>
        <v>30.266874726354715</v>
      </c>
      <c r="K46" s="93" t="str">
        <f>IFERROR(K23*1000/'Other Data'!N$26, "")</f>
        <v/>
      </c>
      <c r="L46" s="93" t="str">
        <f>IFERROR(L23*1000/'Other Data'!O$26, "")</f>
        <v/>
      </c>
      <c r="M46" s="93" t="str">
        <f>IFERROR(M23*1000/'Other Data'!P$26, "")</f>
        <v/>
      </c>
      <c r="N46" s="93" t="str">
        <f>IFERROR(N23*1000/'Other Data'!Q$26, "")</f>
        <v/>
      </c>
      <c r="O46" s="93" t="str">
        <f>IFERROR(O23*1000/'Other Data'!R$26, "")</f>
        <v/>
      </c>
      <c r="P46" s="93" t="str">
        <f>IFERROR(P23*1000/'Other Data'!S$26, "")</f>
        <v/>
      </c>
      <c r="Q46" s="93" t="str">
        <f>IFERROR(Q23*1000/'Other Data'!T$26, "")</f>
        <v/>
      </c>
      <c r="R46" s="93" t="str">
        <f>IFERROR(R23*1000/'Other Data'!U$26, "")</f>
        <v/>
      </c>
      <c r="S46" s="93" t="str">
        <f>IFERROR(S23*1000/'Other Data'!V$26, "")</f>
        <v/>
      </c>
      <c r="T46" s="93" t="str">
        <f>IFERROR(T23*1000/'Other Data'!W$26, "")</f>
        <v/>
      </c>
      <c r="U46" s="93" t="str">
        <f>IFERROR(U23*1000/'Other Data'!X$26, "")</f>
        <v/>
      </c>
      <c r="V46" s="93" t="str">
        <f>IFERROR(V23*1000/'Other Data'!Y$26, "")</f>
        <v/>
      </c>
      <c r="W46" s="93" t="str">
        <f>IFERROR(W23*1000/'Other Data'!Z$26, "")</f>
        <v/>
      </c>
      <c r="X46" s="93" t="str">
        <f>IFERROR(X23*1000/'Other Data'!AA$26, "")</f>
        <v/>
      </c>
      <c r="Y46" s="93" t="str">
        <f>IFERROR(Y23*1000/'Other Data'!AB$26, "")</f>
        <v/>
      </c>
      <c r="Z46" s="93" t="str">
        <f>IFERROR(Z23*1000/'Other Data'!AC$26, "")</f>
        <v/>
      </c>
      <c r="AA46" s="93" t="str">
        <f>IFERROR(AA23*1000/'Other Data'!AD$26, "")</f>
        <v/>
      </c>
      <c r="AB46" s="93" t="str">
        <f>IFERROR(AB23*1000/'Other Data'!AE$26, "")</f>
        <v/>
      </c>
      <c r="AC46" s="93" t="str">
        <f>IFERROR(AC23*1000/'Other Data'!AF$26, "")</f>
        <v/>
      </c>
      <c r="AD46" s="93" t="str">
        <f>IFERROR(AD23*1000/'Other Data'!AG$26, "")</f>
        <v/>
      </c>
      <c r="AE46" s="93" t="str">
        <f>IFERROR(AE23*1000/'Other Data'!AH$26, "")</f>
        <v/>
      </c>
      <c r="AF46" s="93" t="str">
        <f>IFERROR(AF23*1000/'Other Data'!AI$26, "")</f>
        <v/>
      </c>
      <c r="AG46" s="93" t="str">
        <f>IFERROR(AG23*1000/'Other Data'!AJ$26, "")</f>
        <v/>
      </c>
      <c r="AH46" s="93" t="str">
        <f>IFERROR(AH23*1000/'Other Data'!AK$26, "")</f>
        <v/>
      </c>
      <c r="AI46" s="93" t="str">
        <f>IFERROR(AI23*1000/'Other Data'!AL$26, "")</f>
        <v/>
      </c>
      <c r="AJ46" s="93" t="str">
        <f>IFERROR(AJ23*1000/'Other Data'!AM$26, "")</f>
        <v/>
      </c>
      <c r="AK46" s="93" t="str">
        <f>IFERROR(AK23*1000/'Other Data'!AN$26, "")</f>
        <v/>
      </c>
      <c r="AL46" s="93" t="str">
        <f>IFERROR(AL23*1000/'Other Data'!AO$26, "")</f>
        <v/>
      </c>
      <c r="AM46" s="93" t="str">
        <f>IFERROR(AM23*1000/'Other Data'!AP$26, "")</f>
        <v/>
      </c>
      <c r="AN46" s="93" t="str">
        <f>IFERROR(AN23*1000/'Other Data'!AQ$26, "")</f>
        <v/>
      </c>
      <c r="AO46" s="93" t="str">
        <f>IFERROR(AO23*1000/'Other Data'!AR$26, "")</f>
        <v/>
      </c>
      <c r="AP46" s="93" t="str">
        <f>IFERROR(AP23*1000/'Other Data'!AS$26, "")</f>
        <v/>
      </c>
    </row>
    <row r="47" spans="1:42" x14ac:dyDescent="0.3">
      <c r="B47" s="33" t="s">
        <v>1169</v>
      </c>
      <c r="C47" s="93">
        <f>IFERROR(C29*1000/'Other Data'!F$26, "")</f>
        <v>13.805502827091567</v>
      </c>
      <c r="D47" s="93">
        <f>IFERROR(D29*1000/'Other Data'!G$26, "")</f>
        <v>12.59195279074288</v>
      </c>
      <c r="E47" s="93">
        <f>IFERROR(E29*1000/'Other Data'!H$26, "")</f>
        <v>12.315576560867935</v>
      </c>
      <c r="F47" s="93">
        <f>IFERROR(F29*1000/'Other Data'!I$26, "")</f>
        <v>12.634412429194185</v>
      </c>
      <c r="G47" s="93">
        <f>IFERROR(G29*1000/'Other Data'!J$26, "")</f>
        <v>12.761604569062984</v>
      </c>
      <c r="H47" s="93">
        <f>IFERROR(H29*1000/'Other Data'!K$26, "")</f>
        <v>12.632303922903048</v>
      </c>
      <c r="I47" s="93">
        <f>IFERROR(I29*1000/'Other Data'!L$26, "")</f>
        <v>12.238466049964547</v>
      </c>
      <c r="J47" s="93">
        <f>IFERROR(J29*1000/'Other Data'!M$26, "")</f>
        <v>11.89902615060792</v>
      </c>
      <c r="K47" s="93" t="str">
        <f>IFERROR(K29*1000/'Other Data'!N$26, "")</f>
        <v/>
      </c>
      <c r="L47" s="93" t="str">
        <f>IFERROR(L29*1000/'Other Data'!O$26, "")</f>
        <v/>
      </c>
      <c r="M47" s="93" t="str">
        <f>IFERROR(M29*1000/'Other Data'!P$26, "")</f>
        <v/>
      </c>
      <c r="N47" s="93" t="str">
        <f>IFERROR(N29*1000/'Other Data'!Q$26, "")</f>
        <v/>
      </c>
      <c r="O47" s="93" t="str">
        <f>IFERROR(O29*1000/'Other Data'!R$26, "")</f>
        <v/>
      </c>
      <c r="P47" s="93" t="str">
        <f>IFERROR(P29*1000/'Other Data'!S$26, "")</f>
        <v/>
      </c>
      <c r="Q47" s="93" t="str">
        <f>IFERROR(Q29*1000/'Other Data'!T$26, "")</f>
        <v/>
      </c>
      <c r="R47" s="93" t="str">
        <f>IFERROR(R29*1000/'Other Data'!U$26, "")</f>
        <v/>
      </c>
      <c r="S47" s="93" t="str">
        <f>IFERROR(S29*1000/'Other Data'!V$26, "")</f>
        <v/>
      </c>
      <c r="T47" s="93" t="str">
        <f>IFERROR(T29*1000/'Other Data'!W$26, "")</f>
        <v/>
      </c>
      <c r="U47" s="93" t="str">
        <f>IFERROR(U29*1000/'Other Data'!X$26, "")</f>
        <v/>
      </c>
      <c r="V47" s="93" t="str">
        <f>IFERROR(V29*1000/'Other Data'!Y$26, "")</f>
        <v/>
      </c>
      <c r="W47" s="93" t="str">
        <f>IFERROR(W29*1000/'Other Data'!Z$26, "")</f>
        <v/>
      </c>
      <c r="X47" s="93" t="str">
        <f>IFERROR(X29*1000/'Other Data'!AA$26, "")</f>
        <v/>
      </c>
      <c r="Y47" s="93" t="str">
        <f>IFERROR(Y29*1000/'Other Data'!AB$26, "")</f>
        <v/>
      </c>
      <c r="Z47" s="93" t="str">
        <f>IFERROR(Z29*1000/'Other Data'!AC$26, "")</f>
        <v/>
      </c>
      <c r="AA47" s="93" t="str">
        <f>IFERROR(AA29*1000/'Other Data'!AD$26, "")</f>
        <v/>
      </c>
      <c r="AB47" s="93" t="str">
        <f>IFERROR(AB29*1000/'Other Data'!AE$26, "")</f>
        <v/>
      </c>
      <c r="AC47" s="93" t="str">
        <f>IFERROR(AC29*1000/'Other Data'!AF$26, "")</f>
        <v/>
      </c>
      <c r="AD47" s="93" t="str">
        <f>IFERROR(AD29*1000/'Other Data'!AG$26, "")</f>
        <v/>
      </c>
      <c r="AE47" s="93" t="str">
        <f>IFERROR(AE29*1000/'Other Data'!AH$26, "")</f>
        <v/>
      </c>
      <c r="AF47" s="93" t="str">
        <f>IFERROR(AF29*1000/'Other Data'!AI$26, "")</f>
        <v/>
      </c>
      <c r="AG47" s="93" t="str">
        <f>IFERROR(AG29*1000/'Other Data'!AJ$26, "")</f>
        <v/>
      </c>
      <c r="AH47" s="93" t="str">
        <f>IFERROR(AH29*1000/'Other Data'!AK$26, "")</f>
        <v/>
      </c>
      <c r="AI47" s="93" t="str">
        <f>IFERROR(AI29*1000/'Other Data'!AL$26, "")</f>
        <v/>
      </c>
      <c r="AJ47" s="93" t="str">
        <f>IFERROR(AJ29*1000/'Other Data'!AM$26, "")</f>
        <v/>
      </c>
      <c r="AK47" s="93" t="str">
        <f>IFERROR(AK29*1000/'Other Data'!AN$26, "")</f>
        <v/>
      </c>
      <c r="AL47" s="93" t="str">
        <f>IFERROR(AL29*1000/'Other Data'!AO$26, "")</f>
        <v/>
      </c>
      <c r="AM47" s="93" t="str">
        <f>IFERROR(AM29*1000/'Other Data'!AP$26, "")</f>
        <v/>
      </c>
      <c r="AN47" s="93" t="str">
        <f>IFERROR(AN29*1000/'Other Data'!AQ$26, "")</f>
        <v/>
      </c>
      <c r="AO47" s="93" t="str">
        <f>IFERROR(AO29*1000/'Other Data'!AR$26, "")</f>
        <v/>
      </c>
      <c r="AP47" s="93" t="str">
        <f>IFERROR(AP29*1000/'Other Data'!AS$26, "")</f>
        <v/>
      </c>
    </row>
    <row r="50" spans="1:1" x14ac:dyDescent="0.3">
      <c r="A50" s="146" t="s">
        <v>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9">
    <tabColor theme="8"/>
  </sheetPr>
  <dimension ref="A1:AP49"/>
  <sheetViews>
    <sheetView zoomScale="80" zoomScaleNormal="80" workbookViewId="0">
      <selection activeCell="J13" sqref="J13"/>
    </sheetView>
  </sheetViews>
  <sheetFormatPr defaultColWidth="8.69921875" defaultRowHeight="15.6" x14ac:dyDescent="0.3"/>
  <cols>
    <col min="1" max="1" width="8.69921875" style="148"/>
    <col min="2" max="2" width="52.59765625" customWidth="1"/>
  </cols>
  <sheetData>
    <row r="1" spans="1:42" x14ac:dyDescent="0.3">
      <c r="N1" s="94"/>
    </row>
    <row r="2" spans="1:42" ht="16.2" thickBot="1" x14ac:dyDescent="0.35">
      <c r="A2" s="146" t="str">
        <f>"@"&amp;COUNTIF(A$1:A1,"@*")+1</f>
        <v>@1</v>
      </c>
      <c r="B2" s="1" t="s">
        <v>78</v>
      </c>
      <c r="C2" s="1"/>
      <c r="D2" s="1"/>
      <c r="E2" s="1"/>
      <c r="F2" s="1"/>
      <c r="G2" s="1"/>
      <c r="H2" s="159"/>
      <c r="I2" s="160"/>
      <c r="J2" s="1"/>
      <c r="K2" s="1"/>
      <c r="L2" s="1"/>
      <c r="M2" s="1"/>
    </row>
    <row r="3" spans="1:42" ht="16.2" thickTop="1" x14ac:dyDescent="0.3"/>
    <row r="4" spans="1:42" x14ac:dyDescent="0.3">
      <c r="B4" s="33"/>
      <c r="C4" s="34">
        <v>2011</v>
      </c>
      <c r="D4" s="34">
        <v>2012</v>
      </c>
      <c r="E4" s="34">
        <v>2013</v>
      </c>
      <c r="F4" s="34">
        <v>2014</v>
      </c>
      <c r="G4" s="34">
        <v>2015</v>
      </c>
      <c r="H4" s="34">
        <v>2016</v>
      </c>
      <c r="I4" s="161">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
      <c r="B5" s="33" t="s">
        <v>1112</v>
      </c>
      <c r="C5" s="36">
        <f>IF(SUM(C6:C9)&gt;0, SUM(C6:C9), "")</f>
        <v>131799.30331457237</v>
      </c>
      <c r="D5" s="36">
        <f t="shared" ref="D5:J5" si="0">IF(SUM(D6:D9)&gt;0, SUM(D6:D9), "")</f>
        <v>113292.73251746592</v>
      </c>
      <c r="E5" s="36">
        <f t="shared" si="0"/>
        <v>106226.76637039956</v>
      </c>
      <c r="F5" s="36">
        <f t="shared" si="0"/>
        <v>110056.1009860714</v>
      </c>
      <c r="G5" s="36">
        <f t="shared" si="0"/>
        <v>119181.72088006794</v>
      </c>
      <c r="H5" s="36">
        <f t="shared" si="0"/>
        <v>125364.72820603474</v>
      </c>
      <c r="I5" s="36">
        <f t="shared" si="0"/>
        <v>123566.35771558282</v>
      </c>
      <c r="J5" s="36">
        <f t="shared" si="0"/>
        <v>125423.57159545113</v>
      </c>
      <c r="K5" s="36" t="str">
        <f t="shared" ref="K5:AP5" si="1">IF(SUM(K6:K9)&gt;0, SUM(K6:K9), "")</f>
        <v/>
      </c>
      <c r="L5" s="36" t="str">
        <f t="shared" si="1"/>
        <v/>
      </c>
      <c r="M5" s="36" t="str">
        <f t="shared" si="1"/>
        <v/>
      </c>
      <c r="N5" s="36" t="str">
        <f t="shared" si="1"/>
        <v/>
      </c>
      <c r="O5" s="36" t="str">
        <f t="shared" si="1"/>
        <v/>
      </c>
      <c r="P5" s="36" t="str">
        <f t="shared" si="1"/>
        <v/>
      </c>
      <c r="Q5" s="36" t="str">
        <f t="shared" si="1"/>
        <v/>
      </c>
      <c r="R5" s="36" t="str">
        <f t="shared" si="1"/>
        <v/>
      </c>
      <c r="S5" s="36" t="str">
        <f t="shared" si="1"/>
        <v/>
      </c>
      <c r="T5" s="36" t="str">
        <f t="shared" si="1"/>
        <v/>
      </c>
      <c r="U5" s="36" t="str">
        <f t="shared" si="1"/>
        <v/>
      </c>
      <c r="V5" s="36" t="str">
        <f t="shared" si="1"/>
        <v/>
      </c>
      <c r="W5" s="36" t="str">
        <f t="shared" si="1"/>
        <v/>
      </c>
      <c r="X5" s="36" t="str">
        <f t="shared" si="1"/>
        <v/>
      </c>
      <c r="Y5" s="36" t="str">
        <f t="shared" si="1"/>
        <v/>
      </c>
      <c r="Z5" s="36" t="str">
        <f t="shared" si="1"/>
        <v/>
      </c>
      <c r="AA5" s="36" t="str">
        <f t="shared" si="1"/>
        <v/>
      </c>
      <c r="AB5" s="36" t="str">
        <f t="shared" si="1"/>
        <v/>
      </c>
      <c r="AC5" s="36" t="str">
        <f t="shared" si="1"/>
        <v/>
      </c>
      <c r="AD5" s="36" t="str">
        <f t="shared" si="1"/>
        <v/>
      </c>
      <c r="AE5" s="36" t="str">
        <f t="shared" si="1"/>
        <v/>
      </c>
      <c r="AF5" s="36" t="str">
        <f t="shared" si="1"/>
        <v/>
      </c>
      <c r="AG5" s="36" t="str">
        <f t="shared" si="1"/>
        <v/>
      </c>
      <c r="AH5" s="36" t="str">
        <f t="shared" si="1"/>
        <v/>
      </c>
      <c r="AI5" s="36" t="str">
        <f t="shared" si="1"/>
        <v/>
      </c>
      <c r="AJ5" s="36" t="str">
        <f t="shared" si="1"/>
        <v/>
      </c>
      <c r="AK5" s="36" t="str">
        <f t="shared" si="1"/>
        <v/>
      </c>
      <c r="AL5" s="36" t="str">
        <f t="shared" si="1"/>
        <v/>
      </c>
      <c r="AM5" s="36" t="str">
        <f t="shared" si="1"/>
        <v/>
      </c>
      <c r="AN5" s="36" t="str">
        <f t="shared" si="1"/>
        <v/>
      </c>
      <c r="AO5" s="36" t="str">
        <f t="shared" si="1"/>
        <v/>
      </c>
      <c r="AP5" s="36" t="str">
        <f t="shared" si="1"/>
        <v/>
      </c>
    </row>
    <row r="6" spans="1:42" x14ac:dyDescent="0.3">
      <c r="A6" s="158"/>
      <c r="B6" s="37" t="s">
        <v>55</v>
      </c>
      <c r="C6" s="58">
        <f>'Domestic Extraction'!D7</f>
        <v>22512.490563639742</v>
      </c>
      <c r="D6" s="58">
        <f>'Domestic Extraction'!E7</f>
        <v>21161.264958961812</v>
      </c>
      <c r="E6" s="58">
        <f>'Domestic Extraction'!F7</f>
        <v>22515.364366739872</v>
      </c>
      <c r="F6" s="58">
        <f>'Domestic Extraction'!G7</f>
        <v>23697.31786797888</v>
      </c>
      <c r="G6" s="58">
        <f>'Domestic Extraction'!H7</f>
        <v>22718.58963140348</v>
      </c>
      <c r="H6" s="58">
        <f>'Domestic Extraction'!I7</f>
        <v>22073.15971734075</v>
      </c>
      <c r="I6" s="58">
        <f>'Domestic Extraction'!J7</f>
        <v>22698.550891599451</v>
      </c>
      <c r="J6" s="58">
        <f>'Domestic Extraction'!K7</f>
        <v>22323.176695478709</v>
      </c>
      <c r="K6" s="58" t="str">
        <f>'Domestic Extraction'!L7</f>
        <v/>
      </c>
      <c r="L6" s="58" t="str">
        <f>'Domestic Extraction'!M7</f>
        <v/>
      </c>
      <c r="M6" s="58" t="str">
        <f>'Domestic Extraction'!N7</f>
        <v/>
      </c>
      <c r="N6" s="58" t="str">
        <f>'Domestic Extraction'!O7</f>
        <v/>
      </c>
      <c r="O6" s="58" t="str">
        <f>'Domestic Extraction'!P7</f>
        <v/>
      </c>
      <c r="P6" s="58" t="str">
        <f>'Domestic Extraction'!Q7</f>
        <v/>
      </c>
      <c r="Q6" s="58" t="str">
        <f>'Domestic Extraction'!R7</f>
        <v/>
      </c>
      <c r="R6" s="58" t="str">
        <f>'Domestic Extraction'!S7</f>
        <v/>
      </c>
      <c r="S6" s="58" t="str">
        <f>'Domestic Extraction'!T7</f>
        <v/>
      </c>
      <c r="T6" s="58" t="str">
        <f>'Domestic Extraction'!U7</f>
        <v/>
      </c>
      <c r="U6" s="58" t="str">
        <f>'Domestic Extraction'!V7</f>
        <v/>
      </c>
      <c r="V6" s="58" t="str">
        <f>'Domestic Extraction'!W7</f>
        <v/>
      </c>
      <c r="W6" s="58" t="str">
        <f>'Domestic Extraction'!X7</f>
        <v/>
      </c>
      <c r="X6" s="58" t="str">
        <f>'Domestic Extraction'!Y7</f>
        <v/>
      </c>
      <c r="Y6" s="58" t="str">
        <f>'Domestic Extraction'!Z7</f>
        <v/>
      </c>
      <c r="Z6" s="58" t="str">
        <f>'Domestic Extraction'!AA7</f>
        <v/>
      </c>
      <c r="AA6" s="58" t="str">
        <f>'Domestic Extraction'!AB7</f>
        <v/>
      </c>
      <c r="AB6" s="58" t="str">
        <f>'Domestic Extraction'!AC7</f>
        <v/>
      </c>
      <c r="AC6" s="58" t="str">
        <f>'Domestic Extraction'!AD7</f>
        <v/>
      </c>
      <c r="AD6" s="58" t="str">
        <f>'Domestic Extraction'!AE7</f>
        <v/>
      </c>
      <c r="AE6" s="58" t="str">
        <f>'Domestic Extraction'!AF7</f>
        <v/>
      </c>
      <c r="AF6" s="58" t="str">
        <f>'Domestic Extraction'!AG7</f>
        <v/>
      </c>
      <c r="AG6" s="58" t="str">
        <f>'Domestic Extraction'!AH7</f>
        <v/>
      </c>
      <c r="AH6" s="58" t="str">
        <f>'Domestic Extraction'!AI7</f>
        <v/>
      </c>
      <c r="AI6" s="58" t="str">
        <f>'Domestic Extraction'!AJ7</f>
        <v/>
      </c>
      <c r="AJ6" s="58" t="str">
        <f>'Domestic Extraction'!AK7</f>
        <v/>
      </c>
      <c r="AK6" s="58" t="str">
        <f>'Domestic Extraction'!AL7</f>
        <v/>
      </c>
      <c r="AL6" s="58" t="str">
        <f>'Domestic Extraction'!AM7</f>
        <v/>
      </c>
      <c r="AM6" s="58" t="str">
        <f>'Domestic Extraction'!AN7</f>
        <v/>
      </c>
      <c r="AN6" s="58" t="str">
        <f>'Domestic Extraction'!AO7</f>
        <v/>
      </c>
      <c r="AO6" s="58" t="str">
        <f>'Domestic Extraction'!AP7</f>
        <v/>
      </c>
      <c r="AP6" s="58" t="str">
        <f>'Domestic Extraction'!AQ7</f>
        <v/>
      </c>
    </row>
    <row r="7" spans="1:42" x14ac:dyDescent="0.3">
      <c r="A7" s="158"/>
      <c r="B7" s="37" t="s">
        <v>1160</v>
      </c>
      <c r="C7" s="58">
        <f>'Domestic Extraction'!D13</f>
        <v>0</v>
      </c>
      <c r="D7" s="58">
        <f>'Domestic Extraction'!E13</f>
        <v>0</v>
      </c>
      <c r="E7" s="58">
        <f>'Domestic Extraction'!F13</f>
        <v>0</v>
      </c>
      <c r="F7" s="58">
        <f>'Domestic Extraction'!G13</f>
        <v>0</v>
      </c>
      <c r="G7" s="58">
        <f>'Domestic Extraction'!H13</f>
        <v>0</v>
      </c>
      <c r="H7" s="58">
        <f>'Domestic Extraction'!I13</f>
        <v>0</v>
      </c>
      <c r="I7" s="58">
        <f>'Domestic Extraction'!J13</f>
        <v>0</v>
      </c>
      <c r="J7" s="58">
        <f>'Domestic Extraction'!K13</f>
        <v>0</v>
      </c>
      <c r="K7" s="58" t="str">
        <f>'Domestic Extraction'!L13</f>
        <v/>
      </c>
      <c r="L7" s="58" t="str">
        <f>'Domestic Extraction'!M13</f>
        <v/>
      </c>
      <c r="M7" s="58" t="str">
        <f>'Domestic Extraction'!N13</f>
        <v/>
      </c>
      <c r="N7" s="58" t="str">
        <f>'Domestic Extraction'!O13</f>
        <v/>
      </c>
      <c r="O7" s="58" t="str">
        <f>'Domestic Extraction'!P13</f>
        <v/>
      </c>
      <c r="P7" s="58" t="str">
        <f>'Domestic Extraction'!Q13</f>
        <v/>
      </c>
      <c r="Q7" s="58" t="str">
        <f>'Domestic Extraction'!R13</f>
        <v/>
      </c>
      <c r="R7" s="58" t="str">
        <f>'Domestic Extraction'!S13</f>
        <v/>
      </c>
      <c r="S7" s="58" t="str">
        <f>'Domestic Extraction'!T13</f>
        <v/>
      </c>
      <c r="T7" s="58" t="str">
        <f>'Domestic Extraction'!U13</f>
        <v/>
      </c>
      <c r="U7" s="58" t="str">
        <f>'Domestic Extraction'!V13</f>
        <v/>
      </c>
      <c r="V7" s="58" t="str">
        <f>'Domestic Extraction'!W13</f>
        <v/>
      </c>
      <c r="W7" s="58" t="str">
        <f>'Domestic Extraction'!X13</f>
        <v/>
      </c>
      <c r="X7" s="58" t="str">
        <f>'Domestic Extraction'!Y13</f>
        <v/>
      </c>
      <c r="Y7" s="58" t="str">
        <f>'Domestic Extraction'!Z13</f>
        <v/>
      </c>
      <c r="Z7" s="58" t="str">
        <f>'Domestic Extraction'!AA13</f>
        <v/>
      </c>
      <c r="AA7" s="58" t="str">
        <f>'Domestic Extraction'!AB13</f>
        <v/>
      </c>
      <c r="AB7" s="58" t="str">
        <f>'Domestic Extraction'!AC13</f>
        <v/>
      </c>
      <c r="AC7" s="58" t="str">
        <f>'Domestic Extraction'!AD13</f>
        <v/>
      </c>
      <c r="AD7" s="58" t="str">
        <f>'Domestic Extraction'!AE13</f>
        <v/>
      </c>
      <c r="AE7" s="58" t="str">
        <f>'Domestic Extraction'!AF13</f>
        <v/>
      </c>
      <c r="AF7" s="58" t="str">
        <f>'Domestic Extraction'!AG13</f>
        <v/>
      </c>
      <c r="AG7" s="58" t="str">
        <f>'Domestic Extraction'!AH13</f>
        <v/>
      </c>
      <c r="AH7" s="58" t="str">
        <f>'Domestic Extraction'!AI13</f>
        <v/>
      </c>
      <c r="AI7" s="58" t="str">
        <f>'Domestic Extraction'!AJ13</f>
        <v/>
      </c>
      <c r="AJ7" s="58" t="str">
        <f>'Domestic Extraction'!AK13</f>
        <v/>
      </c>
      <c r="AK7" s="58" t="str">
        <f>'Domestic Extraction'!AL13</f>
        <v/>
      </c>
      <c r="AL7" s="58" t="str">
        <f>'Domestic Extraction'!AM13</f>
        <v/>
      </c>
      <c r="AM7" s="58" t="str">
        <f>'Domestic Extraction'!AN13</f>
        <v/>
      </c>
      <c r="AN7" s="58" t="str">
        <f>'Domestic Extraction'!AO13</f>
        <v/>
      </c>
      <c r="AO7" s="58" t="str">
        <f>'Domestic Extraction'!AP13</f>
        <v/>
      </c>
      <c r="AP7" s="58" t="str">
        <f>'Domestic Extraction'!AQ13</f>
        <v/>
      </c>
    </row>
    <row r="8" spans="1:42" x14ac:dyDescent="0.3">
      <c r="A8" s="158"/>
      <c r="B8" s="37" t="s">
        <v>139</v>
      </c>
      <c r="C8" s="58">
        <f>'Domestic Extraction'!D17</f>
        <v>28683</v>
      </c>
      <c r="D8" s="58">
        <f>'Domestic Extraction'!E17</f>
        <v>26313</v>
      </c>
      <c r="E8" s="58">
        <f>'Domestic Extraction'!F17</f>
        <v>23432</v>
      </c>
      <c r="F8" s="58">
        <f>'Domestic Extraction'!G17</f>
        <v>26157</v>
      </c>
      <c r="G8" s="58">
        <f>'Domestic Extraction'!H17</f>
        <v>28328</v>
      </c>
      <c r="H8" s="58">
        <f>'Domestic Extraction'!I17</f>
        <v>30173</v>
      </c>
      <c r="I8" s="58">
        <f>'Domestic Extraction'!J17</f>
        <v>29097</v>
      </c>
      <c r="J8" s="58">
        <f>'Domestic Extraction'!K17</f>
        <v>28587</v>
      </c>
      <c r="K8" s="58" t="str">
        <f>'Domestic Extraction'!L17</f>
        <v/>
      </c>
      <c r="L8" s="58" t="str">
        <f>'Domestic Extraction'!M17</f>
        <v/>
      </c>
      <c r="M8" s="58" t="str">
        <f>'Domestic Extraction'!N17</f>
        <v/>
      </c>
      <c r="N8" s="58" t="str">
        <f>'Domestic Extraction'!O17</f>
        <v/>
      </c>
      <c r="O8" s="58" t="str">
        <f>'Domestic Extraction'!P17</f>
        <v/>
      </c>
      <c r="P8" s="58" t="str">
        <f>'Domestic Extraction'!Q17</f>
        <v/>
      </c>
      <c r="Q8" s="58" t="str">
        <f>'Domestic Extraction'!R17</f>
        <v/>
      </c>
      <c r="R8" s="58" t="str">
        <f>'Domestic Extraction'!S17</f>
        <v/>
      </c>
      <c r="S8" s="58" t="str">
        <f>'Domestic Extraction'!T17</f>
        <v/>
      </c>
      <c r="T8" s="58" t="str">
        <f>'Domestic Extraction'!U17</f>
        <v/>
      </c>
      <c r="U8" s="58" t="str">
        <f>'Domestic Extraction'!V17</f>
        <v/>
      </c>
      <c r="V8" s="58" t="str">
        <f>'Domestic Extraction'!W17</f>
        <v/>
      </c>
      <c r="W8" s="58" t="str">
        <f>'Domestic Extraction'!X17</f>
        <v/>
      </c>
      <c r="X8" s="58" t="str">
        <f>'Domestic Extraction'!Y17</f>
        <v/>
      </c>
      <c r="Y8" s="58" t="str">
        <f>'Domestic Extraction'!Z17</f>
        <v/>
      </c>
      <c r="Z8" s="58" t="str">
        <f>'Domestic Extraction'!AA17</f>
        <v/>
      </c>
      <c r="AA8" s="58" t="str">
        <f>'Domestic Extraction'!AB17</f>
        <v/>
      </c>
      <c r="AB8" s="58" t="str">
        <f>'Domestic Extraction'!AC17</f>
        <v/>
      </c>
      <c r="AC8" s="58" t="str">
        <f>'Domestic Extraction'!AD17</f>
        <v/>
      </c>
      <c r="AD8" s="58" t="str">
        <f>'Domestic Extraction'!AE17</f>
        <v/>
      </c>
      <c r="AE8" s="58" t="str">
        <f>'Domestic Extraction'!AF17</f>
        <v/>
      </c>
      <c r="AF8" s="58" t="str">
        <f>'Domestic Extraction'!AG17</f>
        <v/>
      </c>
      <c r="AG8" s="58" t="str">
        <f>'Domestic Extraction'!AH17</f>
        <v/>
      </c>
      <c r="AH8" s="58" t="str">
        <f>'Domestic Extraction'!AI17</f>
        <v/>
      </c>
      <c r="AI8" s="58" t="str">
        <f>'Domestic Extraction'!AJ17</f>
        <v/>
      </c>
      <c r="AJ8" s="58" t="str">
        <f>'Domestic Extraction'!AK17</f>
        <v/>
      </c>
      <c r="AK8" s="58" t="str">
        <f>'Domestic Extraction'!AL17</f>
        <v/>
      </c>
      <c r="AL8" s="58" t="str">
        <f>'Domestic Extraction'!AM17</f>
        <v/>
      </c>
      <c r="AM8" s="58" t="str">
        <f>'Domestic Extraction'!AN17</f>
        <v/>
      </c>
      <c r="AN8" s="58" t="str">
        <f>'Domestic Extraction'!AO17</f>
        <v/>
      </c>
      <c r="AO8" s="58" t="str">
        <f>'Domestic Extraction'!AP17</f>
        <v/>
      </c>
      <c r="AP8" s="58" t="str">
        <f>'Domestic Extraction'!AQ17</f>
        <v/>
      </c>
    </row>
    <row r="9" spans="1:42" x14ac:dyDescent="0.3">
      <c r="A9" s="158"/>
      <c r="B9" s="37" t="s">
        <v>161</v>
      </c>
      <c r="C9" s="58">
        <f>'Domestic Extraction'!D28</f>
        <v>80603.812750932615</v>
      </c>
      <c r="D9" s="58">
        <f>'Domestic Extraction'!E28</f>
        <v>65818.467558504111</v>
      </c>
      <c r="E9" s="58">
        <f>'Domestic Extraction'!F28</f>
        <v>60279.402003659692</v>
      </c>
      <c r="F9" s="58">
        <f>'Domestic Extraction'!G28</f>
        <v>60201.783118092513</v>
      </c>
      <c r="G9" s="58">
        <f>'Domestic Extraction'!H28</f>
        <v>68135.13124866446</v>
      </c>
      <c r="H9" s="58">
        <f>'Domestic Extraction'!I28</f>
        <v>73118.568488693985</v>
      </c>
      <c r="I9" s="58">
        <f>'Domestic Extraction'!J28</f>
        <v>71770.806823983381</v>
      </c>
      <c r="J9" s="58">
        <f>'Domestic Extraction'!K28</f>
        <v>74513.394899972423</v>
      </c>
      <c r="K9" s="58" t="str">
        <f>'Domestic Extraction'!L28</f>
        <v/>
      </c>
      <c r="L9" s="58" t="str">
        <f>'Domestic Extraction'!M28</f>
        <v/>
      </c>
      <c r="M9" s="58" t="str">
        <f>'Domestic Extraction'!N28</f>
        <v/>
      </c>
      <c r="N9" s="58" t="str">
        <f>'Domestic Extraction'!O28</f>
        <v/>
      </c>
      <c r="O9" s="58" t="str">
        <f>'Domestic Extraction'!P28</f>
        <v/>
      </c>
      <c r="P9" s="58" t="str">
        <f>'Domestic Extraction'!Q28</f>
        <v/>
      </c>
      <c r="Q9" s="58" t="str">
        <f>'Domestic Extraction'!R28</f>
        <v/>
      </c>
      <c r="R9" s="58" t="str">
        <f>'Domestic Extraction'!S28</f>
        <v/>
      </c>
      <c r="S9" s="58" t="str">
        <f>'Domestic Extraction'!T28</f>
        <v/>
      </c>
      <c r="T9" s="58" t="str">
        <f>'Domestic Extraction'!U28</f>
        <v/>
      </c>
      <c r="U9" s="58" t="str">
        <f>'Domestic Extraction'!V28</f>
        <v/>
      </c>
      <c r="V9" s="58" t="str">
        <f>'Domestic Extraction'!W28</f>
        <v/>
      </c>
      <c r="W9" s="58" t="str">
        <f>'Domestic Extraction'!X28</f>
        <v/>
      </c>
      <c r="X9" s="58" t="str">
        <f>'Domestic Extraction'!Y28</f>
        <v/>
      </c>
      <c r="Y9" s="58" t="str">
        <f>'Domestic Extraction'!Z28</f>
        <v/>
      </c>
      <c r="Z9" s="58" t="str">
        <f>'Domestic Extraction'!AA28</f>
        <v/>
      </c>
      <c r="AA9" s="58" t="str">
        <f>'Domestic Extraction'!AB28</f>
        <v/>
      </c>
      <c r="AB9" s="58" t="str">
        <f>'Domestic Extraction'!AC28</f>
        <v/>
      </c>
      <c r="AC9" s="58" t="str">
        <f>'Domestic Extraction'!AD28</f>
        <v/>
      </c>
      <c r="AD9" s="58" t="str">
        <f>'Domestic Extraction'!AE28</f>
        <v/>
      </c>
      <c r="AE9" s="58" t="str">
        <f>'Domestic Extraction'!AF28</f>
        <v/>
      </c>
      <c r="AF9" s="58" t="str">
        <f>'Domestic Extraction'!AG28</f>
        <v/>
      </c>
      <c r="AG9" s="58" t="str">
        <f>'Domestic Extraction'!AH28</f>
        <v/>
      </c>
      <c r="AH9" s="58" t="str">
        <f>'Domestic Extraction'!AI28</f>
        <v/>
      </c>
      <c r="AI9" s="58" t="str">
        <f>'Domestic Extraction'!AJ28</f>
        <v/>
      </c>
      <c r="AJ9" s="58" t="str">
        <f>'Domestic Extraction'!AK28</f>
        <v/>
      </c>
      <c r="AK9" s="58" t="str">
        <f>'Domestic Extraction'!AL28</f>
        <v/>
      </c>
      <c r="AL9" s="58" t="str">
        <f>'Domestic Extraction'!AM28</f>
        <v/>
      </c>
      <c r="AM9" s="58" t="str">
        <f>'Domestic Extraction'!AN28</f>
        <v/>
      </c>
      <c r="AN9" s="58" t="str">
        <f>'Domestic Extraction'!AO28</f>
        <v/>
      </c>
      <c r="AO9" s="58" t="str">
        <f>'Domestic Extraction'!AP28</f>
        <v/>
      </c>
      <c r="AP9" s="58" t="str">
        <f>'Domestic Extraction'!AQ28</f>
        <v/>
      </c>
    </row>
    <row r="10" spans="1:42" x14ac:dyDescent="0.3">
      <c r="B10" s="35"/>
      <c r="C10" s="35"/>
      <c r="D10" s="35"/>
      <c r="E10" s="35"/>
      <c r="F10" s="35"/>
      <c r="G10" s="35"/>
      <c r="H10" s="35"/>
      <c r="I10" s="35"/>
      <c r="J10" s="35"/>
      <c r="K10" s="35"/>
      <c r="L10" s="35"/>
      <c r="M10" s="35"/>
      <c r="N10" s="35"/>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row>
    <row r="11" spans="1:42" x14ac:dyDescent="0.3">
      <c r="B11" s="33" t="s">
        <v>1170</v>
      </c>
      <c r="C11" s="36">
        <f>IF(SUM(C12:C15)&gt;0, SUM(C12:C15), "")</f>
        <v>116550.06284119713</v>
      </c>
      <c r="D11" s="36">
        <f t="shared" ref="D11:J11" si="2">IF(SUM(D12:D15)&gt;0, SUM(D12:D15), "")</f>
        <v>134955.58766494715</v>
      </c>
      <c r="E11" s="36">
        <f t="shared" si="2"/>
        <v>112026.15886116463</v>
      </c>
      <c r="F11" s="36">
        <f t="shared" si="2"/>
        <v>118975.30421920195</v>
      </c>
      <c r="G11" s="36">
        <f t="shared" si="2"/>
        <v>133178.05205180371</v>
      </c>
      <c r="H11" s="36">
        <f t="shared" si="2"/>
        <v>151471.00889512699</v>
      </c>
      <c r="I11" s="36">
        <f t="shared" si="2"/>
        <v>128629.60591857244</v>
      </c>
      <c r="J11" s="36">
        <f t="shared" si="2"/>
        <v>130792.91794651438</v>
      </c>
      <c r="K11" s="36" t="str">
        <f t="shared" ref="K11:AP11" si="3">IF(SUM(K12:K15)&gt;0, SUM(K12:K15), "")</f>
        <v/>
      </c>
      <c r="L11" s="36" t="str">
        <f t="shared" si="3"/>
        <v/>
      </c>
      <c r="M11" s="36" t="str">
        <f t="shared" si="3"/>
        <v/>
      </c>
      <c r="N11" s="36" t="str">
        <f t="shared" si="3"/>
        <v/>
      </c>
      <c r="O11" s="36" t="str">
        <f t="shared" si="3"/>
        <v/>
      </c>
      <c r="P11" s="36" t="str">
        <f t="shared" si="3"/>
        <v/>
      </c>
      <c r="Q11" s="36" t="str">
        <f t="shared" si="3"/>
        <v/>
      </c>
      <c r="R11" s="36" t="str">
        <f t="shared" si="3"/>
        <v/>
      </c>
      <c r="S11" s="36" t="str">
        <f t="shared" si="3"/>
        <v/>
      </c>
      <c r="T11" s="36" t="str">
        <f t="shared" si="3"/>
        <v/>
      </c>
      <c r="U11" s="36" t="str">
        <f t="shared" si="3"/>
        <v/>
      </c>
      <c r="V11" s="36" t="str">
        <f t="shared" si="3"/>
        <v/>
      </c>
      <c r="W11" s="36" t="str">
        <f t="shared" si="3"/>
        <v/>
      </c>
      <c r="X11" s="36" t="str">
        <f t="shared" si="3"/>
        <v/>
      </c>
      <c r="Y11" s="36" t="str">
        <f t="shared" si="3"/>
        <v/>
      </c>
      <c r="Z11" s="36" t="str">
        <f t="shared" si="3"/>
        <v/>
      </c>
      <c r="AA11" s="36" t="str">
        <f t="shared" si="3"/>
        <v/>
      </c>
      <c r="AB11" s="36" t="str">
        <f t="shared" si="3"/>
        <v/>
      </c>
      <c r="AC11" s="36" t="str">
        <f t="shared" si="3"/>
        <v/>
      </c>
      <c r="AD11" s="36" t="str">
        <f t="shared" si="3"/>
        <v/>
      </c>
      <c r="AE11" s="36" t="str">
        <f t="shared" si="3"/>
        <v/>
      </c>
      <c r="AF11" s="36" t="str">
        <f t="shared" si="3"/>
        <v/>
      </c>
      <c r="AG11" s="36" t="str">
        <f t="shared" si="3"/>
        <v/>
      </c>
      <c r="AH11" s="36" t="str">
        <f t="shared" si="3"/>
        <v/>
      </c>
      <c r="AI11" s="36" t="str">
        <f t="shared" si="3"/>
        <v/>
      </c>
      <c r="AJ11" s="36" t="str">
        <f t="shared" si="3"/>
        <v/>
      </c>
      <c r="AK11" s="36" t="str">
        <f t="shared" si="3"/>
        <v/>
      </c>
      <c r="AL11" s="36" t="str">
        <f t="shared" si="3"/>
        <v/>
      </c>
      <c r="AM11" s="36" t="str">
        <f t="shared" si="3"/>
        <v/>
      </c>
      <c r="AN11" s="36" t="str">
        <f t="shared" si="3"/>
        <v/>
      </c>
      <c r="AO11" s="36" t="str">
        <f t="shared" si="3"/>
        <v/>
      </c>
      <c r="AP11" s="36" t="str">
        <f t="shared" si="3"/>
        <v/>
      </c>
    </row>
    <row r="12" spans="1:42" x14ac:dyDescent="0.3">
      <c r="B12" s="37" t="s">
        <v>55</v>
      </c>
      <c r="C12" s="58">
        <f>IF(SUMIFS('Imports RME'!$D49:$DS49, 'Imports RME'!$D$47:$DS$47, C$4, 'Imports RME'!$D$48:$DS$48, "Total")&gt;0, SUMIFS('Imports RME'!$D49:$DS49, 'Imports RME'!$D$47:$DS$47, C$4, 'Imports RME'!$D$48:$DS$48, "Total"), "")</f>
        <v>16628.362302727332</v>
      </c>
      <c r="D12" s="58">
        <f>IF(SUMIFS('Imports RME'!$D49:$DS49, 'Imports RME'!$D$47:$DS$47, D$4, 'Imports RME'!$D$48:$DS$48, "Total")&gt;0, SUMIFS('Imports RME'!$D49:$DS49, 'Imports RME'!$D$47:$DS$47, D$4, 'Imports RME'!$D$48:$DS$48, "Total"), "")</f>
        <v>16600.06007955152</v>
      </c>
      <c r="E12" s="58">
        <f>IF(SUMIFS('Imports RME'!$D49:$DS49, 'Imports RME'!$D$47:$DS$47, E$4, 'Imports RME'!$D$48:$DS$48, "Total")&gt;0, SUMIFS('Imports RME'!$D49:$DS49, 'Imports RME'!$D$47:$DS$47, E$4, 'Imports RME'!$D$48:$DS$48, "Total"), "")</f>
        <v>18477.600679659634</v>
      </c>
      <c r="F12" s="58">
        <f>IF(SUMIFS('Imports RME'!$D49:$DS49, 'Imports RME'!$D$47:$DS$47, F$4, 'Imports RME'!$D$48:$DS$48, "Total")&gt;0, SUMIFS('Imports RME'!$D49:$DS49, 'Imports RME'!$D$47:$DS$47, F$4, 'Imports RME'!$D$48:$DS$48, "Total"), "")</f>
        <v>20315.538512824063</v>
      </c>
      <c r="G12" s="58">
        <f>IF(SUMIFS('Imports RME'!$D49:$DS49, 'Imports RME'!$D$47:$DS$47, G$4, 'Imports RME'!$D$48:$DS$48, "Total")&gt;0, SUMIFS('Imports RME'!$D49:$DS49, 'Imports RME'!$D$47:$DS$47, G$4, 'Imports RME'!$D$48:$DS$48, "Total"), "")</f>
        <v>21494.012466429369</v>
      </c>
      <c r="H12" s="58">
        <f>IF(SUMIFS('Imports RME'!$D49:$DS49, 'Imports RME'!$D$47:$DS$47, H$4, 'Imports RME'!$D$48:$DS$48, "Total")&gt;0, SUMIFS('Imports RME'!$D49:$DS49, 'Imports RME'!$D$47:$DS$47, H$4, 'Imports RME'!$D$48:$DS$48, "Total"), "")</f>
        <v>20113.035835407587</v>
      </c>
      <c r="I12" s="58">
        <f>IF(SUMIFS('Imports RME'!$D49:$DS49, 'Imports RME'!$D$47:$DS$47, I$4, 'Imports RME'!$D$48:$DS$48, "Total")&gt;0, SUMIFS('Imports RME'!$D49:$DS49, 'Imports RME'!$D$47:$DS$47, I$4, 'Imports RME'!$D$48:$DS$48, "Total"), "")</f>
        <v>19683.792085719873</v>
      </c>
      <c r="J12" s="58">
        <f>IF(SUMIFS('Imports RME'!$D49:$DS49, 'Imports RME'!$D$47:$DS$47, J$4, 'Imports RME'!$D$48:$DS$48, "Total")&gt;0, SUMIFS('Imports RME'!$D49:$DS49, 'Imports RME'!$D$47:$DS$47, J$4, 'Imports RME'!$D$48:$DS$48, "Total"), "")</f>
        <v>17904.282121600874</v>
      </c>
      <c r="K12" s="58" t="str">
        <f>IF(SUMIFS('Imports RME'!$D49:$DS49, 'Imports RME'!$D$47:$DS$47, K$4, 'Imports RME'!$D$48:$DS$48, "Total")&gt;0, SUMIFS('Imports RME'!$D49:$DS49, 'Imports RME'!$D$47:$DS$47, K$4, 'Imports RME'!$D$48:$DS$48, "Total"), "")</f>
        <v/>
      </c>
      <c r="L12" s="58" t="str">
        <f>IF(SUMIFS('Imports RME'!$D49:$DS49, 'Imports RME'!$D$47:$DS$47, L$4, 'Imports RME'!$D$48:$DS$48, "Total")&gt;0, SUMIFS('Imports RME'!$D49:$DS49, 'Imports RME'!$D$47:$DS$47, L$4, 'Imports RME'!$D$48:$DS$48, "Total"), "")</f>
        <v/>
      </c>
      <c r="M12" s="58" t="str">
        <f>IF(SUMIFS('Imports RME'!$D49:$DS49, 'Imports RME'!$D$47:$DS$47, M$4, 'Imports RME'!$D$48:$DS$48, "Total")&gt;0, SUMIFS('Imports RME'!$D49:$DS49, 'Imports RME'!$D$47:$DS$47, M$4, 'Imports RME'!$D$48:$DS$48, "Total"), "")</f>
        <v/>
      </c>
      <c r="N12" s="58" t="str">
        <f>IF(SUMIFS('Imports RME'!$D49:$DS49, 'Imports RME'!$D$47:$DS$47, N$4, 'Imports RME'!$D$48:$DS$48, "Total")&gt;0, SUMIFS('Imports RME'!$D49:$DS49, 'Imports RME'!$D$47:$DS$47, N$4, 'Imports RME'!$D$48:$DS$48, "Total"), "")</f>
        <v/>
      </c>
      <c r="O12" s="58" t="str">
        <f>IF(SUMIFS('Imports RME'!$D49:$DS49, 'Imports RME'!$D$47:$DS$47, O$4, 'Imports RME'!$D$48:$DS$48, "Total")&gt;0, SUMIFS('Imports RME'!$D49:$DS49, 'Imports RME'!$D$47:$DS$47, O$4, 'Imports RME'!$D$48:$DS$48, "Total"), "")</f>
        <v/>
      </c>
      <c r="P12" s="58" t="str">
        <f>IF(SUMIFS('Imports RME'!$D49:$DS49, 'Imports RME'!$D$47:$DS$47, P$4, 'Imports RME'!$D$48:$DS$48, "Total")&gt;0, SUMIFS('Imports RME'!$D49:$DS49, 'Imports RME'!$D$47:$DS$47, P$4, 'Imports RME'!$D$48:$DS$48, "Total"), "")</f>
        <v/>
      </c>
      <c r="Q12" s="58" t="str">
        <f>IF(SUMIFS('Imports RME'!$D49:$DS49, 'Imports RME'!$D$47:$DS$47, Q$4, 'Imports RME'!$D$48:$DS$48, "Total")&gt;0, SUMIFS('Imports RME'!$D49:$DS49, 'Imports RME'!$D$47:$DS$47, Q$4, 'Imports RME'!$D$48:$DS$48, "Total"), "")</f>
        <v/>
      </c>
      <c r="R12" s="58" t="str">
        <f>IF(SUMIFS('Imports RME'!$D49:$DS49, 'Imports RME'!$D$47:$DS$47, R$4, 'Imports RME'!$D$48:$DS$48, "Total")&gt;0, SUMIFS('Imports RME'!$D49:$DS49, 'Imports RME'!$D$47:$DS$47, R$4, 'Imports RME'!$D$48:$DS$48, "Total"), "")</f>
        <v/>
      </c>
      <c r="S12" s="58" t="str">
        <f>IF(SUMIFS('Imports RME'!$D49:$DS49, 'Imports RME'!$D$47:$DS$47, S$4, 'Imports RME'!$D$48:$DS$48, "Total")&gt;0, SUMIFS('Imports RME'!$D49:$DS49, 'Imports RME'!$D$47:$DS$47, S$4, 'Imports RME'!$D$48:$DS$48, "Total"), "")</f>
        <v/>
      </c>
      <c r="T12" s="58" t="str">
        <f>IF(SUMIFS('Imports RME'!$D49:$DS49, 'Imports RME'!$D$47:$DS$47, T$4, 'Imports RME'!$D$48:$DS$48, "Total")&gt;0, SUMIFS('Imports RME'!$D49:$DS49, 'Imports RME'!$D$47:$DS$47, T$4, 'Imports RME'!$D$48:$DS$48, "Total"), "")</f>
        <v/>
      </c>
      <c r="U12" s="58" t="str">
        <f>IF(SUMIFS('Imports RME'!$D49:$DS49, 'Imports RME'!$D$47:$DS$47, U$4, 'Imports RME'!$D$48:$DS$48, "Total")&gt;0, SUMIFS('Imports RME'!$D49:$DS49, 'Imports RME'!$D$47:$DS$47, U$4, 'Imports RME'!$D$48:$DS$48, "Total"), "")</f>
        <v/>
      </c>
      <c r="V12" s="58" t="str">
        <f>IF(SUMIFS('Imports RME'!$D49:$DS49, 'Imports RME'!$D$47:$DS$47, V$4, 'Imports RME'!$D$48:$DS$48, "Total")&gt;0, SUMIFS('Imports RME'!$D49:$DS49, 'Imports RME'!$D$47:$DS$47, V$4, 'Imports RME'!$D$48:$DS$48, "Total"), "")</f>
        <v/>
      </c>
      <c r="W12" s="58" t="str">
        <f>IF(SUMIFS('Imports RME'!$D49:$DS49, 'Imports RME'!$D$47:$DS$47, W$4, 'Imports RME'!$D$48:$DS$48, "Total")&gt;0, SUMIFS('Imports RME'!$D49:$DS49, 'Imports RME'!$D$47:$DS$47, W$4, 'Imports RME'!$D$48:$DS$48, "Total"), "")</f>
        <v/>
      </c>
      <c r="X12" s="58" t="str">
        <f>IF(SUMIFS('Imports RME'!$D49:$DS49, 'Imports RME'!$D$47:$DS$47, X$4, 'Imports RME'!$D$48:$DS$48, "Total")&gt;0, SUMIFS('Imports RME'!$D49:$DS49, 'Imports RME'!$D$47:$DS$47, X$4, 'Imports RME'!$D$48:$DS$48, "Total"), "")</f>
        <v/>
      </c>
      <c r="Y12" s="58" t="str">
        <f>IF(SUMIFS('Imports RME'!$D49:$DS49, 'Imports RME'!$D$47:$DS$47, Y$4, 'Imports RME'!$D$48:$DS$48, "Total")&gt;0, SUMIFS('Imports RME'!$D49:$DS49, 'Imports RME'!$D$47:$DS$47, Y$4, 'Imports RME'!$D$48:$DS$48, "Total"), "")</f>
        <v/>
      </c>
      <c r="Z12" s="58" t="str">
        <f>IF(SUMIFS('Imports RME'!$D49:$DS49, 'Imports RME'!$D$47:$DS$47, Z$4, 'Imports RME'!$D$48:$DS$48, "Total")&gt;0, SUMIFS('Imports RME'!$D49:$DS49, 'Imports RME'!$D$47:$DS$47, Z$4, 'Imports RME'!$D$48:$DS$48, "Total"), "")</f>
        <v/>
      </c>
      <c r="AA12" s="58" t="str">
        <f>IF(SUMIFS('Imports RME'!$D49:$DS49, 'Imports RME'!$D$47:$DS$47, AA$4, 'Imports RME'!$D$48:$DS$48, "Total")&gt;0, SUMIFS('Imports RME'!$D49:$DS49, 'Imports RME'!$D$47:$DS$47, AA$4, 'Imports RME'!$D$48:$DS$48, "Total"), "")</f>
        <v/>
      </c>
      <c r="AB12" s="58" t="str">
        <f>IF(SUMIFS('Imports RME'!$D49:$DS49, 'Imports RME'!$D$47:$DS$47, AB$4, 'Imports RME'!$D$48:$DS$48, "Total")&gt;0, SUMIFS('Imports RME'!$D49:$DS49, 'Imports RME'!$D$47:$DS$47, AB$4, 'Imports RME'!$D$48:$DS$48, "Total"), "")</f>
        <v/>
      </c>
      <c r="AC12" s="58" t="str">
        <f>IF(SUMIFS('Imports RME'!$D49:$DS49, 'Imports RME'!$D$47:$DS$47, AC$4, 'Imports RME'!$D$48:$DS$48, "Total")&gt;0, SUMIFS('Imports RME'!$D49:$DS49, 'Imports RME'!$D$47:$DS$47, AC$4, 'Imports RME'!$D$48:$DS$48, "Total"), "")</f>
        <v/>
      </c>
      <c r="AD12" s="58" t="str">
        <f>IF(SUMIFS('Imports RME'!$D49:$DS49, 'Imports RME'!$D$47:$DS$47, AD$4, 'Imports RME'!$D$48:$DS$48, "Total")&gt;0, SUMIFS('Imports RME'!$D49:$DS49, 'Imports RME'!$D$47:$DS$47, AD$4, 'Imports RME'!$D$48:$DS$48, "Total"), "")</f>
        <v/>
      </c>
      <c r="AE12" s="58" t="str">
        <f>IF(SUMIFS('Imports RME'!$D49:$DS49, 'Imports RME'!$D$47:$DS$47, AE$4, 'Imports RME'!$D$48:$DS$48, "Total")&gt;0, SUMIFS('Imports RME'!$D49:$DS49, 'Imports RME'!$D$47:$DS$47, AE$4, 'Imports RME'!$D$48:$DS$48, "Total"), "")</f>
        <v/>
      </c>
      <c r="AF12" s="58" t="str">
        <f>IF(SUMIFS('Imports RME'!$D49:$DS49, 'Imports RME'!$D$47:$DS$47, AF$4, 'Imports RME'!$D$48:$DS$48, "Total")&gt;0, SUMIFS('Imports RME'!$D49:$DS49, 'Imports RME'!$D$47:$DS$47, AF$4, 'Imports RME'!$D$48:$DS$48, "Total"), "")</f>
        <v/>
      </c>
      <c r="AG12" s="58" t="str">
        <f>IF(SUMIFS('Imports RME'!$D49:$DS49, 'Imports RME'!$D$47:$DS$47, AG$4, 'Imports RME'!$D$48:$DS$48, "Total")&gt;0, SUMIFS('Imports RME'!$D49:$DS49, 'Imports RME'!$D$47:$DS$47, AG$4, 'Imports RME'!$D$48:$DS$48, "Total"), "")</f>
        <v/>
      </c>
      <c r="AH12" s="58" t="str">
        <f>IF(SUMIFS('Imports RME'!$D49:$DS49, 'Imports RME'!$D$47:$DS$47, AH$4, 'Imports RME'!$D$48:$DS$48, "Total")&gt;0, SUMIFS('Imports RME'!$D49:$DS49, 'Imports RME'!$D$47:$DS$47, AH$4, 'Imports RME'!$D$48:$DS$48, "Total"), "")</f>
        <v/>
      </c>
      <c r="AI12" s="58" t="str">
        <f>IF(SUMIFS('Imports RME'!$D49:$DS49, 'Imports RME'!$D$47:$DS$47, AI$4, 'Imports RME'!$D$48:$DS$48, "Total")&gt;0, SUMIFS('Imports RME'!$D49:$DS49, 'Imports RME'!$D$47:$DS$47, AI$4, 'Imports RME'!$D$48:$DS$48, "Total"), "")</f>
        <v/>
      </c>
      <c r="AJ12" s="58" t="str">
        <f>IF(SUMIFS('Imports RME'!$D49:$DS49, 'Imports RME'!$D$47:$DS$47, AJ$4, 'Imports RME'!$D$48:$DS$48, "Total")&gt;0, SUMIFS('Imports RME'!$D49:$DS49, 'Imports RME'!$D$47:$DS$47, AJ$4, 'Imports RME'!$D$48:$DS$48, "Total"), "")</f>
        <v/>
      </c>
      <c r="AK12" s="58" t="str">
        <f>IF(SUMIFS('Imports RME'!$D49:$DS49, 'Imports RME'!$D$47:$DS$47, AK$4, 'Imports RME'!$D$48:$DS$48, "Total")&gt;0, SUMIFS('Imports RME'!$D49:$DS49, 'Imports RME'!$D$47:$DS$47, AK$4, 'Imports RME'!$D$48:$DS$48, "Total"), "")</f>
        <v/>
      </c>
      <c r="AL12" s="58" t="str">
        <f>IF(SUMIFS('Imports RME'!$D49:$DS49, 'Imports RME'!$D$47:$DS$47, AL$4, 'Imports RME'!$D$48:$DS$48, "Total")&gt;0, SUMIFS('Imports RME'!$D49:$DS49, 'Imports RME'!$D$47:$DS$47, AL$4, 'Imports RME'!$D$48:$DS$48, "Total"), "")</f>
        <v/>
      </c>
      <c r="AM12" s="58" t="str">
        <f>IF(SUMIFS('Imports RME'!$D49:$DS49, 'Imports RME'!$D$47:$DS$47, AM$4, 'Imports RME'!$D$48:$DS$48, "Total")&gt;0, SUMIFS('Imports RME'!$D49:$DS49, 'Imports RME'!$D$47:$DS$47, AM$4, 'Imports RME'!$D$48:$DS$48, "Total"), "")</f>
        <v/>
      </c>
      <c r="AN12" s="58" t="str">
        <f>IF(SUMIFS('Imports RME'!$D49:$DS49, 'Imports RME'!$D$47:$DS$47, AN$4, 'Imports RME'!$D$48:$DS$48, "Total")&gt;0, SUMIFS('Imports RME'!$D49:$DS49, 'Imports RME'!$D$47:$DS$47, AN$4, 'Imports RME'!$D$48:$DS$48, "Total"), "")</f>
        <v/>
      </c>
      <c r="AO12" s="58" t="str">
        <f>IF(SUMIFS('Imports RME'!$D49:$DS49, 'Imports RME'!$D$47:$DS$47, AO$4, 'Imports RME'!$D$48:$DS$48, "Total")&gt;0, SUMIFS('Imports RME'!$D49:$DS49, 'Imports RME'!$D$47:$DS$47, AO$4, 'Imports RME'!$D$48:$DS$48, "Total"), "")</f>
        <v/>
      </c>
      <c r="AP12" s="58" t="str">
        <f>IF(SUMIFS('Imports RME'!$D49:$DS49, 'Imports RME'!$D$47:$DS$47, AP$4, 'Imports RME'!$D$48:$DS$48, "Total")&gt;0, SUMIFS('Imports RME'!$D49:$DS49, 'Imports RME'!$D$47:$DS$47, AP$4, 'Imports RME'!$D$48:$DS$48, "Total"), "")</f>
        <v/>
      </c>
    </row>
    <row r="13" spans="1:42" x14ac:dyDescent="0.3">
      <c r="B13" s="37" t="s">
        <v>1160</v>
      </c>
      <c r="C13" s="58">
        <f>IF(SUMIFS('Imports RME'!$D50:$DS50, 'Imports RME'!$D$47:$DS$47, C$4, 'Imports RME'!$D$48:$DS$48, "Total")&gt;0, SUMIFS('Imports RME'!$D50:$DS50, 'Imports RME'!$D$47:$DS$47, C$4, 'Imports RME'!$D$48:$DS$48, "Total"), "")</f>
        <v>42352.760218011601</v>
      </c>
      <c r="D13" s="58">
        <f>IF(SUMIFS('Imports RME'!$D50:$DS50, 'Imports RME'!$D$47:$DS$47, D$4, 'Imports RME'!$D$48:$DS$48, "Total")&gt;0, SUMIFS('Imports RME'!$D50:$DS50, 'Imports RME'!$D$47:$DS$47, D$4, 'Imports RME'!$D$48:$DS$48, "Total"), "")</f>
        <v>58138.990121354749</v>
      </c>
      <c r="E13" s="58">
        <f>IF(SUMIFS('Imports RME'!$D50:$DS50, 'Imports RME'!$D$47:$DS$47, E$4, 'Imports RME'!$D$48:$DS$48, "Total")&gt;0, SUMIFS('Imports RME'!$D50:$DS50, 'Imports RME'!$D$47:$DS$47, E$4, 'Imports RME'!$D$48:$DS$48, "Total"), "")</f>
        <v>28551.92093329721</v>
      </c>
      <c r="F13" s="58">
        <f>IF(SUMIFS('Imports RME'!$D50:$DS50, 'Imports RME'!$D$47:$DS$47, F$4, 'Imports RME'!$D$48:$DS$48, "Total")&gt;0, SUMIFS('Imports RME'!$D50:$DS50, 'Imports RME'!$D$47:$DS$47, F$4, 'Imports RME'!$D$48:$DS$48, "Total"), "")</f>
        <v>34826.612099917489</v>
      </c>
      <c r="G13" s="58">
        <f>IF(SUMIFS('Imports RME'!$D50:$DS50, 'Imports RME'!$D$47:$DS$47, G$4, 'Imports RME'!$D$48:$DS$48, "Total")&gt;0, SUMIFS('Imports RME'!$D50:$DS50, 'Imports RME'!$D$47:$DS$47, G$4, 'Imports RME'!$D$48:$DS$48, "Total"), "")</f>
        <v>38364.6760222679</v>
      </c>
      <c r="H13" s="58">
        <f>IF(SUMIFS('Imports RME'!$D50:$DS50, 'Imports RME'!$D$47:$DS$47, H$4, 'Imports RME'!$D$48:$DS$48, "Total")&gt;0, SUMIFS('Imports RME'!$D50:$DS50, 'Imports RME'!$D$47:$DS$47, H$4, 'Imports RME'!$D$48:$DS$48, "Total"), "")</f>
        <v>62764.321719387422</v>
      </c>
      <c r="I13" s="58">
        <f>IF(SUMIFS('Imports RME'!$D50:$DS50, 'Imports RME'!$D$47:$DS$47, I$4, 'Imports RME'!$D$48:$DS$48, "Total")&gt;0, SUMIFS('Imports RME'!$D50:$DS50, 'Imports RME'!$D$47:$DS$47, I$4, 'Imports RME'!$D$48:$DS$48, "Total"), "")</f>
        <v>41652.765407304127</v>
      </c>
      <c r="J13" s="58">
        <f>IF(SUMIFS('Imports RME'!$D50:$DS50, 'Imports RME'!$D$47:$DS$47, J$4, 'Imports RME'!$D$48:$DS$48, "Total")&gt;0, SUMIFS('Imports RME'!$D50:$DS50, 'Imports RME'!$D$47:$DS$47, J$4, 'Imports RME'!$D$48:$DS$48, "Total"), "")</f>
        <v>43356.999154773686</v>
      </c>
      <c r="K13" s="58" t="str">
        <f>IF(SUMIFS('Imports RME'!$D50:$DS50, 'Imports RME'!$D$47:$DS$47, K$4, 'Imports RME'!$D$48:$DS$48, "Total")&gt;0, SUMIFS('Imports RME'!$D50:$DS50, 'Imports RME'!$D$47:$DS$47, K$4, 'Imports RME'!$D$48:$DS$48, "Total"), "")</f>
        <v/>
      </c>
      <c r="L13" s="58" t="str">
        <f>IF(SUMIFS('Imports RME'!$D50:$DS50, 'Imports RME'!$D$47:$DS$47, L$4, 'Imports RME'!$D$48:$DS$48, "Total")&gt;0, SUMIFS('Imports RME'!$D50:$DS50, 'Imports RME'!$D$47:$DS$47, L$4, 'Imports RME'!$D$48:$DS$48, "Total"), "")</f>
        <v/>
      </c>
      <c r="M13" s="58" t="str">
        <f>IF(SUMIFS('Imports RME'!$D50:$DS50, 'Imports RME'!$D$47:$DS$47, M$4, 'Imports RME'!$D$48:$DS$48, "Total")&gt;0, SUMIFS('Imports RME'!$D50:$DS50, 'Imports RME'!$D$47:$DS$47, M$4, 'Imports RME'!$D$48:$DS$48, "Total"), "")</f>
        <v/>
      </c>
      <c r="N13" s="58" t="str">
        <f>IF(SUMIFS('Imports RME'!$D50:$DS50, 'Imports RME'!$D$47:$DS$47, N$4, 'Imports RME'!$D$48:$DS$48, "Total")&gt;0, SUMIFS('Imports RME'!$D50:$DS50, 'Imports RME'!$D$47:$DS$47, N$4, 'Imports RME'!$D$48:$DS$48, "Total"), "")</f>
        <v/>
      </c>
      <c r="O13" s="58" t="str">
        <f>IF(SUMIFS('Imports RME'!$D50:$DS50, 'Imports RME'!$D$47:$DS$47, O$4, 'Imports RME'!$D$48:$DS$48, "Total")&gt;0, SUMIFS('Imports RME'!$D50:$DS50, 'Imports RME'!$D$47:$DS$47, O$4, 'Imports RME'!$D$48:$DS$48, "Total"), "")</f>
        <v/>
      </c>
      <c r="P13" s="58" t="str">
        <f>IF(SUMIFS('Imports RME'!$D50:$DS50, 'Imports RME'!$D$47:$DS$47, P$4, 'Imports RME'!$D$48:$DS$48, "Total")&gt;0, SUMIFS('Imports RME'!$D50:$DS50, 'Imports RME'!$D$47:$DS$47, P$4, 'Imports RME'!$D$48:$DS$48, "Total"), "")</f>
        <v/>
      </c>
      <c r="Q13" s="58" t="str">
        <f>IF(SUMIFS('Imports RME'!$D50:$DS50, 'Imports RME'!$D$47:$DS$47, Q$4, 'Imports RME'!$D$48:$DS$48, "Total")&gt;0, SUMIFS('Imports RME'!$D50:$DS50, 'Imports RME'!$D$47:$DS$47, Q$4, 'Imports RME'!$D$48:$DS$48, "Total"), "")</f>
        <v/>
      </c>
      <c r="R13" s="58" t="str">
        <f>IF(SUMIFS('Imports RME'!$D50:$DS50, 'Imports RME'!$D$47:$DS$47, R$4, 'Imports RME'!$D$48:$DS$48, "Total")&gt;0, SUMIFS('Imports RME'!$D50:$DS50, 'Imports RME'!$D$47:$DS$47, R$4, 'Imports RME'!$D$48:$DS$48, "Total"), "")</f>
        <v/>
      </c>
      <c r="S13" s="58" t="str">
        <f>IF(SUMIFS('Imports RME'!$D50:$DS50, 'Imports RME'!$D$47:$DS$47, S$4, 'Imports RME'!$D$48:$DS$48, "Total")&gt;0, SUMIFS('Imports RME'!$D50:$DS50, 'Imports RME'!$D$47:$DS$47, S$4, 'Imports RME'!$D$48:$DS$48, "Total"), "")</f>
        <v/>
      </c>
      <c r="T13" s="58" t="str">
        <f>IF(SUMIFS('Imports RME'!$D50:$DS50, 'Imports RME'!$D$47:$DS$47, T$4, 'Imports RME'!$D$48:$DS$48, "Total")&gt;0, SUMIFS('Imports RME'!$D50:$DS50, 'Imports RME'!$D$47:$DS$47, T$4, 'Imports RME'!$D$48:$DS$48, "Total"), "")</f>
        <v/>
      </c>
      <c r="U13" s="58" t="str">
        <f>IF(SUMIFS('Imports RME'!$D50:$DS50, 'Imports RME'!$D$47:$DS$47, U$4, 'Imports RME'!$D$48:$DS$48, "Total")&gt;0, SUMIFS('Imports RME'!$D50:$DS50, 'Imports RME'!$D$47:$DS$47, U$4, 'Imports RME'!$D$48:$DS$48, "Total"), "")</f>
        <v/>
      </c>
      <c r="V13" s="58" t="str">
        <f>IF(SUMIFS('Imports RME'!$D50:$DS50, 'Imports RME'!$D$47:$DS$47, V$4, 'Imports RME'!$D$48:$DS$48, "Total")&gt;0, SUMIFS('Imports RME'!$D50:$DS50, 'Imports RME'!$D$47:$DS$47, V$4, 'Imports RME'!$D$48:$DS$48, "Total"), "")</f>
        <v/>
      </c>
      <c r="W13" s="58" t="str">
        <f>IF(SUMIFS('Imports RME'!$D50:$DS50, 'Imports RME'!$D$47:$DS$47, W$4, 'Imports RME'!$D$48:$DS$48, "Total")&gt;0, SUMIFS('Imports RME'!$D50:$DS50, 'Imports RME'!$D$47:$DS$47, W$4, 'Imports RME'!$D$48:$DS$48, "Total"), "")</f>
        <v/>
      </c>
      <c r="X13" s="58" t="str">
        <f>IF(SUMIFS('Imports RME'!$D50:$DS50, 'Imports RME'!$D$47:$DS$47, X$4, 'Imports RME'!$D$48:$DS$48, "Total")&gt;0, SUMIFS('Imports RME'!$D50:$DS50, 'Imports RME'!$D$47:$DS$47, X$4, 'Imports RME'!$D$48:$DS$48, "Total"), "")</f>
        <v/>
      </c>
      <c r="Y13" s="58" t="str">
        <f>IF(SUMIFS('Imports RME'!$D50:$DS50, 'Imports RME'!$D$47:$DS$47, Y$4, 'Imports RME'!$D$48:$DS$48, "Total")&gt;0, SUMIFS('Imports RME'!$D50:$DS50, 'Imports RME'!$D$47:$DS$47, Y$4, 'Imports RME'!$D$48:$DS$48, "Total"), "")</f>
        <v/>
      </c>
      <c r="Z13" s="58" t="str">
        <f>IF(SUMIFS('Imports RME'!$D50:$DS50, 'Imports RME'!$D$47:$DS$47, Z$4, 'Imports RME'!$D$48:$DS$48, "Total")&gt;0, SUMIFS('Imports RME'!$D50:$DS50, 'Imports RME'!$D$47:$DS$47, Z$4, 'Imports RME'!$D$48:$DS$48, "Total"), "")</f>
        <v/>
      </c>
      <c r="AA13" s="58" t="str">
        <f>IF(SUMIFS('Imports RME'!$D50:$DS50, 'Imports RME'!$D$47:$DS$47, AA$4, 'Imports RME'!$D$48:$DS$48, "Total")&gt;0, SUMIFS('Imports RME'!$D50:$DS50, 'Imports RME'!$D$47:$DS$47, AA$4, 'Imports RME'!$D$48:$DS$48, "Total"), "")</f>
        <v/>
      </c>
      <c r="AB13" s="58" t="str">
        <f>IF(SUMIFS('Imports RME'!$D50:$DS50, 'Imports RME'!$D$47:$DS$47, AB$4, 'Imports RME'!$D$48:$DS$48, "Total")&gt;0, SUMIFS('Imports RME'!$D50:$DS50, 'Imports RME'!$D$47:$DS$47, AB$4, 'Imports RME'!$D$48:$DS$48, "Total"), "")</f>
        <v/>
      </c>
      <c r="AC13" s="58" t="str">
        <f>IF(SUMIFS('Imports RME'!$D50:$DS50, 'Imports RME'!$D$47:$DS$47, AC$4, 'Imports RME'!$D$48:$DS$48, "Total")&gt;0, SUMIFS('Imports RME'!$D50:$DS50, 'Imports RME'!$D$47:$DS$47, AC$4, 'Imports RME'!$D$48:$DS$48, "Total"), "")</f>
        <v/>
      </c>
      <c r="AD13" s="58" t="str">
        <f>IF(SUMIFS('Imports RME'!$D50:$DS50, 'Imports RME'!$D$47:$DS$47, AD$4, 'Imports RME'!$D$48:$DS$48, "Total")&gt;0, SUMIFS('Imports RME'!$D50:$DS50, 'Imports RME'!$D$47:$DS$47, AD$4, 'Imports RME'!$D$48:$DS$48, "Total"), "")</f>
        <v/>
      </c>
      <c r="AE13" s="58" t="str">
        <f>IF(SUMIFS('Imports RME'!$D50:$DS50, 'Imports RME'!$D$47:$DS$47, AE$4, 'Imports RME'!$D$48:$DS$48, "Total")&gt;0, SUMIFS('Imports RME'!$D50:$DS50, 'Imports RME'!$D$47:$DS$47, AE$4, 'Imports RME'!$D$48:$DS$48, "Total"), "")</f>
        <v/>
      </c>
      <c r="AF13" s="58" t="str">
        <f>IF(SUMIFS('Imports RME'!$D50:$DS50, 'Imports RME'!$D$47:$DS$47, AF$4, 'Imports RME'!$D$48:$DS$48, "Total")&gt;0, SUMIFS('Imports RME'!$D50:$DS50, 'Imports RME'!$D$47:$DS$47, AF$4, 'Imports RME'!$D$48:$DS$48, "Total"), "")</f>
        <v/>
      </c>
      <c r="AG13" s="58" t="str">
        <f>IF(SUMIFS('Imports RME'!$D50:$DS50, 'Imports RME'!$D$47:$DS$47, AG$4, 'Imports RME'!$D$48:$DS$48, "Total")&gt;0, SUMIFS('Imports RME'!$D50:$DS50, 'Imports RME'!$D$47:$DS$47, AG$4, 'Imports RME'!$D$48:$DS$48, "Total"), "")</f>
        <v/>
      </c>
      <c r="AH13" s="58" t="str">
        <f>IF(SUMIFS('Imports RME'!$D50:$DS50, 'Imports RME'!$D$47:$DS$47, AH$4, 'Imports RME'!$D$48:$DS$48, "Total")&gt;0, SUMIFS('Imports RME'!$D50:$DS50, 'Imports RME'!$D$47:$DS$47, AH$4, 'Imports RME'!$D$48:$DS$48, "Total"), "")</f>
        <v/>
      </c>
      <c r="AI13" s="58" t="str">
        <f>IF(SUMIFS('Imports RME'!$D50:$DS50, 'Imports RME'!$D$47:$DS$47, AI$4, 'Imports RME'!$D$48:$DS$48, "Total")&gt;0, SUMIFS('Imports RME'!$D50:$DS50, 'Imports RME'!$D$47:$DS$47, AI$4, 'Imports RME'!$D$48:$DS$48, "Total"), "")</f>
        <v/>
      </c>
      <c r="AJ13" s="58" t="str">
        <f>IF(SUMIFS('Imports RME'!$D50:$DS50, 'Imports RME'!$D$47:$DS$47, AJ$4, 'Imports RME'!$D$48:$DS$48, "Total")&gt;0, SUMIFS('Imports RME'!$D50:$DS50, 'Imports RME'!$D$47:$DS$47, AJ$4, 'Imports RME'!$D$48:$DS$48, "Total"), "")</f>
        <v/>
      </c>
      <c r="AK13" s="58" t="str">
        <f>IF(SUMIFS('Imports RME'!$D50:$DS50, 'Imports RME'!$D$47:$DS$47, AK$4, 'Imports RME'!$D$48:$DS$48, "Total")&gt;0, SUMIFS('Imports RME'!$D50:$DS50, 'Imports RME'!$D$47:$DS$47, AK$4, 'Imports RME'!$D$48:$DS$48, "Total"), "")</f>
        <v/>
      </c>
      <c r="AL13" s="58" t="str">
        <f>IF(SUMIFS('Imports RME'!$D50:$DS50, 'Imports RME'!$D$47:$DS$47, AL$4, 'Imports RME'!$D$48:$DS$48, "Total")&gt;0, SUMIFS('Imports RME'!$D50:$DS50, 'Imports RME'!$D$47:$DS$47, AL$4, 'Imports RME'!$D$48:$DS$48, "Total"), "")</f>
        <v/>
      </c>
      <c r="AM13" s="58" t="str">
        <f>IF(SUMIFS('Imports RME'!$D50:$DS50, 'Imports RME'!$D$47:$DS$47, AM$4, 'Imports RME'!$D$48:$DS$48, "Total")&gt;0, SUMIFS('Imports RME'!$D50:$DS50, 'Imports RME'!$D$47:$DS$47, AM$4, 'Imports RME'!$D$48:$DS$48, "Total"), "")</f>
        <v/>
      </c>
      <c r="AN13" s="58" t="str">
        <f>IF(SUMIFS('Imports RME'!$D50:$DS50, 'Imports RME'!$D$47:$DS$47, AN$4, 'Imports RME'!$D$48:$DS$48, "Total")&gt;0, SUMIFS('Imports RME'!$D50:$DS50, 'Imports RME'!$D$47:$DS$47, AN$4, 'Imports RME'!$D$48:$DS$48, "Total"), "")</f>
        <v/>
      </c>
      <c r="AO13" s="58" t="str">
        <f>IF(SUMIFS('Imports RME'!$D50:$DS50, 'Imports RME'!$D$47:$DS$47, AO$4, 'Imports RME'!$D$48:$DS$48, "Total")&gt;0, SUMIFS('Imports RME'!$D50:$DS50, 'Imports RME'!$D$47:$DS$47, AO$4, 'Imports RME'!$D$48:$DS$48, "Total"), "")</f>
        <v/>
      </c>
      <c r="AP13" s="58" t="str">
        <f>IF(SUMIFS('Imports RME'!$D50:$DS50, 'Imports RME'!$D$47:$DS$47, AP$4, 'Imports RME'!$D$48:$DS$48, "Total")&gt;0, SUMIFS('Imports RME'!$D50:$DS50, 'Imports RME'!$D$47:$DS$47, AP$4, 'Imports RME'!$D$48:$DS$48, "Total"), "")</f>
        <v/>
      </c>
    </row>
    <row r="14" spans="1:42" x14ac:dyDescent="0.3">
      <c r="B14" s="37" t="s">
        <v>139</v>
      </c>
      <c r="C14" s="58">
        <f>IF(SUMIFS('Imports RME'!$D51:$DS51, 'Imports RME'!$D$47:$DS$47, C$4, 'Imports RME'!$D$48:$DS$48, "Total")&gt;0, SUMIFS('Imports RME'!$D51:$DS51, 'Imports RME'!$D$47:$DS$47, C$4, 'Imports RME'!$D$48:$DS$48, "Total"), "")</f>
        <v>22708.900320699791</v>
      </c>
      <c r="D14" s="58">
        <f>IF(SUMIFS('Imports RME'!$D51:$DS51, 'Imports RME'!$D$47:$DS$47, D$4, 'Imports RME'!$D$48:$DS$48, "Total")&gt;0, SUMIFS('Imports RME'!$D51:$DS51, 'Imports RME'!$D$47:$DS$47, D$4, 'Imports RME'!$D$48:$DS$48, "Total"), "")</f>
        <v>19691.394250838421</v>
      </c>
      <c r="E14" s="58">
        <f>IF(SUMIFS('Imports RME'!$D51:$DS51, 'Imports RME'!$D$47:$DS$47, E$4, 'Imports RME'!$D$48:$DS$48, "Total")&gt;0, SUMIFS('Imports RME'!$D51:$DS51, 'Imports RME'!$D$47:$DS$47, E$4, 'Imports RME'!$D$48:$DS$48, "Total"), "")</f>
        <v>22730.150206426526</v>
      </c>
      <c r="F14" s="58">
        <f>IF(SUMIFS('Imports RME'!$D51:$DS51, 'Imports RME'!$D$47:$DS$47, F$4, 'Imports RME'!$D$48:$DS$48, "Total")&gt;0, SUMIFS('Imports RME'!$D51:$DS51, 'Imports RME'!$D$47:$DS$47, F$4, 'Imports RME'!$D$48:$DS$48, "Total"), "")</f>
        <v>23061.797726476692</v>
      </c>
      <c r="G14" s="58">
        <f>IF(SUMIFS('Imports RME'!$D51:$DS51, 'Imports RME'!$D$47:$DS$47, G$4, 'Imports RME'!$D$48:$DS$48, "Total")&gt;0, SUMIFS('Imports RME'!$D51:$DS51, 'Imports RME'!$D$47:$DS$47, G$4, 'Imports RME'!$D$48:$DS$48, "Total"), "")</f>
        <v>27941.769846476505</v>
      </c>
      <c r="H14" s="58">
        <f>IF(SUMIFS('Imports RME'!$D51:$DS51, 'Imports RME'!$D$47:$DS$47, H$4, 'Imports RME'!$D$48:$DS$48, "Total")&gt;0, SUMIFS('Imports RME'!$D51:$DS51, 'Imports RME'!$D$47:$DS$47, H$4, 'Imports RME'!$D$48:$DS$48, "Total"), "")</f>
        <v>26847.29045684923</v>
      </c>
      <c r="I14" s="58">
        <f>IF(SUMIFS('Imports RME'!$D51:$DS51, 'Imports RME'!$D$47:$DS$47, I$4, 'Imports RME'!$D$48:$DS$48, "Total")&gt;0, SUMIFS('Imports RME'!$D51:$DS51, 'Imports RME'!$D$47:$DS$47, I$4, 'Imports RME'!$D$48:$DS$48, "Total"), "")</f>
        <v>25300.47686095308</v>
      </c>
      <c r="J14" s="58">
        <f>IF(SUMIFS('Imports RME'!$D51:$DS51, 'Imports RME'!$D$47:$DS$47, J$4, 'Imports RME'!$D$48:$DS$48, "Total")&gt;0, SUMIFS('Imports RME'!$D51:$DS51, 'Imports RME'!$D$47:$DS$47, J$4, 'Imports RME'!$D$48:$DS$48, "Total"), "")</f>
        <v>29977.324464920817</v>
      </c>
      <c r="K14" s="58" t="str">
        <f>IF(SUMIFS('Imports RME'!$D51:$DS51, 'Imports RME'!$D$47:$DS$47, K$4, 'Imports RME'!$D$48:$DS$48, "Total")&gt;0, SUMIFS('Imports RME'!$D51:$DS51, 'Imports RME'!$D$47:$DS$47, K$4, 'Imports RME'!$D$48:$DS$48, "Total"), "")</f>
        <v/>
      </c>
      <c r="L14" s="58" t="str">
        <f>IF(SUMIFS('Imports RME'!$D51:$DS51, 'Imports RME'!$D$47:$DS$47, L$4, 'Imports RME'!$D$48:$DS$48, "Total")&gt;0, SUMIFS('Imports RME'!$D51:$DS51, 'Imports RME'!$D$47:$DS$47, L$4, 'Imports RME'!$D$48:$DS$48, "Total"), "")</f>
        <v/>
      </c>
      <c r="M14" s="58" t="str">
        <f>IF(SUMIFS('Imports RME'!$D51:$DS51, 'Imports RME'!$D$47:$DS$47, M$4, 'Imports RME'!$D$48:$DS$48, "Total")&gt;0, SUMIFS('Imports RME'!$D51:$DS51, 'Imports RME'!$D$47:$DS$47, M$4, 'Imports RME'!$D$48:$DS$48, "Total"), "")</f>
        <v/>
      </c>
      <c r="N14" s="58" t="str">
        <f>IF(SUMIFS('Imports RME'!$D51:$DS51, 'Imports RME'!$D$47:$DS$47, N$4, 'Imports RME'!$D$48:$DS$48, "Total")&gt;0, SUMIFS('Imports RME'!$D51:$DS51, 'Imports RME'!$D$47:$DS$47, N$4, 'Imports RME'!$D$48:$DS$48, "Total"), "")</f>
        <v/>
      </c>
      <c r="O14" s="58" t="str">
        <f>IF(SUMIFS('Imports RME'!$D51:$DS51, 'Imports RME'!$D$47:$DS$47, O$4, 'Imports RME'!$D$48:$DS$48, "Total")&gt;0, SUMIFS('Imports RME'!$D51:$DS51, 'Imports RME'!$D$47:$DS$47, O$4, 'Imports RME'!$D$48:$DS$48, "Total"), "")</f>
        <v/>
      </c>
      <c r="P14" s="58" t="str">
        <f>IF(SUMIFS('Imports RME'!$D51:$DS51, 'Imports RME'!$D$47:$DS$47, P$4, 'Imports RME'!$D$48:$DS$48, "Total")&gt;0, SUMIFS('Imports RME'!$D51:$DS51, 'Imports RME'!$D$47:$DS$47, P$4, 'Imports RME'!$D$48:$DS$48, "Total"), "")</f>
        <v/>
      </c>
      <c r="Q14" s="58" t="str">
        <f>IF(SUMIFS('Imports RME'!$D51:$DS51, 'Imports RME'!$D$47:$DS$47, Q$4, 'Imports RME'!$D$48:$DS$48, "Total")&gt;0, SUMIFS('Imports RME'!$D51:$DS51, 'Imports RME'!$D$47:$DS$47, Q$4, 'Imports RME'!$D$48:$DS$48, "Total"), "")</f>
        <v/>
      </c>
      <c r="R14" s="58" t="str">
        <f>IF(SUMIFS('Imports RME'!$D51:$DS51, 'Imports RME'!$D$47:$DS$47, R$4, 'Imports RME'!$D$48:$DS$48, "Total")&gt;0, SUMIFS('Imports RME'!$D51:$DS51, 'Imports RME'!$D$47:$DS$47, R$4, 'Imports RME'!$D$48:$DS$48, "Total"), "")</f>
        <v/>
      </c>
      <c r="S14" s="58" t="str">
        <f>IF(SUMIFS('Imports RME'!$D51:$DS51, 'Imports RME'!$D$47:$DS$47, S$4, 'Imports RME'!$D$48:$DS$48, "Total")&gt;0, SUMIFS('Imports RME'!$D51:$DS51, 'Imports RME'!$D$47:$DS$47, S$4, 'Imports RME'!$D$48:$DS$48, "Total"), "")</f>
        <v/>
      </c>
      <c r="T14" s="58" t="str">
        <f>IF(SUMIFS('Imports RME'!$D51:$DS51, 'Imports RME'!$D$47:$DS$47, T$4, 'Imports RME'!$D$48:$DS$48, "Total")&gt;0, SUMIFS('Imports RME'!$D51:$DS51, 'Imports RME'!$D$47:$DS$47, T$4, 'Imports RME'!$D$48:$DS$48, "Total"), "")</f>
        <v/>
      </c>
      <c r="U14" s="58" t="str">
        <f>IF(SUMIFS('Imports RME'!$D51:$DS51, 'Imports RME'!$D$47:$DS$47, U$4, 'Imports RME'!$D$48:$DS$48, "Total")&gt;0, SUMIFS('Imports RME'!$D51:$DS51, 'Imports RME'!$D$47:$DS$47, U$4, 'Imports RME'!$D$48:$DS$48, "Total"), "")</f>
        <v/>
      </c>
      <c r="V14" s="58" t="str">
        <f>IF(SUMIFS('Imports RME'!$D51:$DS51, 'Imports RME'!$D$47:$DS$47, V$4, 'Imports RME'!$D$48:$DS$48, "Total")&gt;0, SUMIFS('Imports RME'!$D51:$DS51, 'Imports RME'!$D$47:$DS$47, V$4, 'Imports RME'!$D$48:$DS$48, "Total"), "")</f>
        <v/>
      </c>
      <c r="W14" s="58" t="str">
        <f>IF(SUMIFS('Imports RME'!$D51:$DS51, 'Imports RME'!$D$47:$DS$47, W$4, 'Imports RME'!$D$48:$DS$48, "Total")&gt;0, SUMIFS('Imports RME'!$D51:$DS51, 'Imports RME'!$D$47:$DS$47, W$4, 'Imports RME'!$D$48:$DS$48, "Total"), "")</f>
        <v/>
      </c>
      <c r="X14" s="58" t="str">
        <f>IF(SUMIFS('Imports RME'!$D51:$DS51, 'Imports RME'!$D$47:$DS$47, X$4, 'Imports RME'!$D$48:$DS$48, "Total")&gt;0, SUMIFS('Imports RME'!$D51:$DS51, 'Imports RME'!$D$47:$DS$47, X$4, 'Imports RME'!$D$48:$DS$48, "Total"), "")</f>
        <v/>
      </c>
      <c r="Y14" s="58" t="str">
        <f>IF(SUMIFS('Imports RME'!$D51:$DS51, 'Imports RME'!$D$47:$DS$47, Y$4, 'Imports RME'!$D$48:$DS$48, "Total")&gt;0, SUMIFS('Imports RME'!$D51:$DS51, 'Imports RME'!$D$47:$DS$47, Y$4, 'Imports RME'!$D$48:$DS$48, "Total"), "")</f>
        <v/>
      </c>
      <c r="Z14" s="58" t="str">
        <f>IF(SUMIFS('Imports RME'!$D51:$DS51, 'Imports RME'!$D$47:$DS$47, Z$4, 'Imports RME'!$D$48:$DS$48, "Total")&gt;0, SUMIFS('Imports RME'!$D51:$DS51, 'Imports RME'!$D$47:$DS$47, Z$4, 'Imports RME'!$D$48:$DS$48, "Total"), "")</f>
        <v/>
      </c>
      <c r="AA14" s="58" t="str">
        <f>IF(SUMIFS('Imports RME'!$D51:$DS51, 'Imports RME'!$D$47:$DS$47, AA$4, 'Imports RME'!$D$48:$DS$48, "Total")&gt;0, SUMIFS('Imports RME'!$D51:$DS51, 'Imports RME'!$D$47:$DS$47, AA$4, 'Imports RME'!$D$48:$DS$48, "Total"), "")</f>
        <v/>
      </c>
      <c r="AB14" s="58" t="str">
        <f>IF(SUMIFS('Imports RME'!$D51:$DS51, 'Imports RME'!$D$47:$DS$47, AB$4, 'Imports RME'!$D$48:$DS$48, "Total")&gt;0, SUMIFS('Imports RME'!$D51:$DS51, 'Imports RME'!$D$47:$DS$47, AB$4, 'Imports RME'!$D$48:$DS$48, "Total"), "")</f>
        <v/>
      </c>
      <c r="AC14" s="58" t="str">
        <f>IF(SUMIFS('Imports RME'!$D51:$DS51, 'Imports RME'!$D$47:$DS$47, AC$4, 'Imports RME'!$D$48:$DS$48, "Total")&gt;0, SUMIFS('Imports RME'!$D51:$DS51, 'Imports RME'!$D$47:$DS$47, AC$4, 'Imports RME'!$D$48:$DS$48, "Total"), "")</f>
        <v/>
      </c>
      <c r="AD14" s="58" t="str">
        <f>IF(SUMIFS('Imports RME'!$D51:$DS51, 'Imports RME'!$D$47:$DS$47, AD$4, 'Imports RME'!$D$48:$DS$48, "Total")&gt;0, SUMIFS('Imports RME'!$D51:$DS51, 'Imports RME'!$D$47:$DS$47, AD$4, 'Imports RME'!$D$48:$DS$48, "Total"), "")</f>
        <v/>
      </c>
      <c r="AE14" s="58" t="str">
        <f>IF(SUMIFS('Imports RME'!$D51:$DS51, 'Imports RME'!$D$47:$DS$47, AE$4, 'Imports RME'!$D$48:$DS$48, "Total")&gt;0, SUMIFS('Imports RME'!$D51:$DS51, 'Imports RME'!$D$47:$DS$47, AE$4, 'Imports RME'!$D$48:$DS$48, "Total"), "")</f>
        <v/>
      </c>
      <c r="AF14" s="58" t="str">
        <f>IF(SUMIFS('Imports RME'!$D51:$DS51, 'Imports RME'!$D$47:$DS$47, AF$4, 'Imports RME'!$D$48:$DS$48, "Total")&gt;0, SUMIFS('Imports RME'!$D51:$DS51, 'Imports RME'!$D$47:$DS$47, AF$4, 'Imports RME'!$D$48:$DS$48, "Total"), "")</f>
        <v/>
      </c>
      <c r="AG14" s="58" t="str">
        <f>IF(SUMIFS('Imports RME'!$D51:$DS51, 'Imports RME'!$D$47:$DS$47, AG$4, 'Imports RME'!$D$48:$DS$48, "Total")&gt;0, SUMIFS('Imports RME'!$D51:$DS51, 'Imports RME'!$D$47:$DS$47, AG$4, 'Imports RME'!$D$48:$DS$48, "Total"), "")</f>
        <v/>
      </c>
      <c r="AH14" s="58" t="str">
        <f>IF(SUMIFS('Imports RME'!$D51:$DS51, 'Imports RME'!$D$47:$DS$47, AH$4, 'Imports RME'!$D$48:$DS$48, "Total")&gt;0, SUMIFS('Imports RME'!$D51:$DS51, 'Imports RME'!$D$47:$DS$47, AH$4, 'Imports RME'!$D$48:$DS$48, "Total"), "")</f>
        <v/>
      </c>
      <c r="AI14" s="58" t="str">
        <f>IF(SUMIFS('Imports RME'!$D51:$DS51, 'Imports RME'!$D$47:$DS$47, AI$4, 'Imports RME'!$D$48:$DS$48, "Total")&gt;0, SUMIFS('Imports RME'!$D51:$DS51, 'Imports RME'!$D$47:$DS$47, AI$4, 'Imports RME'!$D$48:$DS$48, "Total"), "")</f>
        <v/>
      </c>
      <c r="AJ14" s="58" t="str">
        <f>IF(SUMIFS('Imports RME'!$D51:$DS51, 'Imports RME'!$D$47:$DS$47, AJ$4, 'Imports RME'!$D$48:$DS$48, "Total")&gt;0, SUMIFS('Imports RME'!$D51:$DS51, 'Imports RME'!$D$47:$DS$47, AJ$4, 'Imports RME'!$D$48:$DS$48, "Total"), "")</f>
        <v/>
      </c>
      <c r="AK14" s="58" t="str">
        <f>IF(SUMIFS('Imports RME'!$D51:$DS51, 'Imports RME'!$D$47:$DS$47, AK$4, 'Imports RME'!$D$48:$DS$48, "Total")&gt;0, SUMIFS('Imports RME'!$D51:$DS51, 'Imports RME'!$D$47:$DS$47, AK$4, 'Imports RME'!$D$48:$DS$48, "Total"), "")</f>
        <v/>
      </c>
      <c r="AL14" s="58" t="str">
        <f>IF(SUMIFS('Imports RME'!$D51:$DS51, 'Imports RME'!$D$47:$DS$47, AL$4, 'Imports RME'!$D$48:$DS$48, "Total")&gt;0, SUMIFS('Imports RME'!$D51:$DS51, 'Imports RME'!$D$47:$DS$47, AL$4, 'Imports RME'!$D$48:$DS$48, "Total"), "")</f>
        <v/>
      </c>
      <c r="AM14" s="58" t="str">
        <f>IF(SUMIFS('Imports RME'!$D51:$DS51, 'Imports RME'!$D$47:$DS$47, AM$4, 'Imports RME'!$D$48:$DS$48, "Total")&gt;0, SUMIFS('Imports RME'!$D51:$DS51, 'Imports RME'!$D$47:$DS$47, AM$4, 'Imports RME'!$D$48:$DS$48, "Total"), "")</f>
        <v/>
      </c>
      <c r="AN14" s="58" t="str">
        <f>IF(SUMIFS('Imports RME'!$D51:$DS51, 'Imports RME'!$D$47:$DS$47, AN$4, 'Imports RME'!$D$48:$DS$48, "Total")&gt;0, SUMIFS('Imports RME'!$D51:$DS51, 'Imports RME'!$D$47:$DS$47, AN$4, 'Imports RME'!$D$48:$DS$48, "Total"), "")</f>
        <v/>
      </c>
      <c r="AO14" s="58" t="str">
        <f>IF(SUMIFS('Imports RME'!$D51:$DS51, 'Imports RME'!$D$47:$DS$47, AO$4, 'Imports RME'!$D$48:$DS$48, "Total")&gt;0, SUMIFS('Imports RME'!$D51:$DS51, 'Imports RME'!$D$47:$DS$47, AO$4, 'Imports RME'!$D$48:$DS$48, "Total"), "")</f>
        <v/>
      </c>
      <c r="AP14" s="58" t="str">
        <f>IF(SUMIFS('Imports RME'!$D51:$DS51, 'Imports RME'!$D$47:$DS$47, AP$4, 'Imports RME'!$D$48:$DS$48, "Total")&gt;0, SUMIFS('Imports RME'!$D51:$DS51, 'Imports RME'!$D$47:$DS$47, AP$4, 'Imports RME'!$D$48:$DS$48, "Total"), "")</f>
        <v/>
      </c>
    </row>
    <row r="15" spans="1:42" x14ac:dyDescent="0.3">
      <c r="B15" s="37" t="s">
        <v>161</v>
      </c>
      <c r="C15" s="58">
        <f>IF(SUMIFS('Imports RME'!$D52:$DS52, 'Imports RME'!$D$47:$DS$47, C$4, 'Imports RME'!$D$48:$DS$48, "Total")&gt;0, SUMIFS('Imports RME'!$D52:$DS52, 'Imports RME'!$D$47:$DS$47, C$4, 'Imports RME'!$D$48:$DS$48, "Total"), "")</f>
        <v>34860.039999758395</v>
      </c>
      <c r="D15" s="58">
        <f>IF(SUMIFS('Imports RME'!$D52:$DS52, 'Imports RME'!$D$47:$DS$47, D$4, 'Imports RME'!$D$48:$DS$48, "Total")&gt;0, SUMIFS('Imports RME'!$D52:$DS52, 'Imports RME'!$D$47:$DS$47, D$4, 'Imports RME'!$D$48:$DS$48, "Total"), "")</f>
        <v>40525.143213202471</v>
      </c>
      <c r="E15" s="58">
        <f>IF(SUMIFS('Imports RME'!$D52:$DS52, 'Imports RME'!$D$47:$DS$47, E$4, 'Imports RME'!$D$48:$DS$48, "Total")&gt;0, SUMIFS('Imports RME'!$D52:$DS52, 'Imports RME'!$D$47:$DS$47, E$4, 'Imports RME'!$D$48:$DS$48, "Total"), "")</f>
        <v>42266.487041781264</v>
      </c>
      <c r="F15" s="58">
        <f>IF(SUMIFS('Imports RME'!$D52:$DS52, 'Imports RME'!$D$47:$DS$47, F$4, 'Imports RME'!$D$48:$DS$48, "Total")&gt;0, SUMIFS('Imports RME'!$D52:$DS52, 'Imports RME'!$D$47:$DS$47, F$4, 'Imports RME'!$D$48:$DS$48, "Total"), "")</f>
        <v>40771.355879983705</v>
      </c>
      <c r="G15" s="58">
        <f>IF(SUMIFS('Imports RME'!$D52:$DS52, 'Imports RME'!$D$47:$DS$47, G$4, 'Imports RME'!$D$48:$DS$48, "Total")&gt;0, SUMIFS('Imports RME'!$D52:$DS52, 'Imports RME'!$D$47:$DS$47, G$4, 'Imports RME'!$D$48:$DS$48, "Total"), "")</f>
        <v>45377.593716629926</v>
      </c>
      <c r="H15" s="58">
        <f>IF(SUMIFS('Imports RME'!$D52:$DS52, 'Imports RME'!$D$47:$DS$47, H$4, 'Imports RME'!$D$48:$DS$48, "Total")&gt;0, SUMIFS('Imports RME'!$D52:$DS52, 'Imports RME'!$D$47:$DS$47, H$4, 'Imports RME'!$D$48:$DS$48, "Total"), "")</f>
        <v>41746.360883482732</v>
      </c>
      <c r="I15" s="58">
        <f>IF(SUMIFS('Imports RME'!$D52:$DS52, 'Imports RME'!$D$47:$DS$47, I$4, 'Imports RME'!$D$48:$DS$48, "Total")&gt;0, SUMIFS('Imports RME'!$D52:$DS52, 'Imports RME'!$D$47:$DS$47, I$4, 'Imports RME'!$D$48:$DS$48, "Total"), "")</f>
        <v>41992.571564595375</v>
      </c>
      <c r="J15" s="58">
        <f>IF(SUMIFS('Imports RME'!$D52:$DS52, 'Imports RME'!$D$47:$DS$47, J$4, 'Imports RME'!$D$48:$DS$48, "Total")&gt;0, SUMIFS('Imports RME'!$D52:$DS52, 'Imports RME'!$D$47:$DS$47, J$4, 'Imports RME'!$D$48:$DS$48, "Total"), "")</f>
        <v>39554.312205218994</v>
      </c>
      <c r="K15" s="58" t="str">
        <f>IF(SUMIFS('Imports RME'!$D52:$DS52, 'Imports RME'!$D$47:$DS$47, K$4, 'Imports RME'!$D$48:$DS$48, "Total")&gt;0, SUMIFS('Imports RME'!$D52:$DS52, 'Imports RME'!$D$47:$DS$47, K$4, 'Imports RME'!$D$48:$DS$48, "Total"), "")</f>
        <v/>
      </c>
      <c r="L15" s="58" t="str">
        <f>IF(SUMIFS('Imports RME'!$D52:$DS52, 'Imports RME'!$D$47:$DS$47, L$4, 'Imports RME'!$D$48:$DS$48, "Total")&gt;0, SUMIFS('Imports RME'!$D52:$DS52, 'Imports RME'!$D$47:$DS$47, L$4, 'Imports RME'!$D$48:$DS$48, "Total"), "")</f>
        <v/>
      </c>
      <c r="M15" s="58" t="str">
        <f>IF(SUMIFS('Imports RME'!$D52:$DS52, 'Imports RME'!$D$47:$DS$47, M$4, 'Imports RME'!$D$48:$DS$48, "Total")&gt;0, SUMIFS('Imports RME'!$D52:$DS52, 'Imports RME'!$D$47:$DS$47, M$4, 'Imports RME'!$D$48:$DS$48, "Total"), "")</f>
        <v/>
      </c>
      <c r="N15" s="58" t="str">
        <f>IF(SUMIFS('Imports RME'!$D52:$DS52, 'Imports RME'!$D$47:$DS$47, N$4, 'Imports RME'!$D$48:$DS$48, "Total")&gt;0, SUMIFS('Imports RME'!$D52:$DS52, 'Imports RME'!$D$47:$DS$47, N$4, 'Imports RME'!$D$48:$DS$48, "Total"), "")</f>
        <v/>
      </c>
      <c r="O15" s="58" t="str">
        <f>IF(SUMIFS('Imports RME'!$D52:$DS52, 'Imports RME'!$D$47:$DS$47, O$4, 'Imports RME'!$D$48:$DS$48, "Total")&gt;0, SUMIFS('Imports RME'!$D52:$DS52, 'Imports RME'!$D$47:$DS$47, O$4, 'Imports RME'!$D$48:$DS$48, "Total"), "")</f>
        <v/>
      </c>
      <c r="P15" s="58" t="str">
        <f>IF(SUMIFS('Imports RME'!$D52:$DS52, 'Imports RME'!$D$47:$DS$47, P$4, 'Imports RME'!$D$48:$DS$48, "Total")&gt;0, SUMIFS('Imports RME'!$D52:$DS52, 'Imports RME'!$D$47:$DS$47, P$4, 'Imports RME'!$D$48:$DS$48, "Total"), "")</f>
        <v/>
      </c>
      <c r="Q15" s="58" t="str">
        <f>IF(SUMIFS('Imports RME'!$D52:$DS52, 'Imports RME'!$D$47:$DS$47, Q$4, 'Imports RME'!$D$48:$DS$48, "Total")&gt;0, SUMIFS('Imports RME'!$D52:$DS52, 'Imports RME'!$D$47:$DS$47, Q$4, 'Imports RME'!$D$48:$DS$48, "Total"), "")</f>
        <v/>
      </c>
      <c r="R15" s="58" t="str">
        <f>IF(SUMIFS('Imports RME'!$D52:$DS52, 'Imports RME'!$D$47:$DS$47, R$4, 'Imports RME'!$D$48:$DS$48, "Total")&gt;0, SUMIFS('Imports RME'!$D52:$DS52, 'Imports RME'!$D$47:$DS$47, R$4, 'Imports RME'!$D$48:$DS$48, "Total"), "")</f>
        <v/>
      </c>
      <c r="S15" s="58" t="str">
        <f>IF(SUMIFS('Imports RME'!$D52:$DS52, 'Imports RME'!$D$47:$DS$47, S$4, 'Imports RME'!$D$48:$DS$48, "Total")&gt;0, SUMIFS('Imports RME'!$D52:$DS52, 'Imports RME'!$D$47:$DS$47, S$4, 'Imports RME'!$D$48:$DS$48, "Total"), "")</f>
        <v/>
      </c>
      <c r="T15" s="58" t="str">
        <f>IF(SUMIFS('Imports RME'!$D52:$DS52, 'Imports RME'!$D$47:$DS$47, T$4, 'Imports RME'!$D$48:$DS$48, "Total")&gt;0, SUMIFS('Imports RME'!$D52:$DS52, 'Imports RME'!$D$47:$DS$47, T$4, 'Imports RME'!$D$48:$DS$48, "Total"), "")</f>
        <v/>
      </c>
      <c r="U15" s="58" t="str">
        <f>IF(SUMIFS('Imports RME'!$D52:$DS52, 'Imports RME'!$D$47:$DS$47, U$4, 'Imports RME'!$D$48:$DS$48, "Total")&gt;0, SUMIFS('Imports RME'!$D52:$DS52, 'Imports RME'!$D$47:$DS$47, U$4, 'Imports RME'!$D$48:$DS$48, "Total"), "")</f>
        <v/>
      </c>
      <c r="V15" s="58" t="str">
        <f>IF(SUMIFS('Imports RME'!$D52:$DS52, 'Imports RME'!$D$47:$DS$47, V$4, 'Imports RME'!$D$48:$DS$48, "Total")&gt;0, SUMIFS('Imports RME'!$D52:$DS52, 'Imports RME'!$D$47:$DS$47, V$4, 'Imports RME'!$D$48:$DS$48, "Total"), "")</f>
        <v/>
      </c>
      <c r="W15" s="58" t="str">
        <f>IF(SUMIFS('Imports RME'!$D52:$DS52, 'Imports RME'!$D$47:$DS$47, W$4, 'Imports RME'!$D$48:$DS$48, "Total")&gt;0, SUMIFS('Imports RME'!$D52:$DS52, 'Imports RME'!$D$47:$DS$47, W$4, 'Imports RME'!$D$48:$DS$48, "Total"), "")</f>
        <v/>
      </c>
      <c r="X15" s="58" t="str">
        <f>IF(SUMIFS('Imports RME'!$D52:$DS52, 'Imports RME'!$D$47:$DS$47, X$4, 'Imports RME'!$D$48:$DS$48, "Total")&gt;0, SUMIFS('Imports RME'!$D52:$DS52, 'Imports RME'!$D$47:$DS$47, X$4, 'Imports RME'!$D$48:$DS$48, "Total"), "")</f>
        <v/>
      </c>
      <c r="Y15" s="58" t="str">
        <f>IF(SUMIFS('Imports RME'!$D52:$DS52, 'Imports RME'!$D$47:$DS$47, Y$4, 'Imports RME'!$D$48:$DS$48, "Total")&gt;0, SUMIFS('Imports RME'!$D52:$DS52, 'Imports RME'!$D$47:$DS$47, Y$4, 'Imports RME'!$D$48:$DS$48, "Total"), "")</f>
        <v/>
      </c>
      <c r="Z15" s="58" t="str">
        <f>IF(SUMIFS('Imports RME'!$D52:$DS52, 'Imports RME'!$D$47:$DS$47, Z$4, 'Imports RME'!$D$48:$DS$48, "Total")&gt;0, SUMIFS('Imports RME'!$D52:$DS52, 'Imports RME'!$D$47:$DS$47, Z$4, 'Imports RME'!$D$48:$DS$48, "Total"), "")</f>
        <v/>
      </c>
      <c r="AA15" s="58" t="str">
        <f>IF(SUMIFS('Imports RME'!$D52:$DS52, 'Imports RME'!$D$47:$DS$47, AA$4, 'Imports RME'!$D$48:$DS$48, "Total")&gt;0, SUMIFS('Imports RME'!$D52:$DS52, 'Imports RME'!$D$47:$DS$47, AA$4, 'Imports RME'!$D$48:$DS$48, "Total"), "")</f>
        <v/>
      </c>
      <c r="AB15" s="58" t="str">
        <f>IF(SUMIFS('Imports RME'!$D52:$DS52, 'Imports RME'!$D$47:$DS$47, AB$4, 'Imports RME'!$D$48:$DS$48, "Total")&gt;0, SUMIFS('Imports RME'!$D52:$DS52, 'Imports RME'!$D$47:$DS$47, AB$4, 'Imports RME'!$D$48:$DS$48, "Total"), "")</f>
        <v/>
      </c>
      <c r="AC15" s="58" t="str">
        <f>IF(SUMIFS('Imports RME'!$D52:$DS52, 'Imports RME'!$D$47:$DS$47, AC$4, 'Imports RME'!$D$48:$DS$48, "Total")&gt;0, SUMIFS('Imports RME'!$D52:$DS52, 'Imports RME'!$D$47:$DS$47, AC$4, 'Imports RME'!$D$48:$DS$48, "Total"), "")</f>
        <v/>
      </c>
      <c r="AD15" s="58" t="str">
        <f>IF(SUMIFS('Imports RME'!$D52:$DS52, 'Imports RME'!$D$47:$DS$47, AD$4, 'Imports RME'!$D$48:$DS$48, "Total")&gt;0, SUMIFS('Imports RME'!$D52:$DS52, 'Imports RME'!$D$47:$DS$47, AD$4, 'Imports RME'!$D$48:$DS$48, "Total"), "")</f>
        <v/>
      </c>
      <c r="AE15" s="58" t="str">
        <f>IF(SUMIFS('Imports RME'!$D52:$DS52, 'Imports RME'!$D$47:$DS$47, AE$4, 'Imports RME'!$D$48:$DS$48, "Total")&gt;0, SUMIFS('Imports RME'!$D52:$DS52, 'Imports RME'!$D$47:$DS$47, AE$4, 'Imports RME'!$D$48:$DS$48, "Total"), "")</f>
        <v/>
      </c>
      <c r="AF15" s="58" t="str">
        <f>IF(SUMIFS('Imports RME'!$D52:$DS52, 'Imports RME'!$D$47:$DS$47, AF$4, 'Imports RME'!$D$48:$DS$48, "Total")&gt;0, SUMIFS('Imports RME'!$D52:$DS52, 'Imports RME'!$D$47:$DS$47, AF$4, 'Imports RME'!$D$48:$DS$48, "Total"), "")</f>
        <v/>
      </c>
      <c r="AG15" s="58" t="str">
        <f>IF(SUMIFS('Imports RME'!$D52:$DS52, 'Imports RME'!$D$47:$DS$47, AG$4, 'Imports RME'!$D$48:$DS$48, "Total")&gt;0, SUMIFS('Imports RME'!$D52:$DS52, 'Imports RME'!$D$47:$DS$47, AG$4, 'Imports RME'!$D$48:$DS$48, "Total"), "")</f>
        <v/>
      </c>
      <c r="AH15" s="58" t="str">
        <f>IF(SUMIFS('Imports RME'!$D52:$DS52, 'Imports RME'!$D$47:$DS$47, AH$4, 'Imports RME'!$D$48:$DS$48, "Total")&gt;0, SUMIFS('Imports RME'!$D52:$DS52, 'Imports RME'!$D$47:$DS$47, AH$4, 'Imports RME'!$D$48:$DS$48, "Total"), "")</f>
        <v/>
      </c>
      <c r="AI15" s="58" t="str">
        <f>IF(SUMIFS('Imports RME'!$D52:$DS52, 'Imports RME'!$D$47:$DS$47, AI$4, 'Imports RME'!$D$48:$DS$48, "Total")&gt;0, SUMIFS('Imports RME'!$D52:$DS52, 'Imports RME'!$D$47:$DS$47, AI$4, 'Imports RME'!$D$48:$DS$48, "Total"), "")</f>
        <v/>
      </c>
      <c r="AJ15" s="58" t="str">
        <f>IF(SUMIFS('Imports RME'!$D52:$DS52, 'Imports RME'!$D$47:$DS$47, AJ$4, 'Imports RME'!$D$48:$DS$48, "Total")&gt;0, SUMIFS('Imports RME'!$D52:$DS52, 'Imports RME'!$D$47:$DS$47, AJ$4, 'Imports RME'!$D$48:$DS$48, "Total"), "")</f>
        <v/>
      </c>
      <c r="AK15" s="58" t="str">
        <f>IF(SUMIFS('Imports RME'!$D52:$DS52, 'Imports RME'!$D$47:$DS$47, AK$4, 'Imports RME'!$D$48:$DS$48, "Total")&gt;0, SUMIFS('Imports RME'!$D52:$DS52, 'Imports RME'!$D$47:$DS$47, AK$4, 'Imports RME'!$D$48:$DS$48, "Total"), "")</f>
        <v/>
      </c>
      <c r="AL15" s="58" t="str">
        <f>IF(SUMIFS('Imports RME'!$D52:$DS52, 'Imports RME'!$D$47:$DS$47, AL$4, 'Imports RME'!$D$48:$DS$48, "Total")&gt;0, SUMIFS('Imports RME'!$D52:$DS52, 'Imports RME'!$D$47:$DS$47, AL$4, 'Imports RME'!$D$48:$DS$48, "Total"), "")</f>
        <v/>
      </c>
      <c r="AM15" s="58" t="str">
        <f>IF(SUMIFS('Imports RME'!$D52:$DS52, 'Imports RME'!$D$47:$DS$47, AM$4, 'Imports RME'!$D$48:$DS$48, "Total")&gt;0, SUMIFS('Imports RME'!$D52:$DS52, 'Imports RME'!$D$47:$DS$47, AM$4, 'Imports RME'!$D$48:$DS$48, "Total"), "")</f>
        <v/>
      </c>
      <c r="AN15" s="58" t="str">
        <f>IF(SUMIFS('Imports RME'!$D52:$DS52, 'Imports RME'!$D$47:$DS$47, AN$4, 'Imports RME'!$D$48:$DS$48, "Total")&gt;0, SUMIFS('Imports RME'!$D52:$DS52, 'Imports RME'!$D$47:$DS$47, AN$4, 'Imports RME'!$D$48:$DS$48, "Total"), "")</f>
        <v/>
      </c>
      <c r="AO15" s="58" t="str">
        <f>IF(SUMIFS('Imports RME'!$D52:$DS52, 'Imports RME'!$D$47:$DS$47, AO$4, 'Imports RME'!$D$48:$DS$48, "Total")&gt;0, SUMIFS('Imports RME'!$D52:$DS52, 'Imports RME'!$D$47:$DS$47, AO$4, 'Imports RME'!$D$48:$DS$48, "Total"), "")</f>
        <v/>
      </c>
      <c r="AP15" s="58" t="str">
        <f>IF(SUMIFS('Imports RME'!$D52:$DS52, 'Imports RME'!$D$47:$DS$47, AP$4, 'Imports RME'!$D$48:$DS$48, "Total")&gt;0, SUMIFS('Imports RME'!$D52:$DS52, 'Imports RME'!$D$47:$DS$47, AP$4, 'Imports RME'!$D$48:$DS$48, "Total"), "")</f>
        <v/>
      </c>
    </row>
    <row r="16" spans="1:42" x14ac:dyDescent="0.3">
      <c r="B16" s="35"/>
      <c r="C16" s="35"/>
      <c r="D16" s="35"/>
      <c r="E16" s="35"/>
      <c r="F16" s="35"/>
      <c r="G16" s="35"/>
      <c r="H16" s="35"/>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row>
    <row r="17" spans="1:42" x14ac:dyDescent="0.3">
      <c r="B17" s="33" t="s">
        <v>1171</v>
      </c>
      <c r="C17" s="36">
        <f>IF(SUM(C18:C21)&gt;0, SUM(C18:C21), "")</f>
        <v>141396.07179096719</v>
      </c>
      <c r="D17" s="36">
        <f t="shared" ref="D17:J17" si="4">IF(SUM(D18:D21)&gt;0, SUM(D18:D21), "")</f>
        <v>127997.08831640739</v>
      </c>
      <c r="E17" s="36">
        <f t="shared" si="4"/>
        <v>151823.03662177676</v>
      </c>
      <c r="F17" s="36">
        <f t="shared" si="4"/>
        <v>139547.3263241112</v>
      </c>
      <c r="G17" s="36">
        <f t="shared" si="4"/>
        <v>161436.52193986747</v>
      </c>
      <c r="H17" s="36">
        <f t="shared" si="4"/>
        <v>148696.81453707349</v>
      </c>
      <c r="I17" s="36">
        <f t="shared" si="4"/>
        <v>152289.72627535037</v>
      </c>
      <c r="J17" s="36">
        <f t="shared" si="4"/>
        <v>151008.07773735339</v>
      </c>
      <c r="K17" s="36" t="str">
        <f t="shared" ref="K17:AP17" si="5">IF(SUM(K18:K21)&gt;0, SUM(K18:K21), "")</f>
        <v/>
      </c>
      <c r="L17" s="36" t="str">
        <f t="shared" si="5"/>
        <v/>
      </c>
      <c r="M17" s="36" t="str">
        <f t="shared" si="5"/>
        <v/>
      </c>
      <c r="N17" s="36" t="str">
        <f t="shared" si="5"/>
        <v/>
      </c>
      <c r="O17" s="36" t="str">
        <f t="shared" si="5"/>
        <v/>
      </c>
      <c r="P17" s="36" t="str">
        <f t="shared" si="5"/>
        <v/>
      </c>
      <c r="Q17" s="36" t="str">
        <f t="shared" si="5"/>
        <v/>
      </c>
      <c r="R17" s="36" t="str">
        <f t="shared" si="5"/>
        <v/>
      </c>
      <c r="S17" s="36" t="str">
        <f t="shared" si="5"/>
        <v/>
      </c>
      <c r="T17" s="36" t="str">
        <f t="shared" si="5"/>
        <v/>
      </c>
      <c r="U17" s="36" t="str">
        <f t="shared" si="5"/>
        <v/>
      </c>
      <c r="V17" s="36" t="str">
        <f t="shared" si="5"/>
        <v/>
      </c>
      <c r="W17" s="36" t="str">
        <f t="shared" si="5"/>
        <v/>
      </c>
      <c r="X17" s="36" t="str">
        <f t="shared" si="5"/>
        <v/>
      </c>
      <c r="Y17" s="36" t="str">
        <f t="shared" si="5"/>
        <v/>
      </c>
      <c r="Z17" s="36" t="str">
        <f t="shared" si="5"/>
        <v/>
      </c>
      <c r="AA17" s="36" t="str">
        <f t="shared" si="5"/>
        <v/>
      </c>
      <c r="AB17" s="36" t="str">
        <f t="shared" si="5"/>
        <v/>
      </c>
      <c r="AC17" s="36" t="str">
        <f t="shared" si="5"/>
        <v/>
      </c>
      <c r="AD17" s="36" t="str">
        <f t="shared" si="5"/>
        <v/>
      </c>
      <c r="AE17" s="36" t="str">
        <f t="shared" si="5"/>
        <v/>
      </c>
      <c r="AF17" s="36" t="str">
        <f t="shared" si="5"/>
        <v/>
      </c>
      <c r="AG17" s="36" t="str">
        <f t="shared" si="5"/>
        <v/>
      </c>
      <c r="AH17" s="36" t="str">
        <f t="shared" si="5"/>
        <v/>
      </c>
      <c r="AI17" s="36" t="str">
        <f t="shared" si="5"/>
        <v/>
      </c>
      <c r="AJ17" s="36" t="str">
        <f t="shared" si="5"/>
        <v/>
      </c>
      <c r="AK17" s="36" t="str">
        <f t="shared" si="5"/>
        <v/>
      </c>
      <c r="AL17" s="36" t="str">
        <f t="shared" si="5"/>
        <v/>
      </c>
      <c r="AM17" s="36" t="str">
        <f t="shared" si="5"/>
        <v/>
      </c>
      <c r="AN17" s="36" t="str">
        <f t="shared" si="5"/>
        <v/>
      </c>
      <c r="AO17" s="36" t="str">
        <f t="shared" si="5"/>
        <v/>
      </c>
      <c r="AP17" s="36" t="str">
        <f t="shared" si="5"/>
        <v/>
      </c>
    </row>
    <row r="18" spans="1:42" x14ac:dyDescent="0.3">
      <c r="B18" s="37" t="s">
        <v>55</v>
      </c>
      <c r="C18" s="58">
        <f>IF(SUMIFS('Exports RME'!$D49:$DS49, 'Exports RME'!$D$47:$DS$47, C$4, 'Exports RME'!$D$48:$DS$48, "Total")&gt;0, SUMIFS('Exports RME'!$D49:$DS49, 'Exports RME'!$D$47:$DS$47, C$4, 'Exports RME'!$D$48:$DS$48, "Total"), "")</f>
        <v>15108.873986870258</v>
      </c>
      <c r="D18" s="58">
        <f>IF(SUMIFS('Exports RME'!$D49:$DS49, 'Exports RME'!$D$47:$DS$47, D$4, 'Exports RME'!$D$48:$DS$48, "Total")&gt;0, SUMIFS('Exports RME'!$D49:$DS49, 'Exports RME'!$D$47:$DS$47, D$4, 'Exports RME'!$D$48:$DS$48, "Total"), "")</f>
        <v>15883.614025200695</v>
      </c>
      <c r="E18" s="58">
        <f>IF(SUMIFS('Exports RME'!$D49:$DS49, 'Exports RME'!$D$47:$DS$47, E$4, 'Exports RME'!$D$48:$DS$48, "Total")&gt;0, SUMIFS('Exports RME'!$D49:$DS49, 'Exports RME'!$D$47:$DS$47, E$4, 'Exports RME'!$D$48:$DS$48, "Total"), "")</f>
        <v>16667.707659269974</v>
      </c>
      <c r="F18" s="58">
        <f>IF(SUMIFS('Exports RME'!$D49:$DS49, 'Exports RME'!$D$47:$DS$47, F$4, 'Exports RME'!$D$48:$DS$48, "Total")&gt;0, SUMIFS('Exports RME'!$D49:$DS49, 'Exports RME'!$D$47:$DS$47, F$4, 'Exports RME'!$D$48:$DS$48, "Total"), "")</f>
        <v>19938.772761158325</v>
      </c>
      <c r="G18" s="58">
        <f>IF(SUMIFS('Exports RME'!$D49:$DS49, 'Exports RME'!$D$47:$DS$47, G$4, 'Exports RME'!$D$48:$DS$48, "Total")&gt;0, SUMIFS('Exports RME'!$D49:$DS49, 'Exports RME'!$D$47:$DS$47, G$4, 'Exports RME'!$D$48:$DS$48, "Total"), "")</f>
        <v>20089.235533974457</v>
      </c>
      <c r="H18" s="58">
        <f>IF(SUMIFS('Exports RME'!$D49:$DS49, 'Exports RME'!$D$47:$DS$47, H$4, 'Exports RME'!$D$48:$DS$48, "Total")&gt;0, SUMIFS('Exports RME'!$D49:$DS49, 'Exports RME'!$D$47:$DS$47, H$4, 'Exports RME'!$D$48:$DS$48, "Total"), "")</f>
        <v>17865.304782523661</v>
      </c>
      <c r="I18" s="58">
        <f>IF(SUMIFS('Exports RME'!$D49:$DS49, 'Exports RME'!$D$47:$DS$47, I$4, 'Exports RME'!$D$48:$DS$48, "Total")&gt;0, SUMIFS('Exports RME'!$D49:$DS49, 'Exports RME'!$D$47:$DS$47, I$4, 'Exports RME'!$D$48:$DS$48, "Total"), "")</f>
        <v>17674.182113975785</v>
      </c>
      <c r="J18" s="58">
        <f>IF(SUMIFS('Exports RME'!$D49:$DS49, 'Exports RME'!$D$47:$DS$47, J$4, 'Exports RME'!$D$48:$DS$48, "Total")&gt;0, SUMIFS('Exports RME'!$D49:$DS49, 'Exports RME'!$D$47:$DS$47, J$4, 'Exports RME'!$D$48:$DS$48, "Total"), "")</f>
        <v>14867.470606327715</v>
      </c>
      <c r="K18" s="58" t="str">
        <f>IF(SUMIFS('Exports RME'!$D49:$DS49, 'Exports RME'!$D$47:$DS$47, K$4, 'Exports RME'!$D$48:$DS$48, "Total")&gt;0, SUMIFS('Exports RME'!$D49:$DS49, 'Exports RME'!$D$47:$DS$47, K$4, 'Exports RME'!$D$48:$DS$48, "Total"), "")</f>
        <v/>
      </c>
      <c r="L18" s="58" t="str">
        <f>IF(SUMIFS('Exports RME'!$D49:$DS49, 'Exports RME'!$D$47:$DS$47, L$4, 'Exports RME'!$D$48:$DS$48, "Total")&gt;0, SUMIFS('Exports RME'!$D49:$DS49, 'Exports RME'!$D$47:$DS$47, L$4, 'Exports RME'!$D$48:$DS$48, "Total"), "")</f>
        <v/>
      </c>
      <c r="M18" s="58" t="str">
        <f>IF(SUMIFS('Exports RME'!$D49:$DS49, 'Exports RME'!$D$47:$DS$47, M$4, 'Exports RME'!$D$48:$DS$48, "Total")&gt;0, SUMIFS('Exports RME'!$D49:$DS49, 'Exports RME'!$D$47:$DS$47, M$4, 'Exports RME'!$D$48:$DS$48, "Total"), "")</f>
        <v/>
      </c>
      <c r="N18" s="58" t="str">
        <f>IF(SUMIFS('Exports RME'!$D49:$DS49, 'Exports RME'!$D$47:$DS$47, N$4, 'Exports RME'!$D$48:$DS$48, "Total")&gt;0, SUMIFS('Exports RME'!$D49:$DS49, 'Exports RME'!$D$47:$DS$47, N$4, 'Exports RME'!$D$48:$DS$48, "Total"), "")</f>
        <v/>
      </c>
      <c r="O18" s="58" t="str">
        <f>IF(SUMIFS('Exports RME'!$D49:$DS49, 'Exports RME'!$D$47:$DS$47, O$4, 'Exports RME'!$D$48:$DS$48, "Total")&gt;0, SUMIFS('Exports RME'!$D49:$DS49, 'Exports RME'!$D$47:$DS$47, O$4, 'Exports RME'!$D$48:$DS$48, "Total"), "")</f>
        <v/>
      </c>
      <c r="P18" s="58" t="str">
        <f>IF(SUMIFS('Exports RME'!$D49:$DS49, 'Exports RME'!$D$47:$DS$47, P$4, 'Exports RME'!$D$48:$DS$48, "Total")&gt;0, SUMIFS('Exports RME'!$D49:$DS49, 'Exports RME'!$D$47:$DS$47, P$4, 'Exports RME'!$D$48:$DS$48, "Total"), "")</f>
        <v/>
      </c>
      <c r="Q18" s="58" t="str">
        <f>IF(SUMIFS('Exports RME'!$D49:$DS49, 'Exports RME'!$D$47:$DS$47, Q$4, 'Exports RME'!$D$48:$DS$48, "Total")&gt;0, SUMIFS('Exports RME'!$D49:$DS49, 'Exports RME'!$D$47:$DS$47, Q$4, 'Exports RME'!$D$48:$DS$48, "Total"), "")</f>
        <v/>
      </c>
      <c r="R18" s="58" t="str">
        <f>IF(SUMIFS('Exports RME'!$D49:$DS49, 'Exports RME'!$D$47:$DS$47, R$4, 'Exports RME'!$D$48:$DS$48, "Total")&gt;0, SUMIFS('Exports RME'!$D49:$DS49, 'Exports RME'!$D$47:$DS$47, R$4, 'Exports RME'!$D$48:$DS$48, "Total"), "")</f>
        <v/>
      </c>
      <c r="S18" s="58" t="str">
        <f>IF(SUMIFS('Exports RME'!$D49:$DS49, 'Exports RME'!$D$47:$DS$47, S$4, 'Exports RME'!$D$48:$DS$48, "Total")&gt;0, SUMIFS('Exports RME'!$D49:$DS49, 'Exports RME'!$D$47:$DS$47, S$4, 'Exports RME'!$D$48:$DS$48, "Total"), "")</f>
        <v/>
      </c>
      <c r="T18" s="58" t="str">
        <f>IF(SUMIFS('Exports RME'!$D49:$DS49, 'Exports RME'!$D$47:$DS$47, T$4, 'Exports RME'!$D$48:$DS$48, "Total")&gt;0, SUMIFS('Exports RME'!$D49:$DS49, 'Exports RME'!$D$47:$DS$47, T$4, 'Exports RME'!$D$48:$DS$48, "Total"), "")</f>
        <v/>
      </c>
      <c r="U18" s="58" t="str">
        <f>IF(SUMIFS('Exports RME'!$D49:$DS49, 'Exports RME'!$D$47:$DS$47, U$4, 'Exports RME'!$D$48:$DS$48, "Total")&gt;0, SUMIFS('Exports RME'!$D49:$DS49, 'Exports RME'!$D$47:$DS$47, U$4, 'Exports RME'!$D$48:$DS$48, "Total"), "")</f>
        <v/>
      </c>
      <c r="V18" s="58" t="str">
        <f>IF(SUMIFS('Exports RME'!$D49:$DS49, 'Exports RME'!$D$47:$DS$47, V$4, 'Exports RME'!$D$48:$DS$48, "Total")&gt;0, SUMIFS('Exports RME'!$D49:$DS49, 'Exports RME'!$D$47:$DS$47, V$4, 'Exports RME'!$D$48:$DS$48, "Total"), "")</f>
        <v/>
      </c>
      <c r="W18" s="58" t="str">
        <f>IF(SUMIFS('Exports RME'!$D49:$DS49, 'Exports RME'!$D$47:$DS$47, W$4, 'Exports RME'!$D$48:$DS$48, "Total")&gt;0, SUMIFS('Exports RME'!$D49:$DS49, 'Exports RME'!$D$47:$DS$47, W$4, 'Exports RME'!$D$48:$DS$48, "Total"), "")</f>
        <v/>
      </c>
      <c r="X18" s="58" t="str">
        <f>IF(SUMIFS('Exports RME'!$D49:$DS49, 'Exports RME'!$D$47:$DS$47, X$4, 'Exports RME'!$D$48:$DS$48, "Total")&gt;0, SUMIFS('Exports RME'!$D49:$DS49, 'Exports RME'!$D$47:$DS$47, X$4, 'Exports RME'!$D$48:$DS$48, "Total"), "")</f>
        <v/>
      </c>
      <c r="Y18" s="58" t="str">
        <f>IF(SUMIFS('Exports RME'!$D49:$DS49, 'Exports RME'!$D$47:$DS$47, Y$4, 'Exports RME'!$D$48:$DS$48, "Total")&gt;0, SUMIFS('Exports RME'!$D49:$DS49, 'Exports RME'!$D$47:$DS$47, Y$4, 'Exports RME'!$D$48:$DS$48, "Total"), "")</f>
        <v/>
      </c>
      <c r="Z18" s="58" t="str">
        <f>IF(SUMIFS('Exports RME'!$D49:$DS49, 'Exports RME'!$D$47:$DS$47, Z$4, 'Exports RME'!$D$48:$DS$48, "Total")&gt;0, SUMIFS('Exports RME'!$D49:$DS49, 'Exports RME'!$D$47:$DS$47, Z$4, 'Exports RME'!$D$48:$DS$48, "Total"), "")</f>
        <v/>
      </c>
      <c r="AA18" s="58" t="str">
        <f>IF(SUMIFS('Exports RME'!$D49:$DS49, 'Exports RME'!$D$47:$DS$47, AA$4, 'Exports RME'!$D$48:$DS$48, "Total")&gt;0, SUMIFS('Exports RME'!$D49:$DS49, 'Exports RME'!$D$47:$DS$47, AA$4, 'Exports RME'!$D$48:$DS$48, "Total"), "")</f>
        <v/>
      </c>
      <c r="AB18" s="58" t="str">
        <f>IF(SUMIFS('Exports RME'!$D49:$DS49, 'Exports RME'!$D$47:$DS$47, AB$4, 'Exports RME'!$D$48:$DS$48, "Total")&gt;0, SUMIFS('Exports RME'!$D49:$DS49, 'Exports RME'!$D$47:$DS$47, AB$4, 'Exports RME'!$D$48:$DS$48, "Total"), "")</f>
        <v/>
      </c>
      <c r="AC18" s="58" t="str">
        <f>IF(SUMIFS('Exports RME'!$D49:$DS49, 'Exports RME'!$D$47:$DS$47, AC$4, 'Exports RME'!$D$48:$DS$48, "Total")&gt;0, SUMIFS('Exports RME'!$D49:$DS49, 'Exports RME'!$D$47:$DS$47, AC$4, 'Exports RME'!$D$48:$DS$48, "Total"), "")</f>
        <v/>
      </c>
      <c r="AD18" s="58" t="str">
        <f>IF(SUMIFS('Exports RME'!$D49:$DS49, 'Exports RME'!$D$47:$DS$47, AD$4, 'Exports RME'!$D$48:$DS$48, "Total")&gt;0, SUMIFS('Exports RME'!$D49:$DS49, 'Exports RME'!$D$47:$DS$47, AD$4, 'Exports RME'!$D$48:$DS$48, "Total"), "")</f>
        <v/>
      </c>
      <c r="AE18" s="58" t="str">
        <f>IF(SUMIFS('Exports RME'!$D49:$DS49, 'Exports RME'!$D$47:$DS$47, AE$4, 'Exports RME'!$D$48:$DS$48, "Total")&gt;0, SUMIFS('Exports RME'!$D49:$DS49, 'Exports RME'!$D$47:$DS$47, AE$4, 'Exports RME'!$D$48:$DS$48, "Total"), "")</f>
        <v/>
      </c>
      <c r="AF18" s="58" t="str">
        <f>IF(SUMIFS('Exports RME'!$D49:$DS49, 'Exports RME'!$D$47:$DS$47, AF$4, 'Exports RME'!$D$48:$DS$48, "Total")&gt;0, SUMIFS('Exports RME'!$D49:$DS49, 'Exports RME'!$D$47:$DS$47, AF$4, 'Exports RME'!$D$48:$DS$48, "Total"), "")</f>
        <v/>
      </c>
      <c r="AG18" s="58" t="str">
        <f>IF(SUMIFS('Exports RME'!$D49:$DS49, 'Exports RME'!$D$47:$DS$47, AG$4, 'Exports RME'!$D$48:$DS$48, "Total")&gt;0, SUMIFS('Exports RME'!$D49:$DS49, 'Exports RME'!$D$47:$DS$47, AG$4, 'Exports RME'!$D$48:$DS$48, "Total"), "")</f>
        <v/>
      </c>
      <c r="AH18" s="58" t="str">
        <f>IF(SUMIFS('Exports RME'!$D49:$DS49, 'Exports RME'!$D$47:$DS$47, AH$4, 'Exports RME'!$D$48:$DS$48, "Total")&gt;0, SUMIFS('Exports RME'!$D49:$DS49, 'Exports RME'!$D$47:$DS$47, AH$4, 'Exports RME'!$D$48:$DS$48, "Total"), "")</f>
        <v/>
      </c>
      <c r="AI18" s="58" t="str">
        <f>IF(SUMIFS('Exports RME'!$D49:$DS49, 'Exports RME'!$D$47:$DS$47, AI$4, 'Exports RME'!$D$48:$DS$48, "Total")&gt;0, SUMIFS('Exports RME'!$D49:$DS49, 'Exports RME'!$D$47:$DS$47, AI$4, 'Exports RME'!$D$48:$DS$48, "Total"), "")</f>
        <v/>
      </c>
      <c r="AJ18" s="58" t="str">
        <f>IF(SUMIFS('Exports RME'!$D49:$DS49, 'Exports RME'!$D$47:$DS$47, AJ$4, 'Exports RME'!$D$48:$DS$48, "Total")&gt;0, SUMIFS('Exports RME'!$D49:$DS49, 'Exports RME'!$D$47:$DS$47, AJ$4, 'Exports RME'!$D$48:$DS$48, "Total"), "")</f>
        <v/>
      </c>
      <c r="AK18" s="58" t="str">
        <f>IF(SUMIFS('Exports RME'!$D49:$DS49, 'Exports RME'!$D$47:$DS$47, AK$4, 'Exports RME'!$D$48:$DS$48, "Total")&gt;0, SUMIFS('Exports RME'!$D49:$DS49, 'Exports RME'!$D$47:$DS$47, AK$4, 'Exports RME'!$D$48:$DS$48, "Total"), "")</f>
        <v/>
      </c>
      <c r="AL18" s="58" t="str">
        <f>IF(SUMIFS('Exports RME'!$D49:$DS49, 'Exports RME'!$D$47:$DS$47, AL$4, 'Exports RME'!$D$48:$DS$48, "Total")&gt;0, SUMIFS('Exports RME'!$D49:$DS49, 'Exports RME'!$D$47:$DS$47, AL$4, 'Exports RME'!$D$48:$DS$48, "Total"), "")</f>
        <v/>
      </c>
      <c r="AM18" s="58" t="str">
        <f>IF(SUMIFS('Exports RME'!$D49:$DS49, 'Exports RME'!$D$47:$DS$47, AM$4, 'Exports RME'!$D$48:$DS$48, "Total")&gt;0, SUMIFS('Exports RME'!$D49:$DS49, 'Exports RME'!$D$47:$DS$47, AM$4, 'Exports RME'!$D$48:$DS$48, "Total"), "")</f>
        <v/>
      </c>
      <c r="AN18" s="58" t="str">
        <f>IF(SUMIFS('Exports RME'!$D49:$DS49, 'Exports RME'!$D$47:$DS$47, AN$4, 'Exports RME'!$D$48:$DS$48, "Total")&gt;0, SUMIFS('Exports RME'!$D49:$DS49, 'Exports RME'!$D$47:$DS$47, AN$4, 'Exports RME'!$D$48:$DS$48, "Total"), "")</f>
        <v/>
      </c>
      <c r="AO18" s="58" t="str">
        <f>IF(SUMIFS('Exports RME'!$D49:$DS49, 'Exports RME'!$D$47:$DS$47, AO$4, 'Exports RME'!$D$48:$DS$48, "Total")&gt;0, SUMIFS('Exports RME'!$D49:$DS49, 'Exports RME'!$D$47:$DS$47, AO$4, 'Exports RME'!$D$48:$DS$48, "Total"), "")</f>
        <v/>
      </c>
      <c r="AP18" s="58" t="str">
        <f>IF(SUMIFS('Exports RME'!$D49:$DS49, 'Exports RME'!$D$47:$DS$47, AP$4, 'Exports RME'!$D$48:$DS$48, "Total")&gt;0, SUMIFS('Exports RME'!$D49:$DS49, 'Exports RME'!$D$47:$DS$47, AP$4, 'Exports RME'!$D$48:$DS$48, "Total"), "")</f>
        <v/>
      </c>
    </row>
    <row r="19" spans="1:42" x14ac:dyDescent="0.3">
      <c r="B19" s="37" t="s">
        <v>1160</v>
      </c>
      <c r="C19" s="58">
        <f>IF(SUMIFS('Exports RME'!$D50:$DS50, 'Exports RME'!$D$47:$DS$47, C$4, 'Exports RME'!$D$48:$DS$48, "Total")&gt;0, SUMIFS('Exports RME'!$D50:$DS50, 'Exports RME'!$D$47:$DS$47, C$4, 'Exports RME'!$D$48:$DS$48, "Total"), "")</f>
        <v>16119.72847584969</v>
      </c>
      <c r="D19" s="58">
        <f>IF(SUMIFS('Exports RME'!$D50:$DS50, 'Exports RME'!$D$47:$DS$47, D$4, 'Exports RME'!$D$48:$DS$48, "Total")&gt;0, SUMIFS('Exports RME'!$D50:$DS50, 'Exports RME'!$D$47:$DS$47, D$4, 'Exports RME'!$D$48:$DS$48, "Total"), "")</f>
        <v>11213.30098628857</v>
      </c>
      <c r="E19" s="58">
        <f>IF(SUMIFS('Exports RME'!$D50:$DS50, 'Exports RME'!$D$47:$DS$47, E$4, 'Exports RME'!$D$48:$DS$48, "Total")&gt;0, SUMIFS('Exports RME'!$D50:$DS50, 'Exports RME'!$D$47:$DS$47, E$4, 'Exports RME'!$D$48:$DS$48, "Total"), "")</f>
        <v>35917.403049892309</v>
      </c>
      <c r="F19" s="58">
        <f>IF(SUMIFS('Exports RME'!$D50:$DS50, 'Exports RME'!$D$47:$DS$47, F$4, 'Exports RME'!$D$48:$DS$48, "Total")&gt;0, SUMIFS('Exports RME'!$D50:$DS50, 'Exports RME'!$D$47:$DS$47, F$4, 'Exports RME'!$D$48:$DS$48, "Total"), "")</f>
        <v>21987.337964021932</v>
      </c>
      <c r="G19" s="58">
        <f>IF(SUMIFS('Exports RME'!$D50:$DS50, 'Exports RME'!$D$47:$DS$47, G$4, 'Exports RME'!$D$48:$DS$48, "Total")&gt;0, SUMIFS('Exports RME'!$D50:$DS50, 'Exports RME'!$D$47:$DS$47, G$4, 'Exports RME'!$D$48:$DS$48, "Total"), "")</f>
        <v>28944.921939270702</v>
      </c>
      <c r="H19" s="58">
        <f>IF(SUMIFS('Exports RME'!$D50:$DS50, 'Exports RME'!$D$47:$DS$47, H$4, 'Exports RME'!$D$48:$DS$48, "Total")&gt;0, SUMIFS('Exports RME'!$D50:$DS50, 'Exports RME'!$D$47:$DS$47, H$4, 'Exports RME'!$D$48:$DS$48, "Total"), "")</f>
        <v>16118.346002487899</v>
      </c>
      <c r="I19" s="58">
        <f>IF(SUMIFS('Exports RME'!$D50:$DS50, 'Exports RME'!$D$47:$DS$47, I$4, 'Exports RME'!$D$48:$DS$48, "Total")&gt;0, SUMIFS('Exports RME'!$D50:$DS50, 'Exports RME'!$D$47:$DS$47, I$4, 'Exports RME'!$D$48:$DS$48, "Total"), "")</f>
        <v>17337.878289309108</v>
      </c>
      <c r="J19" s="58">
        <f>IF(SUMIFS('Exports RME'!$D50:$DS50, 'Exports RME'!$D$47:$DS$47, J$4, 'Exports RME'!$D$48:$DS$48, "Total")&gt;0, SUMIFS('Exports RME'!$D50:$DS50, 'Exports RME'!$D$47:$DS$47, J$4, 'Exports RME'!$D$48:$DS$48, "Total"), "")</f>
        <v>18789.334922198363</v>
      </c>
      <c r="K19" s="58" t="str">
        <f>IF(SUMIFS('Exports RME'!$D50:$DS50, 'Exports RME'!$D$47:$DS$47, K$4, 'Exports RME'!$D$48:$DS$48, "Total")&gt;0, SUMIFS('Exports RME'!$D50:$DS50, 'Exports RME'!$D$47:$DS$47, K$4, 'Exports RME'!$D$48:$DS$48, "Total"), "")</f>
        <v/>
      </c>
      <c r="L19" s="58" t="str">
        <f>IF(SUMIFS('Exports RME'!$D50:$DS50, 'Exports RME'!$D$47:$DS$47, L$4, 'Exports RME'!$D$48:$DS$48, "Total")&gt;0, SUMIFS('Exports RME'!$D50:$DS50, 'Exports RME'!$D$47:$DS$47, L$4, 'Exports RME'!$D$48:$DS$48, "Total"), "")</f>
        <v/>
      </c>
      <c r="M19" s="58" t="str">
        <f>IF(SUMIFS('Exports RME'!$D50:$DS50, 'Exports RME'!$D$47:$DS$47, M$4, 'Exports RME'!$D$48:$DS$48, "Total")&gt;0, SUMIFS('Exports RME'!$D50:$DS50, 'Exports RME'!$D$47:$DS$47, M$4, 'Exports RME'!$D$48:$DS$48, "Total"), "")</f>
        <v/>
      </c>
      <c r="N19" s="58" t="str">
        <f>IF(SUMIFS('Exports RME'!$D50:$DS50, 'Exports RME'!$D$47:$DS$47, N$4, 'Exports RME'!$D$48:$DS$48, "Total")&gt;0, SUMIFS('Exports RME'!$D50:$DS50, 'Exports RME'!$D$47:$DS$47, N$4, 'Exports RME'!$D$48:$DS$48, "Total"), "")</f>
        <v/>
      </c>
      <c r="O19" s="58" t="str">
        <f>IF(SUMIFS('Exports RME'!$D50:$DS50, 'Exports RME'!$D$47:$DS$47, O$4, 'Exports RME'!$D$48:$DS$48, "Total")&gt;0, SUMIFS('Exports RME'!$D50:$DS50, 'Exports RME'!$D$47:$DS$47, O$4, 'Exports RME'!$D$48:$DS$48, "Total"), "")</f>
        <v/>
      </c>
      <c r="P19" s="58" t="str">
        <f>IF(SUMIFS('Exports RME'!$D50:$DS50, 'Exports RME'!$D$47:$DS$47, P$4, 'Exports RME'!$D$48:$DS$48, "Total")&gt;0, SUMIFS('Exports RME'!$D50:$DS50, 'Exports RME'!$D$47:$DS$47, P$4, 'Exports RME'!$D$48:$DS$48, "Total"), "")</f>
        <v/>
      </c>
      <c r="Q19" s="58" t="str">
        <f>IF(SUMIFS('Exports RME'!$D50:$DS50, 'Exports RME'!$D$47:$DS$47, Q$4, 'Exports RME'!$D$48:$DS$48, "Total")&gt;0, SUMIFS('Exports RME'!$D50:$DS50, 'Exports RME'!$D$47:$DS$47, Q$4, 'Exports RME'!$D$48:$DS$48, "Total"), "")</f>
        <v/>
      </c>
      <c r="R19" s="58" t="str">
        <f>IF(SUMIFS('Exports RME'!$D50:$DS50, 'Exports RME'!$D$47:$DS$47, R$4, 'Exports RME'!$D$48:$DS$48, "Total")&gt;0, SUMIFS('Exports RME'!$D50:$DS50, 'Exports RME'!$D$47:$DS$47, R$4, 'Exports RME'!$D$48:$DS$48, "Total"), "")</f>
        <v/>
      </c>
      <c r="S19" s="58" t="str">
        <f>IF(SUMIFS('Exports RME'!$D50:$DS50, 'Exports RME'!$D$47:$DS$47, S$4, 'Exports RME'!$D$48:$DS$48, "Total")&gt;0, SUMIFS('Exports RME'!$D50:$DS50, 'Exports RME'!$D$47:$DS$47, S$4, 'Exports RME'!$D$48:$DS$48, "Total"), "")</f>
        <v/>
      </c>
      <c r="T19" s="58" t="str">
        <f>IF(SUMIFS('Exports RME'!$D50:$DS50, 'Exports RME'!$D$47:$DS$47, T$4, 'Exports RME'!$D$48:$DS$48, "Total")&gt;0, SUMIFS('Exports RME'!$D50:$DS50, 'Exports RME'!$D$47:$DS$47, T$4, 'Exports RME'!$D$48:$DS$48, "Total"), "")</f>
        <v/>
      </c>
      <c r="U19" s="58" t="str">
        <f>IF(SUMIFS('Exports RME'!$D50:$DS50, 'Exports RME'!$D$47:$DS$47, U$4, 'Exports RME'!$D$48:$DS$48, "Total")&gt;0, SUMIFS('Exports RME'!$D50:$DS50, 'Exports RME'!$D$47:$DS$47, U$4, 'Exports RME'!$D$48:$DS$48, "Total"), "")</f>
        <v/>
      </c>
      <c r="V19" s="58" t="str">
        <f>IF(SUMIFS('Exports RME'!$D50:$DS50, 'Exports RME'!$D$47:$DS$47, V$4, 'Exports RME'!$D$48:$DS$48, "Total")&gt;0, SUMIFS('Exports RME'!$D50:$DS50, 'Exports RME'!$D$47:$DS$47, V$4, 'Exports RME'!$D$48:$DS$48, "Total"), "")</f>
        <v/>
      </c>
      <c r="W19" s="58" t="str">
        <f>IF(SUMIFS('Exports RME'!$D50:$DS50, 'Exports RME'!$D$47:$DS$47, W$4, 'Exports RME'!$D$48:$DS$48, "Total")&gt;0, SUMIFS('Exports RME'!$D50:$DS50, 'Exports RME'!$D$47:$DS$47, W$4, 'Exports RME'!$D$48:$DS$48, "Total"), "")</f>
        <v/>
      </c>
      <c r="X19" s="58" t="str">
        <f>IF(SUMIFS('Exports RME'!$D50:$DS50, 'Exports RME'!$D$47:$DS$47, X$4, 'Exports RME'!$D$48:$DS$48, "Total")&gt;0, SUMIFS('Exports RME'!$D50:$DS50, 'Exports RME'!$D$47:$DS$47, X$4, 'Exports RME'!$D$48:$DS$48, "Total"), "")</f>
        <v/>
      </c>
      <c r="Y19" s="58" t="str">
        <f>IF(SUMIFS('Exports RME'!$D50:$DS50, 'Exports RME'!$D$47:$DS$47, Y$4, 'Exports RME'!$D$48:$DS$48, "Total")&gt;0, SUMIFS('Exports RME'!$D50:$DS50, 'Exports RME'!$D$47:$DS$47, Y$4, 'Exports RME'!$D$48:$DS$48, "Total"), "")</f>
        <v/>
      </c>
      <c r="Z19" s="58" t="str">
        <f>IF(SUMIFS('Exports RME'!$D50:$DS50, 'Exports RME'!$D$47:$DS$47, Z$4, 'Exports RME'!$D$48:$DS$48, "Total")&gt;0, SUMIFS('Exports RME'!$D50:$DS50, 'Exports RME'!$D$47:$DS$47, Z$4, 'Exports RME'!$D$48:$DS$48, "Total"), "")</f>
        <v/>
      </c>
      <c r="AA19" s="58" t="str">
        <f>IF(SUMIFS('Exports RME'!$D50:$DS50, 'Exports RME'!$D$47:$DS$47, AA$4, 'Exports RME'!$D$48:$DS$48, "Total")&gt;0, SUMIFS('Exports RME'!$D50:$DS50, 'Exports RME'!$D$47:$DS$47, AA$4, 'Exports RME'!$D$48:$DS$48, "Total"), "")</f>
        <v/>
      </c>
      <c r="AB19" s="58" t="str">
        <f>IF(SUMIFS('Exports RME'!$D50:$DS50, 'Exports RME'!$D$47:$DS$47, AB$4, 'Exports RME'!$D$48:$DS$48, "Total")&gt;0, SUMIFS('Exports RME'!$D50:$DS50, 'Exports RME'!$D$47:$DS$47, AB$4, 'Exports RME'!$D$48:$DS$48, "Total"), "")</f>
        <v/>
      </c>
      <c r="AC19" s="58" t="str">
        <f>IF(SUMIFS('Exports RME'!$D50:$DS50, 'Exports RME'!$D$47:$DS$47, AC$4, 'Exports RME'!$D$48:$DS$48, "Total")&gt;0, SUMIFS('Exports RME'!$D50:$DS50, 'Exports RME'!$D$47:$DS$47, AC$4, 'Exports RME'!$D$48:$DS$48, "Total"), "")</f>
        <v/>
      </c>
      <c r="AD19" s="58" t="str">
        <f>IF(SUMIFS('Exports RME'!$D50:$DS50, 'Exports RME'!$D$47:$DS$47, AD$4, 'Exports RME'!$D$48:$DS$48, "Total")&gt;0, SUMIFS('Exports RME'!$D50:$DS50, 'Exports RME'!$D$47:$DS$47, AD$4, 'Exports RME'!$D$48:$DS$48, "Total"), "")</f>
        <v/>
      </c>
      <c r="AE19" s="58" t="str">
        <f>IF(SUMIFS('Exports RME'!$D50:$DS50, 'Exports RME'!$D$47:$DS$47, AE$4, 'Exports RME'!$D$48:$DS$48, "Total")&gt;0, SUMIFS('Exports RME'!$D50:$DS50, 'Exports RME'!$D$47:$DS$47, AE$4, 'Exports RME'!$D$48:$DS$48, "Total"), "")</f>
        <v/>
      </c>
      <c r="AF19" s="58" t="str">
        <f>IF(SUMIFS('Exports RME'!$D50:$DS50, 'Exports RME'!$D$47:$DS$47, AF$4, 'Exports RME'!$D$48:$DS$48, "Total")&gt;0, SUMIFS('Exports RME'!$D50:$DS50, 'Exports RME'!$D$47:$DS$47, AF$4, 'Exports RME'!$D$48:$DS$48, "Total"), "")</f>
        <v/>
      </c>
      <c r="AG19" s="58" t="str">
        <f>IF(SUMIFS('Exports RME'!$D50:$DS50, 'Exports RME'!$D$47:$DS$47, AG$4, 'Exports RME'!$D$48:$DS$48, "Total")&gt;0, SUMIFS('Exports RME'!$D50:$DS50, 'Exports RME'!$D$47:$DS$47, AG$4, 'Exports RME'!$D$48:$DS$48, "Total"), "")</f>
        <v/>
      </c>
      <c r="AH19" s="58" t="str">
        <f>IF(SUMIFS('Exports RME'!$D50:$DS50, 'Exports RME'!$D$47:$DS$47, AH$4, 'Exports RME'!$D$48:$DS$48, "Total")&gt;0, SUMIFS('Exports RME'!$D50:$DS50, 'Exports RME'!$D$47:$DS$47, AH$4, 'Exports RME'!$D$48:$DS$48, "Total"), "")</f>
        <v/>
      </c>
      <c r="AI19" s="58" t="str">
        <f>IF(SUMIFS('Exports RME'!$D50:$DS50, 'Exports RME'!$D$47:$DS$47, AI$4, 'Exports RME'!$D$48:$DS$48, "Total")&gt;0, SUMIFS('Exports RME'!$D50:$DS50, 'Exports RME'!$D$47:$DS$47, AI$4, 'Exports RME'!$D$48:$DS$48, "Total"), "")</f>
        <v/>
      </c>
      <c r="AJ19" s="58" t="str">
        <f>IF(SUMIFS('Exports RME'!$D50:$DS50, 'Exports RME'!$D$47:$DS$47, AJ$4, 'Exports RME'!$D$48:$DS$48, "Total")&gt;0, SUMIFS('Exports RME'!$D50:$DS50, 'Exports RME'!$D$47:$DS$47, AJ$4, 'Exports RME'!$D$48:$DS$48, "Total"), "")</f>
        <v/>
      </c>
      <c r="AK19" s="58" t="str">
        <f>IF(SUMIFS('Exports RME'!$D50:$DS50, 'Exports RME'!$D$47:$DS$47, AK$4, 'Exports RME'!$D$48:$DS$48, "Total")&gt;0, SUMIFS('Exports RME'!$D50:$DS50, 'Exports RME'!$D$47:$DS$47, AK$4, 'Exports RME'!$D$48:$DS$48, "Total"), "")</f>
        <v/>
      </c>
      <c r="AL19" s="58" t="str">
        <f>IF(SUMIFS('Exports RME'!$D50:$DS50, 'Exports RME'!$D$47:$DS$47, AL$4, 'Exports RME'!$D$48:$DS$48, "Total")&gt;0, SUMIFS('Exports RME'!$D50:$DS50, 'Exports RME'!$D$47:$DS$47, AL$4, 'Exports RME'!$D$48:$DS$48, "Total"), "")</f>
        <v/>
      </c>
      <c r="AM19" s="58" t="str">
        <f>IF(SUMIFS('Exports RME'!$D50:$DS50, 'Exports RME'!$D$47:$DS$47, AM$4, 'Exports RME'!$D$48:$DS$48, "Total")&gt;0, SUMIFS('Exports RME'!$D50:$DS50, 'Exports RME'!$D$47:$DS$47, AM$4, 'Exports RME'!$D$48:$DS$48, "Total"), "")</f>
        <v/>
      </c>
      <c r="AN19" s="58" t="str">
        <f>IF(SUMIFS('Exports RME'!$D50:$DS50, 'Exports RME'!$D$47:$DS$47, AN$4, 'Exports RME'!$D$48:$DS$48, "Total")&gt;0, SUMIFS('Exports RME'!$D50:$DS50, 'Exports RME'!$D$47:$DS$47, AN$4, 'Exports RME'!$D$48:$DS$48, "Total"), "")</f>
        <v/>
      </c>
      <c r="AO19" s="58" t="str">
        <f>IF(SUMIFS('Exports RME'!$D50:$DS50, 'Exports RME'!$D$47:$DS$47, AO$4, 'Exports RME'!$D$48:$DS$48, "Total")&gt;0, SUMIFS('Exports RME'!$D50:$DS50, 'Exports RME'!$D$47:$DS$47, AO$4, 'Exports RME'!$D$48:$DS$48, "Total"), "")</f>
        <v/>
      </c>
      <c r="AP19" s="58" t="str">
        <f>IF(SUMIFS('Exports RME'!$D50:$DS50, 'Exports RME'!$D$47:$DS$47, AP$4, 'Exports RME'!$D$48:$DS$48, "Total")&gt;0, SUMIFS('Exports RME'!$D50:$DS50, 'Exports RME'!$D$47:$DS$47, AP$4, 'Exports RME'!$D$48:$DS$48, "Total"), "")</f>
        <v/>
      </c>
    </row>
    <row r="20" spans="1:42" x14ac:dyDescent="0.3">
      <c r="B20" s="37" t="s">
        <v>139</v>
      </c>
      <c r="C20" s="58">
        <f>IF(SUMIFS('Exports RME'!$D51:$DS51, 'Exports RME'!$D$47:$DS$47, C$4, 'Exports RME'!$D$48:$DS$48, "Total")&gt;0, SUMIFS('Exports RME'!$D51:$DS51, 'Exports RME'!$D$47:$DS$47, C$4, 'Exports RME'!$D$48:$DS$48, "Total"), "")</f>
        <v>21293.450801973224</v>
      </c>
      <c r="D20" s="58">
        <f>IF(SUMIFS('Exports RME'!$D51:$DS51, 'Exports RME'!$D$47:$DS$47, D$4, 'Exports RME'!$D$48:$DS$48, "Total")&gt;0, SUMIFS('Exports RME'!$D51:$DS51, 'Exports RME'!$D$47:$DS$47, D$4, 'Exports RME'!$D$48:$DS$48, "Total"), "")</f>
        <v>19867.54589604387</v>
      </c>
      <c r="E20" s="58">
        <f>IF(SUMIFS('Exports RME'!$D51:$DS51, 'Exports RME'!$D$47:$DS$47, E$4, 'Exports RME'!$D$48:$DS$48, "Total")&gt;0, SUMIFS('Exports RME'!$D51:$DS51, 'Exports RME'!$D$47:$DS$47, E$4, 'Exports RME'!$D$48:$DS$48, "Total"), "")</f>
        <v>20291.141977873031</v>
      </c>
      <c r="F20" s="58">
        <f>IF(SUMIFS('Exports RME'!$D51:$DS51, 'Exports RME'!$D$47:$DS$47, F$4, 'Exports RME'!$D$48:$DS$48, "Total")&gt;0, SUMIFS('Exports RME'!$D51:$DS51, 'Exports RME'!$D$47:$DS$47, F$4, 'Exports RME'!$D$48:$DS$48, "Total"), "")</f>
        <v>20598.978838001785</v>
      </c>
      <c r="G20" s="58">
        <f>IF(SUMIFS('Exports RME'!$D51:$DS51, 'Exports RME'!$D$47:$DS$47, G$4, 'Exports RME'!$D$48:$DS$48, "Total")&gt;0, SUMIFS('Exports RME'!$D51:$DS51, 'Exports RME'!$D$47:$DS$47, G$4, 'Exports RME'!$D$48:$DS$48, "Total"), "")</f>
        <v>21665.846562264385</v>
      </c>
      <c r="H20" s="58">
        <f>IF(SUMIFS('Exports RME'!$D51:$DS51, 'Exports RME'!$D$47:$DS$47, H$4, 'Exports RME'!$D$48:$DS$48, "Total")&gt;0, SUMIFS('Exports RME'!$D51:$DS51, 'Exports RME'!$D$47:$DS$47, H$4, 'Exports RME'!$D$48:$DS$48, "Total"), "")</f>
        <v>21133.589373744093</v>
      </c>
      <c r="I20" s="58">
        <f>IF(SUMIFS('Exports RME'!$D51:$DS51, 'Exports RME'!$D$47:$DS$47, I$4, 'Exports RME'!$D$48:$DS$48, "Total")&gt;0, SUMIFS('Exports RME'!$D51:$DS51, 'Exports RME'!$D$47:$DS$47, I$4, 'Exports RME'!$D$48:$DS$48, "Total"), "")</f>
        <v>21042.825463452562</v>
      </c>
      <c r="J20" s="58">
        <f>IF(SUMIFS('Exports RME'!$D51:$DS51, 'Exports RME'!$D$47:$DS$47, J$4, 'Exports RME'!$D$48:$DS$48, "Total")&gt;0, SUMIFS('Exports RME'!$D51:$DS51, 'Exports RME'!$D$47:$DS$47, J$4, 'Exports RME'!$D$48:$DS$48, "Total"), "")</f>
        <v>19436.559757611351</v>
      </c>
      <c r="K20" s="58" t="str">
        <f>IF(SUMIFS('Exports RME'!$D51:$DS51, 'Exports RME'!$D$47:$DS$47, K$4, 'Exports RME'!$D$48:$DS$48, "Total")&gt;0, SUMIFS('Exports RME'!$D51:$DS51, 'Exports RME'!$D$47:$DS$47, K$4, 'Exports RME'!$D$48:$DS$48, "Total"), "")</f>
        <v/>
      </c>
      <c r="L20" s="58" t="str">
        <f>IF(SUMIFS('Exports RME'!$D51:$DS51, 'Exports RME'!$D$47:$DS$47, L$4, 'Exports RME'!$D$48:$DS$48, "Total")&gt;0, SUMIFS('Exports RME'!$D51:$DS51, 'Exports RME'!$D$47:$DS$47, L$4, 'Exports RME'!$D$48:$DS$48, "Total"), "")</f>
        <v/>
      </c>
      <c r="M20" s="58" t="str">
        <f>IF(SUMIFS('Exports RME'!$D51:$DS51, 'Exports RME'!$D$47:$DS$47, M$4, 'Exports RME'!$D$48:$DS$48, "Total")&gt;0, SUMIFS('Exports RME'!$D51:$DS51, 'Exports RME'!$D$47:$DS$47, M$4, 'Exports RME'!$D$48:$DS$48, "Total"), "")</f>
        <v/>
      </c>
      <c r="N20" s="58" t="str">
        <f>IF(SUMIFS('Exports RME'!$D51:$DS51, 'Exports RME'!$D$47:$DS$47, N$4, 'Exports RME'!$D$48:$DS$48, "Total")&gt;0, SUMIFS('Exports RME'!$D51:$DS51, 'Exports RME'!$D$47:$DS$47, N$4, 'Exports RME'!$D$48:$DS$48, "Total"), "")</f>
        <v/>
      </c>
      <c r="O20" s="58" t="str">
        <f>IF(SUMIFS('Exports RME'!$D51:$DS51, 'Exports RME'!$D$47:$DS$47, O$4, 'Exports RME'!$D$48:$DS$48, "Total")&gt;0, SUMIFS('Exports RME'!$D51:$DS51, 'Exports RME'!$D$47:$DS$47, O$4, 'Exports RME'!$D$48:$DS$48, "Total"), "")</f>
        <v/>
      </c>
      <c r="P20" s="58" t="str">
        <f>IF(SUMIFS('Exports RME'!$D51:$DS51, 'Exports RME'!$D$47:$DS$47, P$4, 'Exports RME'!$D$48:$DS$48, "Total")&gt;0, SUMIFS('Exports RME'!$D51:$DS51, 'Exports RME'!$D$47:$DS$47, P$4, 'Exports RME'!$D$48:$DS$48, "Total"), "")</f>
        <v/>
      </c>
      <c r="Q20" s="58" t="str">
        <f>IF(SUMIFS('Exports RME'!$D51:$DS51, 'Exports RME'!$D$47:$DS$47, Q$4, 'Exports RME'!$D$48:$DS$48, "Total")&gt;0, SUMIFS('Exports RME'!$D51:$DS51, 'Exports RME'!$D$47:$DS$47, Q$4, 'Exports RME'!$D$48:$DS$48, "Total"), "")</f>
        <v/>
      </c>
      <c r="R20" s="58" t="str">
        <f>IF(SUMIFS('Exports RME'!$D51:$DS51, 'Exports RME'!$D$47:$DS$47, R$4, 'Exports RME'!$D$48:$DS$48, "Total")&gt;0, SUMIFS('Exports RME'!$D51:$DS51, 'Exports RME'!$D$47:$DS$47, R$4, 'Exports RME'!$D$48:$DS$48, "Total"), "")</f>
        <v/>
      </c>
      <c r="S20" s="58" t="str">
        <f>IF(SUMIFS('Exports RME'!$D51:$DS51, 'Exports RME'!$D$47:$DS$47, S$4, 'Exports RME'!$D$48:$DS$48, "Total")&gt;0, SUMIFS('Exports RME'!$D51:$DS51, 'Exports RME'!$D$47:$DS$47, S$4, 'Exports RME'!$D$48:$DS$48, "Total"), "")</f>
        <v/>
      </c>
      <c r="T20" s="58" t="str">
        <f>IF(SUMIFS('Exports RME'!$D51:$DS51, 'Exports RME'!$D$47:$DS$47, T$4, 'Exports RME'!$D$48:$DS$48, "Total")&gt;0, SUMIFS('Exports RME'!$D51:$DS51, 'Exports RME'!$D$47:$DS$47, T$4, 'Exports RME'!$D$48:$DS$48, "Total"), "")</f>
        <v/>
      </c>
      <c r="U20" s="58" t="str">
        <f>IF(SUMIFS('Exports RME'!$D51:$DS51, 'Exports RME'!$D$47:$DS$47, U$4, 'Exports RME'!$D$48:$DS$48, "Total")&gt;0, SUMIFS('Exports RME'!$D51:$DS51, 'Exports RME'!$D$47:$DS$47, U$4, 'Exports RME'!$D$48:$DS$48, "Total"), "")</f>
        <v/>
      </c>
      <c r="V20" s="58" t="str">
        <f>IF(SUMIFS('Exports RME'!$D51:$DS51, 'Exports RME'!$D$47:$DS$47, V$4, 'Exports RME'!$D$48:$DS$48, "Total")&gt;0, SUMIFS('Exports RME'!$D51:$DS51, 'Exports RME'!$D$47:$DS$47, V$4, 'Exports RME'!$D$48:$DS$48, "Total"), "")</f>
        <v/>
      </c>
      <c r="W20" s="58" t="str">
        <f>IF(SUMIFS('Exports RME'!$D51:$DS51, 'Exports RME'!$D$47:$DS$47, W$4, 'Exports RME'!$D$48:$DS$48, "Total")&gt;0, SUMIFS('Exports RME'!$D51:$DS51, 'Exports RME'!$D$47:$DS$47, W$4, 'Exports RME'!$D$48:$DS$48, "Total"), "")</f>
        <v/>
      </c>
      <c r="X20" s="58" t="str">
        <f>IF(SUMIFS('Exports RME'!$D51:$DS51, 'Exports RME'!$D$47:$DS$47, X$4, 'Exports RME'!$D$48:$DS$48, "Total")&gt;0, SUMIFS('Exports RME'!$D51:$DS51, 'Exports RME'!$D$47:$DS$47, X$4, 'Exports RME'!$D$48:$DS$48, "Total"), "")</f>
        <v/>
      </c>
      <c r="Y20" s="58" t="str">
        <f>IF(SUMIFS('Exports RME'!$D51:$DS51, 'Exports RME'!$D$47:$DS$47, Y$4, 'Exports RME'!$D$48:$DS$48, "Total")&gt;0, SUMIFS('Exports RME'!$D51:$DS51, 'Exports RME'!$D$47:$DS$47, Y$4, 'Exports RME'!$D$48:$DS$48, "Total"), "")</f>
        <v/>
      </c>
      <c r="Z20" s="58" t="str">
        <f>IF(SUMIFS('Exports RME'!$D51:$DS51, 'Exports RME'!$D$47:$DS$47, Z$4, 'Exports RME'!$D$48:$DS$48, "Total")&gt;0, SUMIFS('Exports RME'!$D51:$DS51, 'Exports RME'!$D$47:$DS$47, Z$4, 'Exports RME'!$D$48:$DS$48, "Total"), "")</f>
        <v/>
      </c>
      <c r="AA20" s="58" t="str">
        <f>IF(SUMIFS('Exports RME'!$D51:$DS51, 'Exports RME'!$D$47:$DS$47, AA$4, 'Exports RME'!$D$48:$DS$48, "Total")&gt;0, SUMIFS('Exports RME'!$D51:$DS51, 'Exports RME'!$D$47:$DS$47, AA$4, 'Exports RME'!$D$48:$DS$48, "Total"), "")</f>
        <v/>
      </c>
      <c r="AB20" s="58" t="str">
        <f>IF(SUMIFS('Exports RME'!$D51:$DS51, 'Exports RME'!$D$47:$DS$47, AB$4, 'Exports RME'!$D$48:$DS$48, "Total")&gt;0, SUMIFS('Exports RME'!$D51:$DS51, 'Exports RME'!$D$47:$DS$47, AB$4, 'Exports RME'!$D$48:$DS$48, "Total"), "")</f>
        <v/>
      </c>
      <c r="AC20" s="58" t="str">
        <f>IF(SUMIFS('Exports RME'!$D51:$DS51, 'Exports RME'!$D$47:$DS$47, AC$4, 'Exports RME'!$D$48:$DS$48, "Total")&gt;0, SUMIFS('Exports RME'!$D51:$DS51, 'Exports RME'!$D$47:$DS$47, AC$4, 'Exports RME'!$D$48:$DS$48, "Total"), "")</f>
        <v/>
      </c>
      <c r="AD20" s="58" t="str">
        <f>IF(SUMIFS('Exports RME'!$D51:$DS51, 'Exports RME'!$D$47:$DS$47, AD$4, 'Exports RME'!$D$48:$DS$48, "Total")&gt;0, SUMIFS('Exports RME'!$D51:$DS51, 'Exports RME'!$D$47:$DS$47, AD$4, 'Exports RME'!$D$48:$DS$48, "Total"), "")</f>
        <v/>
      </c>
      <c r="AE20" s="58" t="str">
        <f>IF(SUMIFS('Exports RME'!$D51:$DS51, 'Exports RME'!$D$47:$DS$47, AE$4, 'Exports RME'!$D$48:$DS$48, "Total")&gt;0, SUMIFS('Exports RME'!$D51:$DS51, 'Exports RME'!$D$47:$DS$47, AE$4, 'Exports RME'!$D$48:$DS$48, "Total"), "")</f>
        <v/>
      </c>
      <c r="AF20" s="58" t="str">
        <f>IF(SUMIFS('Exports RME'!$D51:$DS51, 'Exports RME'!$D$47:$DS$47, AF$4, 'Exports RME'!$D$48:$DS$48, "Total")&gt;0, SUMIFS('Exports RME'!$D51:$DS51, 'Exports RME'!$D$47:$DS$47, AF$4, 'Exports RME'!$D$48:$DS$48, "Total"), "")</f>
        <v/>
      </c>
      <c r="AG20" s="58" t="str">
        <f>IF(SUMIFS('Exports RME'!$D51:$DS51, 'Exports RME'!$D$47:$DS$47, AG$4, 'Exports RME'!$D$48:$DS$48, "Total")&gt;0, SUMIFS('Exports RME'!$D51:$DS51, 'Exports RME'!$D$47:$DS$47, AG$4, 'Exports RME'!$D$48:$DS$48, "Total"), "")</f>
        <v/>
      </c>
      <c r="AH20" s="58" t="str">
        <f>IF(SUMIFS('Exports RME'!$D51:$DS51, 'Exports RME'!$D$47:$DS$47, AH$4, 'Exports RME'!$D$48:$DS$48, "Total")&gt;0, SUMIFS('Exports RME'!$D51:$DS51, 'Exports RME'!$D$47:$DS$47, AH$4, 'Exports RME'!$D$48:$DS$48, "Total"), "")</f>
        <v/>
      </c>
      <c r="AI20" s="58" t="str">
        <f>IF(SUMIFS('Exports RME'!$D51:$DS51, 'Exports RME'!$D$47:$DS$47, AI$4, 'Exports RME'!$D$48:$DS$48, "Total")&gt;0, SUMIFS('Exports RME'!$D51:$DS51, 'Exports RME'!$D$47:$DS$47, AI$4, 'Exports RME'!$D$48:$DS$48, "Total"), "")</f>
        <v/>
      </c>
      <c r="AJ20" s="58" t="str">
        <f>IF(SUMIFS('Exports RME'!$D51:$DS51, 'Exports RME'!$D$47:$DS$47, AJ$4, 'Exports RME'!$D$48:$DS$48, "Total")&gt;0, SUMIFS('Exports RME'!$D51:$DS51, 'Exports RME'!$D$47:$DS$47, AJ$4, 'Exports RME'!$D$48:$DS$48, "Total"), "")</f>
        <v/>
      </c>
      <c r="AK20" s="58" t="str">
        <f>IF(SUMIFS('Exports RME'!$D51:$DS51, 'Exports RME'!$D$47:$DS$47, AK$4, 'Exports RME'!$D$48:$DS$48, "Total")&gt;0, SUMIFS('Exports RME'!$D51:$DS51, 'Exports RME'!$D$47:$DS$47, AK$4, 'Exports RME'!$D$48:$DS$48, "Total"), "")</f>
        <v/>
      </c>
      <c r="AL20" s="58" t="str">
        <f>IF(SUMIFS('Exports RME'!$D51:$DS51, 'Exports RME'!$D$47:$DS$47, AL$4, 'Exports RME'!$D$48:$DS$48, "Total")&gt;0, SUMIFS('Exports RME'!$D51:$DS51, 'Exports RME'!$D$47:$DS$47, AL$4, 'Exports RME'!$D$48:$DS$48, "Total"), "")</f>
        <v/>
      </c>
      <c r="AM20" s="58" t="str">
        <f>IF(SUMIFS('Exports RME'!$D51:$DS51, 'Exports RME'!$D$47:$DS$47, AM$4, 'Exports RME'!$D$48:$DS$48, "Total")&gt;0, SUMIFS('Exports RME'!$D51:$DS51, 'Exports RME'!$D$47:$DS$47, AM$4, 'Exports RME'!$D$48:$DS$48, "Total"), "")</f>
        <v/>
      </c>
      <c r="AN20" s="58" t="str">
        <f>IF(SUMIFS('Exports RME'!$D51:$DS51, 'Exports RME'!$D$47:$DS$47, AN$4, 'Exports RME'!$D$48:$DS$48, "Total")&gt;0, SUMIFS('Exports RME'!$D51:$DS51, 'Exports RME'!$D$47:$DS$47, AN$4, 'Exports RME'!$D$48:$DS$48, "Total"), "")</f>
        <v/>
      </c>
      <c r="AO20" s="58" t="str">
        <f>IF(SUMIFS('Exports RME'!$D51:$DS51, 'Exports RME'!$D$47:$DS$47, AO$4, 'Exports RME'!$D$48:$DS$48, "Total")&gt;0, SUMIFS('Exports RME'!$D51:$DS51, 'Exports RME'!$D$47:$DS$47, AO$4, 'Exports RME'!$D$48:$DS$48, "Total"), "")</f>
        <v/>
      </c>
      <c r="AP20" s="58" t="str">
        <f>IF(SUMIFS('Exports RME'!$D51:$DS51, 'Exports RME'!$D$47:$DS$47, AP$4, 'Exports RME'!$D$48:$DS$48, "Total")&gt;0, SUMIFS('Exports RME'!$D51:$DS51, 'Exports RME'!$D$47:$DS$47, AP$4, 'Exports RME'!$D$48:$DS$48, "Total"), "")</f>
        <v/>
      </c>
    </row>
    <row r="21" spans="1:42" x14ac:dyDescent="0.3">
      <c r="A21" s="158"/>
      <c r="B21" s="37" t="s">
        <v>161</v>
      </c>
      <c r="C21" s="58">
        <f>IF(SUMIFS('Exports RME'!$D52:$DS52, 'Exports RME'!$D$47:$DS$47, C$4, 'Exports RME'!$D$48:$DS$48, "Total")&gt;0, SUMIFS('Exports RME'!$D52:$DS52, 'Exports RME'!$D$47:$DS$47, C$4, 'Exports RME'!$D$48:$DS$48, "Total"), "")</f>
        <v>88874.018526274027</v>
      </c>
      <c r="D21" s="58">
        <f>IF(SUMIFS('Exports RME'!$D52:$DS52, 'Exports RME'!$D$47:$DS$47, D$4, 'Exports RME'!$D$48:$DS$48, "Total")&gt;0, SUMIFS('Exports RME'!$D52:$DS52, 'Exports RME'!$D$47:$DS$47, D$4, 'Exports RME'!$D$48:$DS$48, "Total"), "")</f>
        <v>81032.62740887425</v>
      </c>
      <c r="E21" s="58">
        <f>IF(SUMIFS('Exports RME'!$D52:$DS52, 'Exports RME'!$D$47:$DS$47, E$4, 'Exports RME'!$D$48:$DS$48, "Total")&gt;0, SUMIFS('Exports RME'!$D52:$DS52, 'Exports RME'!$D$47:$DS$47, E$4, 'Exports RME'!$D$48:$DS$48, "Total"), "")</f>
        <v>78946.783934741456</v>
      </c>
      <c r="F21" s="58">
        <f>IF(SUMIFS('Exports RME'!$D52:$DS52, 'Exports RME'!$D$47:$DS$47, F$4, 'Exports RME'!$D$48:$DS$48, "Total")&gt;0, SUMIFS('Exports RME'!$D52:$DS52, 'Exports RME'!$D$47:$DS$47, F$4, 'Exports RME'!$D$48:$DS$48, "Total"), "")</f>
        <v>77022.23676092914</v>
      </c>
      <c r="G21" s="58">
        <f>IF(SUMIFS('Exports RME'!$D52:$DS52, 'Exports RME'!$D$47:$DS$47, G$4, 'Exports RME'!$D$48:$DS$48, "Total")&gt;0, SUMIFS('Exports RME'!$D52:$DS52, 'Exports RME'!$D$47:$DS$47, G$4, 'Exports RME'!$D$48:$DS$48, "Total"), "")</f>
        <v>90736.517904357912</v>
      </c>
      <c r="H21" s="58">
        <f>IF(SUMIFS('Exports RME'!$D52:$DS52, 'Exports RME'!$D$47:$DS$47, H$4, 'Exports RME'!$D$48:$DS$48, "Total")&gt;0, SUMIFS('Exports RME'!$D52:$DS52, 'Exports RME'!$D$47:$DS$47, H$4, 'Exports RME'!$D$48:$DS$48, "Total"), "")</f>
        <v>93579.574378317833</v>
      </c>
      <c r="I21" s="58">
        <f>IF(SUMIFS('Exports RME'!$D52:$DS52, 'Exports RME'!$D$47:$DS$47, I$4, 'Exports RME'!$D$48:$DS$48, "Total")&gt;0, SUMIFS('Exports RME'!$D52:$DS52, 'Exports RME'!$D$47:$DS$47, I$4, 'Exports RME'!$D$48:$DS$48, "Total"), "")</f>
        <v>96234.84040861293</v>
      </c>
      <c r="J21" s="58">
        <f>IF(SUMIFS('Exports RME'!$D52:$DS52, 'Exports RME'!$D$47:$DS$47, J$4, 'Exports RME'!$D$48:$DS$48, "Total")&gt;0, SUMIFS('Exports RME'!$D52:$DS52, 'Exports RME'!$D$47:$DS$47, J$4, 'Exports RME'!$D$48:$DS$48, "Total"), "")</f>
        <v>97914.71245121595</v>
      </c>
      <c r="K21" s="58" t="str">
        <f>IF(SUMIFS('Exports RME'!$D52:$DS52, 'Exports RME'!$D$47:$DS$47, K$4, 'Exports RME'!$D$48:$DS$48, "Total")&gt;0, SUMIFS('Exports RME'!$D52:$DS52, 'Exports RME'!$D$47:$DS$47, K$4, 'Exports RME'!$D$48:$DS$48, "Total"), "")</f>
        <v/>
      </c>
      <c r="L21" s="58" t="str">
        <f>IF(SUMIFS('Exports RME'!$D52:$DS52, 'Exports RME'!$D$47:$DS$47, L$4, 'Exports RME'!$D$48:$DS$48, "Total")&gt;0, SUMIFS('Exports RME'!$D52:$DS52, 'Exports RME'!$D$47:$DS$47, L$4, 'Exports RME'!$D$48:$DS$48, "Total"), "")</f>
        <v/>
      </c>
      <c r="M21" s="58" t="str">
        <f>IF(SUMIFS('Exports RME'!$D52:$DS52, 'Exports RME'!$D$47:$DS$47, M$4, 'Exports RME'!$D$48:$DS$48, "Total")&gt;0, SUMIFS('Exports RME'!$D52:$DS52, 'Exports RME'!$D$47:$DS$47, M$4, 'Exports RME'!$D$48:$DS$48, "Total"), "")</f>
        <v/>
      </c>
      <c r="N21" s="58" t="str">
        <f>IF(SUMIFS('Exports RME'!$D52:$DS52, 'Exports RME'!$D$47:$DS$47, N$4, 'Exports RME'!$D$48:$DS$48, "Total")&gt;0, SUMIFS('Exports RME'!$D52:$DS52, 'Exports RME'!$D$47:$DS$47, N$4, 'Exports RME'!$D$48:$DS$48, "Total"), "")</f>
        <v/>
      </c>
      <c r="O21" s="58" t="str">
        <f>IF(SUMIFS('Exports RME'!$D52:$DS52, 'Exports RME'!$D$47:$DS$47, O$4, 'Exports RME'!$D$48:$DS$48, "Total")&gt;0, SUMIFS('Exports RME'!$D52:$DS52, 'Exports RME'!$D$47:$DS$47, O$4, 'Exports RME'!$D$48:$DS$48, "Total"), "")</f>
        <v/>
      </c>
      <c r="P21" s="58" t="str">
        <f>IF(SUMIFS('Exports RME'!$D52:$DS52, 'Exports RME'!$D$47:$DS$47, P$4, 'Exports RME'!$D$48:$DS$48, "Total")&gt;0, SUMIFS('Exports RME'!$D52:$DS52, 'Exports RME'!$D$47:$DS$47, P$4, 'Exports RME'!$D$48:$DS$48, "Total"), "")</f>
        <v/>
      </c>
      <c r="Q21" s="58" t="str">
        <f>IF(SUMIFS('Exports RME'!$D52:$DS52, 'Exports RME'!$D$47:$DS$47, Q$4, 'Exports RME'!$D$48:$DS$48, "Total")&gt;0, SUMIFS('Exports RME'!$D52:$DS52, 'Exports RME'!$D$47:$DS$47, Q$4, 'Exports RME'!$D$48:$DS$48, "Total"), "")</f>
        <v/>
      </c>
      <c r="R21" s="58" t="str">
        <f>IF(SUMIFS('Exports RME'!$D52:$DS52, 'Exports RME'!$D$47:$DS$47, R$4, 'Exports RME'!$D$48:$DS$48, "Total")&gt;0, SUMIFS('Exports RME'!$D52:$DS52, 'Exports RME'!$D$47:$DS$47, R$4, 'Exports RME'!$D$48:$DS$48, "Total"), "")</f>
        <v/>
      </c>
      <c r="S21" s="58" t="str">
        <f>IF(SUMIFS('Exports RME'!$D52:$DS52, 'Exports RME'!$D$47:$DS$47, S$4, 'Exports RME'!$D$48:$DS$48, "Total")&gt;0, SUMIFS('Exports RME'!$D52:$DS52, 'Exports RME'!$D$47:$DS$47, S$4, 'Exports RME'!$D$48:$DS$48, "Total"), "")</f>
        <v/>
      </c>
      <c r="T21" s="58" t="str">
        <f>IF(SUMIFS('Exports RME'!$D52:$DS52, 'Exports RME'!$D$47:$DS$47, T$4, 'Exports RME'!$D$48:$DS$48, "Total")&gt;0, SUMIFS('Exports RME'!$D52:$DS52, 'Exports RME'!$D$47:$DS$47, T$4, 'Exports RME'!$D$48:$DS$48, "Total"), "")</f>
        <v/>
      </c>
      <c r="U21" s="58" t="str">
        <f>IF(SUMIFS('Exports RME'!$D52:$DS52, 'Exports RME'!$D$47:$DS$47, U$4, 'Exports RME'!$D$48:$DS$48, "Total")&gt;0, SUMIFS('Exports RME'!$D52:$DS52, 'Exports RME'!$D$47:$DS$47, U$4, 'Exports RME'!$D$48:$DS$48, "Total"), "")</f>
        <v/>
      </c>
      <c r="V21" s="58" t="str">
        <f>IF(SUMIFS('Exports RME'!$D52:$DS52, 'Exports RME'!$D$47:$DS$47, V$4, 'Exports RME'!$D$48:$DS$48, "Total")&gt;0, SUMIFS('Exports RME'!$D52:$DS52, 'Exports RME'!$D$47:$DS$47, V$4, 'Exports RME'!$D$48:$DS$48, "Total"), "")</f>
        <v/>
      </c>
      <c r="W21" s="58" t="str">
        <f>IF(SUMIFS('Exports RME'!$D52:$DS52, 'Exports RME'!$D$47:$DS$47, W$4, 'Exports RME'!$D$48:$DS$48, "Total")&gt;0, SUMIFS('Exports RME'!$D52:$DS52, 'Exports RME'!$D$47:$DS$47, W$4, 'Exports RME'!$D$48:$DS$48, "Total"), "")</f>
        <v/>
      </c>
      <c r="X21" s="58" t="str">
        <f>IF(SUMIFS('Exports RME'!$D52:$DS52, 'Exports RME'!$D$47:$DS$47, X$4, 'Exports RME'!$D$48:$DS$48, "Total")&gt;0, SUMIFS('Exports RME'!$D52:$DS52, 'Exports RME'!$D$47:$DS$47, X$4, 'Exports RME'!$D$48:$DS$48, "Total"), "")</f>
        <v/>
      </c>
      <c r="Y21" s="58" t="str">
        <f>IF(SUMIFS('Exports RME'!$D52:$DS52, 'Exports RME'!$D$47:$DS$47, Y$4, 'Exports RME'!$D$48:$DS$48, "Total")&gt;0, SUMIFS('Exports RME'!$D52:$DS52, 'Exports RME'!$D$47:$DS$47, Y$4, 'Exports RME'!$D$48:$DS$48, "Total"), "")</f>
        <v/>
      </c>
      <c r="Z21" s="58" t="str">
        <f>IF(SUMIFS('Exports RME'!$D52:$DS52, 'Exports RME'!$D$47:$DS$47, Z$4, 'Exports RME'!$D$48:$DS$48, "Total")&gt;0, SUMIFS('Exports RME'!$D52:$DS52, 'Exports RME'!$D$47:$DS$47, Z$4, 'Exports RME'!$D$48:$DS$48, "Total"), "")</f>
        <v/>
      </c>
      <c r="AA21" s="58" t="str">
        <f>IF(SUMIFS('Exports RME'!$D52:$DS52, 'Exports RME'!$D$47:$DS$47, AA$4, 'Exports RME'!$D$48:$DS$48, "Total")&gt;0, SUMIFS('Exports RME'!$D52:$DS52, 'Exports RME'!$D$47:$DS$47, AA$4, 'Exports RME'!$D$48:$DS$48, "Total"), "")</f>
        <v/>
      </c>
      <c r="AB21" s="58" t="str">
        <f>IF(SUMIFS('Exports RME'!$D52:$DS52, 'Exports RME'!$D$47:$DS$47, AB$4, 'Exports RME'!$D$48:$DS$48, "Total")&gt;0, SUMIFS('Exports RME'!$D52:$DS52, 'Exports RME'!$D$47:$DS$47, AB$4, 'Exports RME'!$D$48:$DS$48, "Total"), "")</f>
        <v/>
      </c>
      <c r="AC21" s="58" t="str">
        <f>IF(SUMIFS('Exports RME'!$D52:$DS52, 'Exports RME'!$D$47:$DS$47, AC$4, 'Exports RME'!$D$48:$DS$48, "Total")&gt;0, SUMIFS('Exports RME'!$D52:$DS52, 'Exports RME'!$D$47:$DS$47, AC$4, 'Exports RME'!$D$48:$DS$48, "Total"), "")</f>
        <v/>
      </c>
      <c r="AD21" s="58" t="str">
        <f>IF(SUMIFS('Exports RME'!$D52:$DS52, 'Exports RME'!$D$47:$DS$47, AD$4, 'Exports RME'!$D$48:$DS$48, "Total")&gt;0, SUMIFS('Exports RME'!$D52:$DS52, 'Exports RME'!$D$47:$DS$47, AD$4, 'Exports RME'!$D$48:$DS$48, "Total"), "")</f>
        <v/>
      </c>
      <c r="AE21" s="58" t="str">
        <f>IF(SUMIFS('Exports RME'!$D52:$DS52, 'Exports RME'!$D$47:$DS$47, AE$4, 'Exports RME'!$D$48:$DS$48, "Total")&gt;0, SUMIFS('Exports RME'!$D52:$DS52, 'Exports RME'!$D$47:$DS$47, AE$4, 'Exports RME'!$D$48:$DS$48, "Total"), "")</f>
        <v/>
      </c>
      <c r="AF21" s="58" t="str">
        <f>IF(SUMIFS('Exports RME'!$D52:$DS52, 'Exports RME'!$D$47:$DS$47, AF$4, 'Exports RME'!$D$48:$DS$48, "Total")&gt;0, SUMIFS('Exports RME'!$D52:$DS52, 'Exports RME'!$D$47:$DS$47, AF$4, 'Exports RME'!$D$48:$DS$48, "Total"), "")</f>
        <v/>
      </c>
      <c r="AG21" s="58" t="str">
        <f>IF(SUMIFS('Exports RME'!$D52:$DS52, 'Exports RME'!$D$47:$DS$47, AG$4, 'Exports RME'!$D$48:$DS$48, "Total")&gt;0, SUMIFS('Exports RME'!$D52:$DS52, 'Exports RME'!$D$47:$DS$47, AG$4, 'Exports RME'!$D$48:$DS$48, "Total"), "")</f>
        <v/>
      </c>
      <c r="AH21" s="58" t="str">
        <f>IF(SUMIFS('Exports RME'!$D52:$DS52, 'Exports RME'!$D$47:$DS$47, AH$4, 'Exports RME'!$D$48:$DS$48, "Total")&gt;0, SUMIFS('Exports RME'!$D52:$DS52, 'Exports RME'!$D$47:$DS$47, AH$4, 'Exports RME'!$D$48:$DS$48, "Total"), "")</f>
        <v/>
      </c>
      <c r="AI21" s="58" t="str">
        <f>IF(SUMIFS('Exports RME'!$D52:$DS52, 'Exports RME'!$D$47:$DS$47, AI$4, 'Exports RME'!$D$48:$DS$48, "Total")&gt;0, SUMIFS('Exports RME'!$D52:$DS52, 'Exports RME'!$D$47:$DS$47, AI$4, 'Exports RME'!$D$48:$DS$48, "Total"), "")</f>
        <v/>
      </c>
      <c r="AJ21" s="58" t="str">
        <f>IF(SUMIFS('Exports RME'!$D52:$DS52, 'Exports RME'!$D$47:$DS$47, AJ$4, 'Exports RME'!$D$48:$DS$48, "Total")&gt;0, SUMIFS('Exports RME'!$D52:$DS52, 'Exports RME'!$D$47:$DS$47, AJ$4, 'Exports RME'!$D$48:$DS$48, "Total"), "")</f>
        <v/>
      </c>
      <c r="AK21" s="58" t="str">
        <f>IF(SUMIFS('Exports RME'!$D52:$DS52, 'Exports RME'!$D$47:$DS$47, AK$4, 'Exports RME'!$D$48:$DS$48, "Total")&gt;0, SUMIFS('Exports RME'!$D52:$DS52, 'Exports RME'!$D$47:$DS$47, AK$4, 'Exports RME'!$D$48:$DS$48, "Total"), "")</f>
        <v/>
      </c>
      <c r="AL21" s="58" t="str">
        <f>IF(SUMIFS('Exports RME'!$D52:$DS52, 'Exports RME'!$D$47:$DS$47, AL$4, 'Exports RME'!$D$48:$DS$48, "Total")&gt;0, SUMIFS('Exports RME'!$D52:$DS52, 'Exports RME'!$D$47:$DS$47, AL$4, 'Exports RME'!$D$48:$DS$48, "Total"), "")</f>
        <v/>
      </c>
      <c r="AM21" s="58" t="str">
        <f>IF(SUMIFS('Exports RME'!$D52:$DS52, 'Exports RME'!$D$47:$DS$47, AM$4, 'Exports RME'!$D$48:$DS$48, "Total")&gt;0, SUMIFS('Exports RME'!$D52:$DS52, 'Exports RME'!$D$47:$DS$47, AM$4, 'Exports RME'!$D$48:$DS$48, "Total"), "")</f>
        <v/>
      </c>
      <c r="AN21" s="58" t="str">
        <f>IF(SUMIFS('Exports RME'!$D52:$DS52, 'Exports RME'!$D$47:$DS$47, AN$4, 'Exports RME'!$D$48:$DS$48, "Total")&gt;0, SUMIFS('Exports RME'!$D52:$DS52, 'Exports RME'!$D$47:$DS$47, AN$4, 'Exports RME'!$D$48:$DS$48, "Total"), "")</f>
        <v/>
      </c>
      <c r="AO21" s="58" t="str">
        <f>IF(SUMIFS('Exports RME'!$D52:$DS52, 'Exports RME'!$D$47:$DS$47, AO$4, 'Exports RME'!$D$48:$DS$48, "Total")&gt;0, SUMIFS('Exports RME'!$D52:$DS52, 'Exports RME'!$D$47:$DS$47, AO$4, 'Exports RME'!$D$48:$DS$48, "Total"), "")</f>
        <v/>
      </c>
      <c r="AP21" s="58" t="str">
        <f>IF(SUMIFS('Exports RME'!$D52:$DS52, 'Exports RME'!$D$47:$DS$47, AP$4, 'Exports RME'!$D$48:$DS$48, "Total")&gt;0, SUMIFS('Exports RME'!$D52:$DS52, 'Exports RME'!$D$47:$DS$47, AP$4, 'Exports RME'!$D$48:$DS$48, "Total"), "")</f>
        <v/>
      </c>
    </row>
    <row r="22" spans="1:42" x14ac:dyDescent="0.3">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row>
    <row r="23" spans="1:42" x14ac:dyDescent="0.3">
      <c r="B23" s="33" t="s">
        <v>1172</v>
      </c>
      <c r="C23" s="36">
        <f>IF(SUM(C24:C27)&gt;0, SUM(C24:C27), "")</f>
        <v>248349.36615576947</v>
      </c>
      <c r="D23" s="36">
        <f t="shared" ref="D23:J23" si="6">IF(SUM(D24:D27)&gt;0, SUM(D24:D27), "")</f>
        <v>248248.32018241307</v>
      </c>
      <c r="E23" s="36">
        <f>IF(SUM(E24:E27)&gt;0, SUM(E24:E27), "")</f>
        <v>218252.92523156421</v>
      </c>
      <c r="F23" s="36">
        <f t="shared" si="6"/>
        <v>229031.40520527336</v>
      </c>
      <c r="G23" s="36">
        <f t="shared" si="6"/>
        <v>252359.77293187164</v>
      </c>
      <c r="H23" s="36">
        <f t="shared" si="6"/>
        <v>276835.73710116174</v>
      </c>
      <c r="I23" s="36">
        <f t="shared" si="6"/>
        <v>252195.96363415528</v>
      </c>
      <c r="J23" s="36">
        <f t="shared" si="6"/>
        <v>256216.48954196551</v>
      </c>
      <c r="K23" s="36" t="str">
        <f t="shared" ref="K23:AP23" si="7">IF(SUM(K24:K27)&gt;0, SUM(K24:K27), "")</f>
        <v/>
      </c>
      <c r="L23" s="36" t="str">
        <f t="shared" si="7"/>
        <v/>
      </c>
      <c r="M23" s="36" t="str">
        <f t="shared" si="7"/>
        <v/>
      </c>
      <c r="N23" s="36" t="str">
        <f t="shared" si="7"/>
        <v/>
      </c>
      <c r="O23" s="36" t="str">
        <f t="shared" si="7"/>
        <v/>
      </c>
      <c r="P23" s="36" t="str">
        <f t="shared" si="7"/>
        <v/>
      </c>
      <c r="Q23" s="36" t="str">
        <f t="shared" si="7"/>
        <v/>
      </c>
      <c r="R23" s="36" t="str">
        <f t="shared" si="7"/>
        <v/>
      </c>
      <c r="S23" s="36" t="str">
        <f t="shared" si="7"/>
        <v/>
      </c>
      <c r="T23" s="36" t="str">
        <f t="shared" si="7"/>
        <v/>
      </c>
      <c r="U23" s="36" t="str">
        <f t="shared" si="7"/>
        <v/>
      </c>
      <c r="V23" s="36" t="str">
        <f t="shared" si="7"/>
        <v/>
      </c>
      <c r="W23" s="36" t="str">
        <f t="shared" si="7"/>
        <v/>
      </c>
      <c r="X23" s="36" t="str">
        <f t="shared" si="7"/>
        <v/>
      </c>
      <c r="Y23" s="36" t="str">
        <f t="shared" si="7"/>
        <v/>
      </c>
      <c r="Z23" s="36" t="str">
        <f t="shared" si="7"/>
        <v/>
      </c>
      <c r="AA23" s="36" t="str">
        <f t="shared" si="7"/>
        <v/>
      </c>
      <c r="AB23" s="36" t="str">
        <f t="shared" si="7"/>
        <v/>
      </c>
      <c r="AC23" s="36" t="str">
        <f t="shared" si="7"/>
        <v/>
      </c>
      <c r="AD23" s="36" t="str">
        <f t="shared" si="7"/>
        <v/>
      </c>
      <c r="AE23" s="36" t="str">
        <f t="shared" si="7"/>
        <v/>
      </c>
      <c r="AF23" s="36" t="str">
        <f t="shared" si="7"/>
        <v/>
      </c>
      <c r="AG23" s="36" t="str">
        <f t="shared" si="7"/>
        <v/>
      </c>
      <c r="AH23" s="36" t="str">
        <f t="shared" si="7"/>
        <v/>
      </c>
      <c r="AI23" s="36" t="str">
        <f t="shared" si="7"/>
        <v/>
      </c>
      <c r="AJ23" s="36" t="str">
        <f t="shared" si="7"/>
        <v/>
      </c>
      <c r="AK23" s="36" t="str">
        <f t="shared" si="7"/>
        <v/>
      </c>
      <c r="AL23" s="36" t="str">
        <f t="shared" si="7"/>
        <v/>
      </c>
      <c r="AM23" s="36" t="str">
        <f t="shared" si="7"/>
        <v/>
      </c>
      <c r="AN23" s="36" t="str">
        <f t="shared" si="7"/>
        <v/>
      </c>
      <c r="AO23" s="36" t="str">
        <f t="shared" si="7"/>
        <v/>
      </c>
      <c r="AP23" s="36" t="str">
        <f t="shared" si="7"/>
        <v/>
      </c>
    </row>
    <row r="24" spans="1:42" x14ac:dyDescent="0.3">
      <c r="B24" s="37" t="s">
        <v>55</v>
      </c>
      <c r="C24" s="58">
        <f>IF(SUM(C6,C12)&gt;0, SUM(C6,C12), "")</f>
        <v>39140.852866367073</v>
      </c>
      <c r="D24" s="58">
        <f t="shared" ref="D24:J24" si="8">IF(SUM(D6,D12)&gt;0, SUM(D6,D12), "")</f>
        <v>37761.325038513329</v>
      </c>
      <c r="E24" s="58">
        <f>IF(SUM(E6,E12)&gt;0, SUM(E6,E12), "")</f>
        <v>40992.965046399506</v>
      </c>
      <c r="F24" s="58">
        <f t="shared" si="8"/>
        <v>44012.856380802943</v>
      </c>
      <c r="G24" s="58">
        <f t="shared" si="8"/>
        <v>44212.602097832845</v>
      </c>
      <c r="H24" s="58">
        <f t="shared" si="8"/>
        <v>42186.195552748337</v>
      </c>
      <c r="I24" s="58">
        <f t="shared" si="8"/>
        <v>42382.34297731932</v>
      </c>
      <c r="J24" s="58">
        <f t="shared" si="8"/>
        <v>40227.458817079583</v>
      </c>
      <c r="K24" s="58" t="str">
        <f t="shared" ref="K24:AP24" si="9">IF(SUM(K6,K12)&gt;0, SUM(K6,K12), "")</f>
        <v/>
      </c>
      <c r="L24" s="58" t="str">
        <f t="shared" si="9"/>
        <v/>
      </c>
      <c r="M24" s="58" t="str">
        <f t="shared" si="9"/>
        <v/>
      </c>
      <c r="N24" s="58" t="str">
        <f t="shared" si="9"/>
        <v/>
      </c>
      <c r="O24" s="58" t="str">
        <f t="shared" si="9"/>
        <v/>
      </c>
      <c r="P24" s="58" t="str">
        <f t="shared" si="9"/>
        <v/>
      </c>
      <c r="Q24" s="58" t="str">
        <f t="shared" si="9"/>
        <v/>
      </c>
      <c r="R24" s="58" t="str">
        <f t="shared" si="9"/>
        <v/>
      </c>
      <c r="S24" s="58" t="str">
        <f t="shared" si="9"/>
        <v/>
      </c>
      <c r="T24" s="58" t="str">
        <f t="shared" si="9"/>
        <v/>
      </c>
      <c r="U24" s="58" t="str">
        <f t="shared" si="9"/>
        <v/>
      </c>
      <c r="V24" s="58" t="str">
        <f t="shared" si="9"/>
        <v/>
      </c>
      <c r="W24" s="58" t="str">
        <f t="shared" si="9"/>
        <v/>
      </c>
      <c r="X24" s="58" t="str">
        <f t="shared" si="9"/>
        <v/>
      </c>
      <c r="Y24" s="58" t="str">
        <f t="shared" si="9"/>
        <v/>
      </c>
      <c r="Z24" s="58" t="str">
        <f t="shared" si="9"/>
        <v/>
      </c>
      <c r="AA24" s="58" t="str">
        <f t="shared" si="9"/>
        <v/>
      </c>
      <c r="AB24" s="58" t="str">
        <f t="shared" si="9"/>
        <v/>
      </c>
      <c r="AC24" s="58" t="str">
        <f t="shared" si="9"/>
        <v/>
      </c>
      <c r="AD24" s="58" t="str">
        <f t="shared" si="9"/>
        <v/>
      </c>
      <c r="AE24" s="58" t="str">
        <f t="shared" si="9"/>
        <v/>
      </c>
      <c r="AF24" s="58" t="str">
        <f t="shared" si="9"/>
        <v/>
      </c>
      <c r="AG24" s="58" t="str">
        <f t="shared" si="9"/>
        <v/>
      </c>
      <c r="AH24" s="58" t="str">
        <f t="shared" si="9"/>
        <v/>
      </c>
      <c r="AI24" s="58" t="str">
        <f t="shared" si="9"/>
        <v/>
      </c>
      <c r="AJ24" s="58" t="str">
        <f t="shared" si="9"/>
        <v/>
      </c>
      <c r="AK24" s="58" t="str">
        <f t="shared" si="9"/>
        <v/>
      </c>
      <c r="AL24" s="58" t="str">
        <f t="shared" si="9"/>
        <v/>
      </c>
      <c r="AM24" s="58" t="str">
        <f t="shared" si="9"/>
        <v/>
      </c>
      <c r="AN24" s="58" t="str">
        <f t="shared" si="9"/>
        <v/>
      </c>
      <c r="AO24" s="58" t="str">
        <f t="shared" si="9"/>
        <v/>
      </c>
      <c r="AP24" s="58" t="str">
        <f t="shared" si="9"/>
        <v/>
      </c>
    </row>
    <row r="25" spans="1:42" x14ac:dyDescent="0.3">
      <c r="B25" s="37" t="s">
        <v>1160</v>
      </c>
      <c r="C25" s="58">
        <f t="shared" ref="C25:J27" si="10">IF(SUM(C7,C13)&gt;0, SUM(C7,C13), "")</f>
        <v>42352.760218011601</v>
      </c>
      <c r="D25" s="58">
        <f t="shared" si="10"/>
        <v>58138.990121354749</v>
      </c>
      <c r="E25" s="58">
        <f>IF(SUM(E7,E13)&gt;0, SUM(E7,E13), "")</f>
        <v>28551.92093329721</v>
      </c>
      <c r="F25" s="58">
        <f t="shared" si="10"/>
        <v>34826.612099917489</v>
      </c>
      <c r="G25" s="58">
        <f t="shared" si="10"/>
        <v>38364.6760222679</v>
      </c>
      <c r="H25" s="58">
        <f t="shared" si="10"/>
        <v>62764.321719387422</v>
      </c>
      <c r="I25" s="58">
        <f t="shared" si="10"/>
        <v>41652.765407304127</v>
      </c>
      <c r="J25" s="58">
        <f t="shared" si="10"/>
        <v>43356.999154773686</v>
      </c>
      <c r="K25" s="58" t="str">
        <f t="shared" ref="K25:AP25" si="11">IF(SUM(K7,K13)&gt;0, SUM(K7,K13), "")</f>
        <v/>
      </c>
      <c r="L25" s="58" t="str">
        <f t="shared" si="11"/>
        <v/>
      </c>
      <c r="M25" s="58" t="str">
        <f t="shared" si="11"/>
        <v/>
      </c>
      <c r="N25" s="58" t="str">
        <f t="shared" si="11"/>
        <v/>
      </c>
      <c r="O25" s="58" t="str">
        <f t="shared" si="11"/>
        <v/>
      </c>
      <c r="P25" s="58" t="str">
        <f t="shared" si="11"/>
        <v/>
      </c>
      <c r="Q25" s="58" t="str">
        <f t="shared" si="11"/>
        <v/>
      </c>
      <c r="R25" s="58" t="str">
        <f t="shared" si="11"/>
        <v/>
      </c>
      <c r="S25" s="58" t="str">
        <f t="shared" si="11"/>
        <v/>
      </c>
      <c r="T25" s="58" t="str">
        <f t="shared" si="11"/>
        <v/>
      </c>
      <c r="U25" s="58" t="str">
        <f t="shared" si="11"/>
        <v/>
      </c>
      <c r="V25" s="58" t="str">
        <f t="shared" si="11"/>
        <v/>
      </c>
      <c r="W25" s="58" t="str">
        <f t="shared" si="11"/>
        <v/>
      </c>
      <c r="X25" s="58" t="str">
        <f t="shared" si="11"/>
        <v/>
      </c>
      <c r="Y25" s="58" t="str">
        <f t="shared" si="11"/>
        <v/>
      </c>
      <c r="Z25" s="58" t="str">
        <f t="shared" si="11"/>
        <v/>
      </c>
      <c r="AA25" s="58" t="str">
        <f t="shared" si="11"/>
        <v/>
      </c>
      <c r="AB25" s="58" t="str">
        <f t="shared" si="11"/>
        <v/>
      </c>
      <c r="AC25" s="58" t="str">
        <f t="shared" si="11"/>
        <v/>
      </c>
      <c r="AD25" s="58" t="str">
        <f t="shared" si="11"/>
        <v/>
      </c>
      <c r="AE25" s="58" t="str">
        <f t="shared" si="11"/>
        <v/>
      </c>
      <c r="AF25" s="58" t="str">
        <f t="shared" si="11"/>
        <v/>
      </c>
      <c r="AG25" s="58" t="str">
        <f t="shared" si="11"/>
        <v/>
      </c>
      <c r="AH25" s="58" t="str">
        <f t="shared" si="11"/>
        <v/>
      </c>
      <c r="AI25" s="58" t="str">
        <f t="shared" si="11"/>
        <v/>
      </c>
      <c r="AJ25" s="58" t="str">
        <f t="shared" si="11"/>
        <v/>
      </c>
      <c r="AK25" s="58" t="str">
        <f t="shared" si="11"/>
        <v/>
      </c>
      <c r="AL25" s="58" t="str">
        <f t="shared" si="11"/>
        <v/>
      </c>
      <c r="AM25" s="58" t="str">
        <f t="shared" si="11"/>
        <v/>
      </c>
      <c r="AN25" s="58" t="str">
        <f t="shared" si="11"/>
        <v/>
      </c>
      <c r="AO25" s="58" t="str">
        <f t="shared" si="11"/>
        <v/>
      </c>
      <c r="AP25" s="58" t="str">
        <f t="shared" si="11"/>
        <v/>
      </c>
    </row>
    <row r="26" spans="1:42" x14ac:dyDescent="0.3">
      <c r="B26" s="37" t="s">
        <v>139</v>
      </c>
      <c r="C26" s="58">
        <f t="shared" si="10"/>
        <v>51391.900320699788</v>
      </c>
      <c r="D26" s="58">
        <f t="shared" si="10"/>
        <v>46004.394250838421</v>
      </c>
      <c r="E26" s="58">
        <f t="shared" si="10"/>
        <v>46162.150206426522</v>
      </c>
      <c r="F26" s="58">
        <f t="shared" si="10"/>
        <v>49218.797726476696</v>
      </c>
      <c r="G26" s="58">
        <f t="shared" si="10"/>
        <v>56269.769846476505</v>
      </c>
      <c r="H26" s="58">
        <f t="shared" si="10"/>
        <v>57020.29045684923</v>
      </c>
      <c r="I26" s="58">
        <f t="shared" si="10"/>
        <v>54397.47686095308</v>
      </c>
      <c r="J26" s="58">
        <f t="shared" si="10"/>
        <v>58564.324464920821</v>
      </c>
      <c r="K26" s="58" t="str">
        <f t="shared" ref="K26:AP26" si="12">IF(SUM(K8,K14)&gt;0, SUM(K8,K14), "")</f>
        <v/>
      </c>
      <c r="L26" s="58" t="str">
        <f t="shared" si="12"/>
        <v/>
      </c>
      <c r="M26" s="58" t="str">
        <f t="shared" si="12"/>
        <v/>
      </c>
      <c r="N26" s="58" t="str">
        <f t="shared" si="12"/>
        <v/>
      </c>
      <c r="O26" s="58" t="str">
        <f t="shared" si="12"/>
        <v/>
      </c>
      <c r="P26" s="58" t="str">
        <f t="shared" si="12"/>
        <v/>
      </c>
      <c r="Q26" s="58" t="str">
        <f t="shared" si="12"/>
        <v/>
      </c>
      <c r="R26" s="58" t="str">
        <f t="shared" si="12"/>
        <v/>
      </c>
      <c r="S26" s="58" t="str">
        <f t="shared" si="12"/>
        <v/>
      </c>
      <c r="T26" s="58" t="str">
        <f t="shared" si="12"/>
        <v/>
      </c>
      <c r="U26" s="58" t="str">
        <f t="shared" si="12"/>
        <v/>
      </c>
      <c r="V26" s="58" t="str">
        <f t="shared" si="12"/>
        <v/>
      </c>
      <c r="W26" s="58" t="str">
        <f t="shared" si="12"/>
        <v/>
      </c>
      <c r="X26" s="58" t="str">
        <f t="shared" si="12"/>
        <v/>
      </c>
      <c r="Y26" s="58" t="str">
        <f t="shared" si="12"/>
        <v/>
      </c>
      <c r="Z26" s="58" t="str">
        <f t="shared" si="12"/>
        <v/>
      </c>
      <c r="AA26" s="58" t="str">
        <f t="shared" si="12"/>
        <v/>
      </c>
      <c r="AB26" s="58" t="str">
        <f t="shared" si="12"/>
        <v/>
      </c>
      <c r="AC26" s="58" t="str">
        <f t="shared" si="12"/>
        <v/>
      </c>
      <c r="AD26" s="58" t="str">
        <f t="shared" si="12"/>
        <v/>
      </c>
      <c r="AE26" s="58" t="str">
        <f t="shared" si="12"/>
        <v/>
      </c>
      <c r="AF26" s="58" t="str">
        <f t="shared" si="12"/>
        <v/>
      </c>
      <c r="AG26" s="58" t="str">
        <f t="shared" si="12"/>
        <v/>
      </c>
      <c r="AH26" s="58" t="str">
        <f t="shared" si="12"/>
        <v/>
      </c>
      <c r="AI26" s="58" t="str">
        <f t="shared" si="12"/>
        <v/>
      </c>
      <c r="AJ26" s="58" t="str">
        <f t="shared" si="12"/>
        <v/>
      </c>
      <c r="AK26" s="58" t="str">
        <f t="shared" si="12"/>
        <v/>
      </c>
      <c r="AL26" s="58" t="str">
        <f t="shared" si="12"/>
        <v/>
      </c>
      <c r="AM26" s="58" t="str">
        <f t="shared" si="12"/>
        <v/>
      </c>
      <c r="AN26" s="58" t="str">
        <f t="shared" si="12"/>
        <v/>
      </c>
      <c r="AO26" s="58" t="str">
        <f t="shared" si="12"/>
        <v/>
      </c>
      <c r="AP26" s="58" t="str">
        <f t="shared" si="12"/>
        <v/>
      </c>
    </row>
    <row r="27" spans="1:42" x14ac:dyDescent="0.3">
      <c r="B27" s="37" t="s">
        <v>161</v>
      </c>
      <c r="C27" s="58">
        <f t="shared" si="10"/>
        <v>115463.852750691</v>
      </c>
      <c r="D27" s="58">
        <f t="shared" si="10"/>
        <v>106343.61077170659</v>
      </c>
      <c r="E27" s="58">
        <f t="shared" si="10"/>
        <v>102545.88904544096</v>
      </c>
      <c r="F27" s="58">
        <f t="shared" si="10"/>
        <v>100973.13899807622</v>
      </c>
      <c r="G27" s="58">
        <f t="shared" si="10"/>
        <v>113512.72496529439</v>
      </c>
      <c r="H27" s="58">
        <f t="shared" si="10"/>
        <v>114864.92937217672</v>
      </c>
      <c r="I27" s="58">
        <f t="shared" si="10"/>
        <v>113763.37838857876</v>
      </c>
      <c r="J27" s="58">
        <f t="shared" si="10"/>
        <v>114067.70710519142</v>
      </c>
      <c r="K27" s="58" t="str">
        <f t="shared" ref="K27:AP27" si="13">IF(SUM(K9,K15)&gt;0, SUM(K9,K15), "")</f>
        <v/>
      </c>
      <c r="L27" s="58" t="str">
        <f t="shared" si="13"/>
        <v/>
      </c>
      <c r="M27" s="58" t="str">
        <f t="shared" si="13"/>
        <v/>
      </c>
      <c r="N27" s="58" t="str">
        <f t="shared" si="13"/>
        <v/>
      </c>
      <c r="O27" s="58" t="str">
        <f t="shared" si="13"/>
        <v/>
      </c>
      <c r="P27" s="58" t="str">
        <f t="shared" si="13"/>
        <v/>
      </c>
      <c r="Q27" s="58" t="str">
        <f t="shared" si="13"/>
        <v/>
      </c>
      <c r="R27" s="58" t="str">
        <f t="shared" si="13"/>
        <v/>
      </c>
      <c r="S27" s="58" t="str">
        <f t="shared" si="13"/>
        <v/>
      </c>
      <c r="T27" s="58" t="str">
        <f t="shared" si="13"/>
        <v/>
      </c>
      <c r="U27" s="58" t="str">
        <f t="shared" si="13"/>
        <v/>
      </c>
      <c r="V27" s="58" t="str">
        <f t="shared" si="13"/>
        <v/>
      </c>
      <c r="W27" s="58" t="str">
        <f t="shared" si="13"/>
        <v/>
      </c>
      <c r="X27" s="58" t="str">
        <f t="shared" si="13"/>
        <v/>
      </c>
      <c r="Y27" s="58" t="str">
        <f t="shared" si="13"/>
        <v/>
      </c>
      <c r="Z27" s="58" t="str">
        <f t="shared" si="13"/>
        <v/>
      </c>
      <c r="AA27" s="58" t="str">
        <f t="shared" si="13"/>
        <v/>
      </c>
      <c r="AB27" s="58" t="str">
        <f t="shared" si="13"/>
        <v/>
      </c>
      <c r="AC27" s="58" t="str">
        <f t="shared" si="13"/>
        <v/>
      </c>
      <c r="AD27" s="58" t="str">
        <f t="shared" si="13"/>
        <v/>
      </c>
      <c r="AE27" s="58" t="str">
        <f t="shared" si="13"/>
        <v/>
      </c>
      <c r="AF27" s="58" t="str">
        <f t="shared" si="13"/>
        <v/>
      </c>
      <c r="AG27" s="58" t="str">
        <f t="shared" si="13"/>
        <v/>
      </c>
      <c r="AH27" s="58" t="str">
        <f t="shared" si="13"/>
        <v/>
      </c>
      <c r="AI27" s="58" t="str">
        <f t="shared" si="13"/>
        <v/>
      </c>
      <c r="AJ27" s="58" t="str">
        <f t="shared" si="13"/>
        <v/>
      </c>
      <c r="AK27" s="58" t="str">
        <f t="shared" si="13"/>
        <v/>
      </c>
      <c r="AL27" s="58" t="str">
        <f t="shared" si="13"/>
        <v/>
      </c>
      <c r="AM27" s="58" t="str">
        <f t="shared" si="13"/>
        <v/>
      </c>
      <c r="AN27" s="58" t="str">
        <f t="shared" si="13"/>
        <v/>
      </c>
      <c r="AO27" s="58" t="str">
        <f t="shared" si="13"/>
        <v/>
      </c>
      <c r="AP27" s="58" t="str">
        <f t="shared" si="13"/>
        <v/>
      </c>
    </row>
    <row r="28" spans="1:42" x14ac:dyDescent="0.3">
      <c r="B28" s="35"/>
      <c r="C28" s="35"/>
      <c r="D28" s="35"/>
      <c r="E28" s="35"/>
      <c r="F28" s="35"/>
      <c r="G28" s="35"/>
      <c r="H28" s="35"/>
      <c r="I28" s="163"/>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row>
    <row r="29" spans="1:42" x14ac:dyDescent="0.3">
      <c r="A29" s="164"/>
      <c r="B29" s="33" t="s">
        <v>1173</v>
      </c>
      <c r="C29" s="36">
        <f>IF(SUM(C30:C33)&gt;0, SUM(C30:C33), "")</f>
        <v>106953.29436480226</v>
      </c>
      <c r="D29" s="36">
        <f t="shared" ref="D29:J29" si="14">IF(SUM(D30:D33)&gt;0, SUM(D30:D33), "")</f>
        <v>120251.23186600569</v>
      </c>
      <c r="E29" s="36">
        <f t="shared" si="14"/>
        <v>66429.88860978742</v>
      </c>
      <c r="F29" s="36">
        <f t="shared" si="14"/>
        <v>89484.078881162161</v>
      </c>
      <c r="G29" s="36">
        <f t="shared" si="14"/>
        <v>90923.250992004192</v>
      </c>
      <c r="H29" s="36">
        <f t="shared" si="14"/>
        <v>128138.92256408824</v>
      </c>
      <c r="I29" s="36">
        <f t="shared" si="14"/>
        <v>99906.237358804909</v>
      </c>
      <c r="J29" s="36">
        <f t="shared" si="14"/>
        <v>105208.41180461214</v>
      </c>
      <c r="K29" s="36" t="str">
        <f t="shared" ref="K29:AP29" si="15">IF(SUM(K30:K33)&gt;0, SUM(K30:K33), "")</f>
        <v/>
      </c>
      <c r="L29" s="36" t="str">
        <f t="shared" si="15"/>
        <v/>
      </c>
      <c r="M29" s="36" t="str">
        <f t="shared" si="15"/>
        <v/>
      </c>
      <c r="N29" s="36" t="str">
        <f t="shared" si="15"/>
        <v/>
      </c>
      <c r="O29" s="36" t="str">
        <f t="shared" si="15"/>
        <v/>
      </c>
      <c r="P29" s="36" t="str">
        <f t="shared" si="15"/>
        <v/>
      </c>
      <c r="Q29" s="36" t="str">
        <f t="shared" si="15"/>
        <v/>
      </c>
      <c r="R29" s="36" t="str">
        <f t="shared" si="15"/>
        <v/>
      </c>
      <c r="S29" s="36" t="str">
        <f t="shared" si="15"/>
        <v/>
      </c>
      <c r="T29" s="36" t="str">
        <f t="shared" si="15"/>
        <v/>
      </c>
      <c r="U29" s="36" t="str">
        <f t="shared" si="15"/>
        <v/>
      </c>
      <c r="V29" s="36" t="str">
        <f t="shared" si="15"/>
        <v/>
      </c>
      <c r="W29" s="36" t="str">
        <f t="shared" si="15"/>
        <v/>
      </c>
      <c r="X29" s="36" t="str">
        <f t="shared" si="15"/>
        <v/>
      </c>
      <c r="Y29" s="36" t="str">
        <f t="shared" si="15"/>
        <v/>
      </c>
      <c r="Z29" s="36" t="str">
        <f t="shared" si="15"/>
        <v/>
      </c>
      <c r="AA29" s="36" t="str">
        <f t="shared" si="15"/>
        <v/>
      </c>
      <c r="AB29" s="36" t="str">
        <f t="shared" si="15"/>
        <v/>
      </c>
      <c r="AC29" s="36" t="str">
        <f t="shared" si="15"/>
        <v/>
      </c>
      <c r="AD29" s="36" t="str">
        <f t="shared" si="15"/>
        <v/>
      </c>
      <c r="AE29" s="36" t="str">
        <f t="shared" si="15"/>
        <v/>
      </c>
      <c r="AF29" s="36" t="str">
        <f t="shared" si="15"/>
        <v/>
      </c>
      <c r="AG29" s="36" t="str">
        <f t="shared" si="15"/>
        <v/>
      </c>
      <c r="AH29" s="36" t="str">
        <f t="shared" si="15"/>
        <v/>
      </c>
      <c r="AI29" s="36" t="str">
        <f t="shared" si="15"/>
        <v/>
      </c>
      <c r="AJ29" s="36" t="str">
        <f t="shared" si="15"/>
        <v/>
      </c>
      <c r="AK29" s="36" t="str">
        <f t="shared" si="15"/>
        <v/>
      </c>
      <c r="AL29" s="36" t="str">
        <f t="shared" si="15"/>
        <v/>
      </c>
      <c r="AM29" s="36" t="str">
        <f t="shared" si="15"/>
        <v/>
      </c>
      <c r="AN29" s="36" t="str">
        <f t="shared" si="15"/>
        <v/>
      </c>
      <c r="AO29" s="36" t="str">
        <f t="shared" si="15"/>
        <v/>
      </c>
      <c r="AP29" s="36" t="str">
        <f t="shared" si="15"/>
        <v/>
      </c>
    </row>
    <row r="30" spans="1:42" x14ac:dyDescent="0.3">
      <c r="B30" s="37" t="s">
        <v>55</v>
      </c>
      <c r="C30" s="58">
        <f>IFERROR(C24-C18, "")</f>
        <v>24031.978879496815</v>
      </c>
      <c r="D30" s="58">
        <f t="shared" ref="D30:J33" si="16">IFERROR(D24-D18, "")</f>
        <v>21877.711013312633</v>
      </c>
      <c r="E30" s="58">
        <f t="shared" si="16"/>
        <v>24325.257387129532</v>
      </c>
      <c r="F30" s="58">
        <f t="shared" si="16"/>
        <v>24074.083619644618</v>
      </c>
      <c r="G30" s="58">
        <f t="shared" si="16"/>
        <v>24123.366563858388</v>
      </c>
      <c r="H30" s="58">
        <f t="shared" si="16"/>
        <v>24320.890770224676</v>
      </c>
      <c r="I30" s="58">
        <f t="shared" si="16"/>
        <v>24708.160863343535</v>
      </c>
      <c r="J30" s="58">
        <f t="shared" si="16"/>
        <v>25359.988210751868</v>
      </c>
      <c r="K30" s="58" t="str">
        <f t="shared" ref="K30:AP30" si="17">IFERROR(K24-K18, "")</f>
        <v/>
      </c>
      <c r="L30" s="58" t="str">
        <f t="shared" si="17"/>
        <v/>
      </c>
      <c r="M30" s="58" t="str">
        <f t="shared" si="17"/>
        <v/>
      </c>
      <c r="N30" s="58" t="str">
        <f t="shared" si="17"/>
        <v/>
      </c>
      <c r="O30" s="58" t="str">
        <f t="shared" si="17"/>
        <v/>
      </c>
      <c r="P30" s="58" t="str">
        <f t="shared" si="17"/>
        <v/>
      </c>
      <c r="Q30" s="58" t="str">
        <f t="shared" si="17"/>
        <v/>
      </c>
      <c r="R30" s="58" t="str">
        <f t="shared" si="17"/>
        <v/>
      </c>
      <c r="S30" s="58" t="str">
        <f t="shared" si="17"/>
        <v/>
      </c>
      <c r="T30" s="58" t="str">
        <f t="shared" si="17"/>
        <v/>
      </c>
      <c r="U30" s="58" t="str">
        <f t="shared" si="17"/>
        <v/>
      </c>
      <c r="V30" s="58" t="str">
        <f t="shared" si="17"/>
        <v/>
      </c>
      <c r="W30" s="58" t="str">
        <f t="shared" si="17"/>
        <v/>
      </c>
      <c r="X30" s="58" t="str">
        <f t="shared" si="17"/>
        <v/>
      </c>
      <c r="Y30" s="58" t="str">
        <f t="shared" si="17"/>
        <v/>
      </c>
      <c r="Z30" s="58" t="str">
        <f t="shared" si="17"/>
        <v/>
      </c>
      <c r="AA30" s="58" t="str">
        <f t="shared" si="17"/>
        <v/>
      </c>
      <c r="AB30" s="58" t="str">
        <f t="shared" si="17"/>
        <v/>
      </c>
      <c r="AC30" s="58" t="str">
        <f t="shared" si="17"/>
        <v/>
      </c>
      <c r="AD30" s="58" t="str">
        <f t="shared" si="17"/>
        <v/>
      </c>
      <c r="AE30" s="58" t="str">
        <f t="shared" si="17"/>
        <v/>
      </c>
      <c r="AF30" s="58" t="str">
        <f t="shared" si="17"/>
        <v/>
      </c>
      <c r="AG30" s="58" t="str">
        <f t="shared" si="17"/>
        <v/>
      </c>
      <c r="AH30" s="58" t="str">
        <f t="shared" si="17"/>
        <v/>
      </c>
      <c r="AI30" s="58" t="str">
        <f t="shared" si="17"/>
        <v/>
      </c>
      <c r="AJ30" s="58" t="str">
        <f t="shared" si="17"/>
        <v/>
      </c>
      <c r="AK30" s="58" t="str">
        <f t="shared" si="17"/>
        <v/>
      </c>
      <c r="AL30" s="58" t="str">
        <f t="shared" si="17"/>
        <v/>
      </c>
      <c r="AM30" s="58" t="str">
        <f t="shared" si="17"/>
        <v/>
      </c>
      <c r="AN30" s="58" t="str">
        <f t="shared" si="17"/>
        <v/>
      </c>
      <c r="AO30" s="58" t="str">
        <f t="shared" si="17"/>
        <v/>
      </c>
      <c r="AP30" s="58" t="str">
        <f t="shared" si="17"/>
        <v/>
      </c>
    </row>
    <row r="31" spans="1:42" x14ac:dyDescent="0.3">
      <c r="B31" s="37" t="s">
        <v>1160</v>
      </c>
      <c r="C31" s="58">
        <f>IFERROR(C25-C19, "")</f>
        <v>26233.031742161911</v>
      </c>
      <c r="D31" s="58">
        <f t="shared" ref="D31:J31" si="18">IFERROR(D25-D19, "")</f>
        <v>46925.689135066175</v>
      </c>
      <c r="E31" s="58">
        <f t="shared" si="18"/>
        <v>-7365.4821165950998</v>
      </c>
      <c r="F31" s="58">
        <f t="shared" si="18"/>
        <v>12839.274135895557</v>
      </c>
      <c r="G31" s="58">
        <f t="shared" si="18"/>
        <v>9419.7540829971986</v>
      </c>
      <c r="H31" s="58">
        <f t="shared" si="18"/>
        <v>46645.975716899527</v>
      </c>
      <c r="I31" s="58">
        <f t="shared" si="18"/>
        <v>24314.887117995018</v>
      </c>
      <c r="J31" s="58">
        <f t="shared" si="18"/>
        <v>24567.664232575324</v>
      </c>
      <c r="K31" s="58" t="str">
        <f t="shared" ref="K31:AP31" si="19">IFERROR(K25-K19, "")</f>
        <v/>
      </c>
      <c r="L31" s="58" t="str">
        <f t="shared" si="19"/>
        <v/>
      </c>
      <c r="M31" s="58" t="str">
        <f t="shared" si="19"/>
        <v/>
      </c>
      <c r="N31" s="58" t="str">
        <f t="shared" si="19"/>
        <v/>
      </c>
      <c r="O31" s="58" t="str">
        <f t="shared" si="19"/>
        <v/>
      </c>
      <c r="P31" s="58" t="str">
        <f t="shared" si="19"/>
        <v/>
      </c>
      <c r="Q31" s="58" t="str">
        <f t="shared" si="19"/>
        <v/>
      </c>
      <c r="R31" s="58" t="str">
        <f t="shared" si="19"/>
        <v/>
      </c>
      <c r="S31" s="58" t="str">
        <f t="shared" si="19"/>
        <v/>
      </c>
      <c r="T31" s="58" t="str">
        <f t="shared" si="19"/>
        <v/>
      </c>
      <c r="U31" s="58" t="str">
        <f t="shared" si="19"/>
        <v/>
      </c>
      <c r="V31" s="58" t="str">
        <f t="shared" si="19"/>
        <v/>
      </c>
      <c r="W31" s="58" t="str">
        <f t="shared" si="19"/>
        <v/>
      </c>
      <c r="X31" s="58" t="str">
        <f t="shared" si="19"/>
        <v/>
      </c>
      <c r="Y31" s="58" t="str">
        <f t="shared" si="19"/>
        <v/>
      </c>
      <c r="Z31" s="58" t="str">
        <f t="shared" si="19"/>
        <v/>
      </c>
      <c r="AA31" s="58" t="str">
        <f t="shared" si="19"/>
        <v/>
      </c>
      <c r="AB31" s="58" t="str">
        <f t="shared" si="19"/>
        <v/>
      </c>
      <c r="AC31" s="58" t="str">
        <f t="shared" si="19"/>
        <v/>
      </c>
      <c r="AD31" s="58" t="str">
        <f t="shared" si="19"/>
        <v/>
      </c>
      <c r="AE31" s="58" t="str">
        <f t="shared" si="19"/>
        <v/>
      </c>
      <c r="AF31" s="58" t="str">
        <f t="shared" si="19"/>
        <v/>
      </c>
      <c r="AG31" s="58" t="str">
        <f t="shared" si="19"/>
        <v/>
      </c>
      <c r="AH31" s="58" t="str">
        <f t="shared" si="19"/>
        <v/>
      </c>
      <c r="AI31" s="58" t="str">
        <f t="shared" si="19"/>
        <v/>
      </c>
      <c r="AJ31" s="58" t="str">
        <f t="shared" si="19"/>
        <v/>
      </c>
      <c r="AK31" s="58" t="str">
        <f t="shared" si="19"/>
        <v/>
      </c>
      <c r="AL31" s="58" t="str">
        <f t="shared" si="19"/>
        <v/>
      </c>
      <c r="AM31" s="58" t="str">
        <f t="shared" si="19"/>
        <v/>
      </c>
      <c r="AN31" s="58" t="str">
        <f t="shared" si="19"/>
        <v/>
      </c>
      <c r="AO31" s="58" t="str">
        <f t="shared" si="19"/>
        <v/>
      </c>
      <c r="AP31" s="58" t="str">
        <f t="shared" si="19"/>
        <v/>
      </c>
    </row>
    <row r="32" spans="1:42" x14ac:dyDescent="0.3">
      <c r="B32" s="37" t="s">
        <v>139</v>
      </c>
      <c r="C32" s="58">
        <f>IFERROR(C26-C20, "")</f>
        <v>30098.449518726564</v>
      </c>
      <c r="D32" s="58">
        <f t="shared" si="16"/>
        <v>26136.848354794551</v>
      </c>
      <c r="E32" s="58">
        <f t="shared" si="16"/>
        <v>25871.008228553492</v>
      </c>
      <c r="F32" s="58">
        <f t="shared" si="16"/>
        <v>28619.818888474911</v>
      </c>
      <c r="G32" s="58">
        <f t="shared" si="16"/>
        <v>34603.92328421212</v>
      </c>
      <c r="H32" s="58">
        <f t="shared" si="16"/>
        <v>35886.701083105138</v>
      </c>
      <c r="I32" s="58">
        <f t="shared" si="16"/>
        <v>33354.651397500522</v>
      </c>
      <c r="J32" s="58">
        <f t="shared" si="16"/>
        <v>39127.76470730947</v>
      </c>
      <c r="K32" s="58" t="str">
        <f t="shared" ref="K32:AP32" si="20">IFERROR(K26-K20, "")</f>
        <v/>
      </c>
      <c r="L32" s="58" t="str">
        <f t="shared" si="20"/>
        <v/>
      </c>
      <c r="M32" s="58" t="str">
        <f t="shared" si="20"/>
        <v/>
      </c>
      <c r="N32" s="58" t="str">
        <f t="shared" si="20"/>
        <v/>
      </c>
      <c r="O32" s="58" t="str">
        <f t="shared" si="20"/>
        <v/>
      </c>
      <c r="P32" s="58" t="str">
        <f t="shared" si="20"/>
        <v/>
      </c>
      <c r="Q32" s="58" t="str">
        <f t="shared" si="20"/>
        <v/>
      </c>
      <c r="R32" s="58" t="str">
        <f t="shared" si="20"/>
        <v/>
      </c>
      <c r="S32" s="58" t="str">
        <f t="shared" si="20"/>
        <v/>
      </c>
      <c r="T32" s="58" t="str">
        <f t="shared" si="20"/>
        <v/>
      </c>
      <c r="U32" s="58" t="str">
        <f t="shared" si="20"/>
        <v/>
      </c>
      <c r="V32" s="58" t="str">
        <f t="shared" si="20"/>
        <v/>
      </c>
      <c r="W32" s="58" t="str">
        <f t="shared" si="20"/>
        <v/>
      </c>
      <c r="X32" s="58" t="str">
        <f t="shared" si="20"/>
        <v/>
      </c>
      <c r="Y32" s="58" t="str">
        <f t="shared" si="20"/>
        <v/>
      </c>
      <c r="Z32" s="58" t="str">
        <f t="shared" si="20"/>
        <v/>
      </c>
      <c r="AA32" s="58" t="str">
        <f t="shared" si="20"/>
        <v/>
      </c>
      <c r="AB32" s="58" t="str">
        <f t="shared" si="20"/>
        <v/>
      </c>
      <c r="AC32" s="58" t="str">
        <f t="shared" si="20"/>
        <v/>
      </c>
      <c r="AD32" s="58" t="str">
        <f t="shared" si="20"/>
        <v/>
      </c>
      <c r="AE32" s="58" t="str">
        <f t="shared" si="20"/>
        <v/>
      </c>
      <c r="AF32" s="58" t="str">
        <f t="shared" si="20"/>
        <v/>
      </c>
      <c r="AG32" s="58" t="str">
        <f t="shared" si="20"/>
        <v/>
      </c>
      <c r="AH32" s="58" t="str">
        <f t="shared" si="20"/>
        <v/>
      </c>
      <c r="AI32" s="58" t="str">
        <f t="shared" si="20"/>
        <v/>
      </c>
      <c r="AJ32" s="58" t="str">
        <f t="shared" si="20"/>
        <v/>
      </c>
      <c r="AK32" s="58" t="str">
        <f t="shared" si="20"/>
        <v/>
      </c>
      <c r="AL32" s="58" t="str">
        <f t="shared" si="20"/>
        <v/>
      </c>
      <c r="AM32" s="58" t="str">
        <f t="shared" si="20"/>
        <v/>
      </c>
      <c r="AN32" s="58" t="str">
        <f t="shared" si="20"/>
        <v/>
      </c>
      <c r="AO32" s="58" t="str">
        <f t="shared" si="20"/>
        <v/>
      </c>
      <c r="AP32" s="58" t="str">
        <f t="shared" si="20"/>
        <v/>
      </c>
    </row>
    <row r="33" spans="1:42" x14ac:dyDescent="0.3">
      <c r="B33" s="37" t="s">
        <v>161</v>
      </c>
      <c r="C33" s="58">
        <f>IFERROR(C27-C21, "")</f>
        <v>26589.834224416976</v>
      </c>
      <c r="D33" s="58">
        <f t="shared" si="16"/>
        <v>25310.983362832339</v>
      </c>
      <c r="E33" s="58">
        <f t="shared" si="16"/>
        <v>23599.1051106995</v>
      </c>
      <c r="F33" s="58">
        <f t="shared" si="16"/>
        <v>23950.902237147078</v>
      </c>
      <c r="G33" s="58">
        <f t="shared" si="16"/>
        <v>22776.207060936475</v>
      </c>
      <c r="H33" s="58">
        <f t="shared" si="16"/>
        <v>21285.354993858884</v>
      </c>
      <c r="I33" s="58">
        <f t="shared" si="16"/>
        <v>17528.537979965826</v>
      </c>
      <c r="J33" s="58">
        <f t="shared" si="16"/>
        <v>16152.994653975475</v>
      </c>
      <c r="K33" s="58" t="str">
        <f t="shared" ref="K33:AP33" si="21">IFERROR(K27-K21, "")</f>
        <v/>
      </c>
      <c r="L33" s="58" t="str">
        <f t="shared" si="21"/>
        <v/>
      </c>
      <c r="M33" s="58" t="str">
        <f t="shared" si="21"/>
        <v/>
      </c>
      <c r="N33" s="58" t="str">
        <f t="shared" si="21"/>
        <v/>
      </c>
      <c r="O33" s="58" t="str">
        <f t="shared" si="21"/>
        <v/>
      </c>
      <c r="P33" s="58" t="str">
        <f t="shared" si="21"/>
        <v/>
      </c>
      <c r="Q33" s="58" t="str">
        <f t="shared" si="21"/>
        <v/>
      </c>
      <c r="R33" s="58" t="str">
        <f t="shared" si="21"/>
        <v/>
      </c>
      <c r="S33" s="58" t="str">
        <f t="shared" si="21"/>
        <v/>
      </c>
      <c r="T33" s="58" t="str">
        <f t="shared" si="21"/>
        <v/>
      </c>
      <c r="U33" s="58" t="str">
        <f t="shared" si="21"/>
        <v/>
      </c>
      <c r="V33" s="58" t="str">
        <f t="shared" si="21"/>
        <v/>
      </c>
      <c r="W33" s="58" t="str">
        <f t="shared" si="21"/>
        <v/>
      </c>
      <c r="X33" s="58" t="str">
        <f t="shared" si="21"/>
        <v/>
      </c>
      <c r="Y33" s="58" t="str">
        <f t="shared" si="21"/>
        <v/>
      </c>
      <c r="Z33" s="58" t="str">
        <f t="shared" si="21"/>
        <v/>
      </c>
      <c r="AA33" s="58" t="str">
        <f t="shared" si="21"/>
        <v/>
      </c>
      <c r="AB33" s="58" t="str">
        <f t="shared" si="21"/>
        <v/>
      </c>
      <c r="AC33" s="58" t="str">
        <f t="shared" si="21"/>
        <v/>
      </c>
      <c r="AD33" s="58" t="str">
        <f t="shared" si="21"/>
        <v/>
      </c>
      <c r="AE33" s="58" t="str">
        <f t="shared" si="21"/>
        <v/>
      </c>
      <c r="AF33" s="58" t="str">
        <f t="shared" si="21"/>
        <v/>
      </c>
      <c r="AG33" s="58" t="str">
        <f t="shared" si="21"/>
        <v/>
      </c>
      <c r="AH33" s="58" t="str">
        <f t="shared" si="21"/>
        <v/>
      </c>
      <c r="AI33" s="58" t="str">
        <f t="shared" si="21"/>
        <v/>
      </c>
      <c r="AJ33" s="58" t="str">
        <f t="shared" si="21"/>
        <v/>
      </c>
      <c r="AK33" s="58" t="str">
        <f t="shared" si="21"/>
        <v/>
      </c>
      <c r="AL33" s="58" t="str">
        <f t="shared" si="21"/>
        <v/>
      </c>
      <c r="AM33" s="58" t="str">
        <f t="shared" si="21"/>
        <v/>
      </c>
      <c r="AN33" s="58" t="str">
        <f t="shared" si="21"/>
        <v/>
      </c>
      <c r="AO33" s="58" t="str">
        <f t="shared" si="21"/>
        <v/>
      </c>
      <c r="AP33" s="58" t="str">
        <f t="shared" si="21"/>
        <v/>
      </c>
    </row>
    <row r="34" spans="1:42" x14ac:dyDescent="0.3">
      <c r="B34" s="35"/>
      <c r="C34" s="35"/>
      <c r="D34" s="35"/>
      <c r="E34" s="35"/>
      <c r="F34" s="35"/>
      <c r="G34" s="35"/>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row>
    <row r="35" spans="1:42" x14ac:dyDescent="0.3">
      <c r="B35" s="33" t="s">
        <v>1174</v>
      </c>
      <c r="C35" s="36">
        <f>IF(SUM(C36:C39)&lt;&gt;0, SUM(C36:C39), "")</f>
        <v>-24846.008949770079</v>
      </c>
      <c r="D35" s="36">
        <f t="shared" ref="D35:J35" si="22">IF(SUM(D36:D39)&lt;&gt;0, SUM(D36:D39), "")</f>
        <v>6958.4993485397717</v>
      </c>
      <c r="E35" s="36">
        <f t="shared" si="22"/>
        <v>-39796.877760612137</v>
      </c>
      <c r="F35" s="36">
        <f t="shared" si="22"/>
        <v>-20572.022104909232</v>
      </c>
      <c r="G35" s="36">
        <f t="shared" si="22"/>
        <v>-28258.469888063755</v>
      </c>
      <c r="H35" s="36">
        <f t="shared" si="22"/>
        <v>2774.1943580534935</v>
      </c>
      <c r="I35" s="36">
        <f t="shared" si="22"/>
        <v>-23660.12035677793</v>
      </c>
      <c r="J35" s="36">
        <f t="shared" si="22"/>
        <v>-20215.159790839003</v>
      </c>
      <c r="K35" s="36" t="str">
        <f t="shared" ref="K35:AP35" si="23">IF(SUM(K36:K39)&lt;&gt;0, SUM(K36:K39), "")</f>
        <v/>
      </c>
      <c r="L35" s="36" t="str">
        <f t="shared" si="23"/>
        <v/>
      </c>
      <c r="M35" s="36" t="str">
        <f t="shared" si="23"/>
        <v/>
      </c>
      <c r="N35" s="36" t="str">
        <f t="shared" si="23"/>
        <v/>
      </c>
      <c r="O35" s="36" t="str">
        <f t="shared" si="23"/>
        <v/>
      </c>
      <c r="P35" s="36" t="str">
        <f t="shared" si="23"/>
        <v/>
      </c>
      <c r="Q35" s="36" t="str">
        <f t="shared" si="23"/>
        <v/>
      </c>
      <c r="R35" s="36" t="str">
        <f t="shared" si="23"/>
        <v/>
      </c>
      <c r="S35" s="36" t="str">
        <f t="shared" si="23"/>
        <v/>
      </c>
      <c r="T35" s="36" t="str">
        <f t="shared" si="23"/>
        <v/>
      </c>
      <c r="U35" s="36" t="str">
        <f t="shared" si="23"/>
        <v/>
      </c>
      <c r="V35" s="36" t="str">
        <f t="shared" si="23"/>
        <v/>
      </c>
      <c r="W35" s="36" t="str">
        <f t="shared" si="23"/>
        <v/>
      </c>
      <c r="X35" s="36" t="str">
        <f t="shared" si="23"/>
        <v/>
      </c>
      <c r="Y35" s="36" t="str">
        <f t="shared" si="23"/>
        <v/>
      </c>
      <c r="Z35" s="36" t="str">
        <f t="shared" si="23"/>
        <v/>
      </c>
      <c r="AA35" s="36" t="str">
        <f t="shared" si="23"/>
        <v/>
      </c>
      <c r="AB35" s="36" t="str">
        <f t="shared" si="23"/>
        <v/>
      </c>
      <c r="AC35" s="36" t="str">
        <f t="shared" si="23"/>
        <v/>
      </c>
      <c r="AD35" s="36" t="str">
        <f t="shared" si="23"/>
        <v/>
      </c>
      <c r="AE35" s="36" t="str">
        <f t="shared" si="23"/>
        <v/>
      </c>
      <c r="AF35" s="36" t="str">
        <f t="shared" si="23"/>
        <v/>
      </c>
      <c r="AG35" s="36" t="str">
        <f t="shared" si="23"/>
        <v/>
      </c>
      <c r="AH35" s="36" t="str">
        <f t="shared" si="23"/>
        <v/>
      </c>
      <c r="AI35" s="36" t="str">
        <f t="shared" si="23"/>
        <v/>
      </c>
      <c r="AJ35" s="36" t="str">
        <f t="shared" si="23"/>
        <v/>
      </c>
      <c r="AK35" s="36" t="str">
        <f t="shared" si="23"/>
        <v/>
      </c>
      <c r="AL35" s="36" t="str">
        <f t="shared" si="23"/>
        <v/>
      </c>
      <c r="AM35" s="36" t="str">
        <f t="shared" si="23"/>
        <v/>
      </c>
      <c r="AN35" s="36" t="str">
        <f t="shared" si="23"/>
        <v/>
      </c>
      <c r="AO35" s="36" t="str">
        <f t="shared" si="23"/>
        <v/>
      </c>
      <c r="AP35" s="36" t="str">
        <f t="shared" si="23"/>
        <v/>
      </c>
    </row>
    <row r="36" spans="1:42" x14ac:dyDescent="0.3">
      <c r="B36" s="37" t="s">
        <v>55</v>
      </c>
      <c r="C36" s="58">
        <f>IFERROR(C12-C18, "")</f>
        <v>1519.4883158570738</v>
      </c>
      <c r="D36" s="58">
        <f t="shared" ref="D36:J39" si="24">IFERROR(D12-D18, "")</f>
        <v>716.44605435082485</v>
      </c>
      <c r="E36" s="58">
        <f t="shared" si="24"/>
        <v>1809.8930203896598</v>
      </c>
      <c r="F36" s="58">
        <f t="shared" si="24"/>
        <v>376.76575166573821</v>
      </c>
      <c r="G36" s="58">
        <f t="shared" si="24"/>
        <v>1404.7769324549117</v>
      </c>
      <c r="H36" s="58">
        <f t="shared" si="24"/>
        <v>2247.7310528839262</v>
      </c>
      <c r="I36" s="58">
        <f t="shared" si="24"/>
        <v>2009.6099717440884</v>
      </c>
      <c r="J36" s="58">
        <f t="shared" si="24"/>
        <v>3036.8115152731589</v>
      </c>
      <c r="K36" s="58" t="str">
        <f t="shared" ref="K36:AP36" si="25">IFERROR(K12-K18, "")</f>
        <v/>
      </c>
      <c r="L36" s="58" t="str">
        <f t="shared" si="25"/>
        <v/>
      </c>
      <c r="M36" s="58" t="str">
        <f t="shared" si="25"/>
        <v/>
      </c>
      <c r="N36" s="58" t="str">
        <f t="shared" si="25"/>
        <v/>
      </c>
      <c r="O36" s="58" t="str">
        <f t="shared" si="25"/>
        <v/>
      </c>
      <c r="P36" s="58" t="str">
        <f t="shared" si="25"/>
        <v/>
      </c>
      <c r="Q36" s="58" t="str">
        <f t="shared" si="25"/>
        <v/>
      </c>
      <c r="R36" s="58" t="str">
        <f t="shared" si="25"/>
        <v/>
      </c>
      <c r="S36" s="58" t="str">
        <f t="shared" si="25"/>
        <v/>
      </c>
      <c r="T36" s="58" t="str">
        <f t="shared" si="25"/>
        <v/>
      </c>
      <c r="U36" s="58" t="str">
        <f t="shared" si="25"/>
        <v/>
      </c>
      <c r="V36" s="58" t="str">
        <f t="shared" si="25"/>
        <v/>
      </c>
      <c r="W36" s="58" t="str">
        <f t="shared" si="25"/>
        <v/>
      </c>
      <c r="X36" s="58" t="str">
        <f t="shared" si="25"/>
        <v/>
      </c>
      <c r="Y36" s="58" t="str">
        <f t="shared" si="25"/>
        <v/>
      </c>
      <c r="Z36" s="58" t="str">
        <f t="shared" si="25"/>
        <v/>
      </c>
      <c r="AA36" s="58" t="str">
        <f t="shared" si="25"/>
        <v/>
      </c>
      <c r="AB36" s="58" t="str">
        <f t="shared" si="25"/>
        <v/>
      </c>
      <c r="AC36" s="58" t="str">
        <f t="shared" si="25"/>
        <v/>
      </c>
      <c r="AD36" s="58" t="str">
        <f t="shared" si="25"/>
        <v/>
      </c>
      <c r="AE36" s="58" t="str">
        <f t="shared" si="25"/>
        <v/>
      </c>
      <c r="AF36" s="58" t="str">
        <f t="shared" si="25"/>
        <v/>
      </c>
      <c r="AG36" s="58" t="str">
        <f t="shared" si="25"/>
        <v/>
      </c>
      <c r="AH36" s="58" t="str">
        <f t="shared" si="25"/>
        <v/>
      </c>
      <c r="AI36" s="58" t="str">
        <f t="shared" si="25"/>
        <v/>
      </c>
      <c r="AJ36" s="58" t="str">
        <f t="shared" si="25"/>
        <v/>
      </c>
      <c r="AK36" s="58" t="str">
        <f t="shared" si="25"/>
        <v/>
      </c>
      <c r="AL36" s="58" t="str">
        <f t="shared" si="25"/>
        <v/>
      </c>
      <c r="AM36" s="58" t="str">
        <f t="shared" si="25"/>
        <v/>
      </c>
      <c r="AN36" s="58" t="str">
        <f t="shared" si="25"/>
        <v/>
      </c>
      <c r="AO36" s="58" t="str">
        <f t="shared" si="25"/>
        <v/>
      </c>
      <c r="AP36" s="58" t="str">
        <f t="shared" si="25"/>
        <v/>
      </c>
    </row>
    <row r="37" spans="1:42" x14ac:dyDescent="0.3">
      <c r="B37" s="37" t="s">
        <v>1160</v>
      </c>
      <c r="C37" s="58">
        <f>IFERROR(C13-C19, "")</f>
        <v>26233.031742161911</v>
      </c>
      <c r="D37" s="58">
        <f t="shared" ref="D37:J37" si="26">IFERROR(D13-D19, "")</f>
        <v>46925.689135066175</v>
      </c>
      <c r="E37" s="58">
        <f t="shared" si="26"/>
        <v>-7365.4821165950998</v>
      </c>
      <c r="F37" s="58">
        <f t="shared" si="26"/>
        <v>12839.274135895557</v>
      </c>
      <c r="G37" s="58">
        <f t="shared" si="26"/>
        <v>9419.7540829971986</v>
      </c>
      <c r="H37" s="58">
        <f t="shared" si="26"/>
        <v>46645.975716899527</v>
      </c>
      <c r="I37" s="58">
        <f t="shared" si="26"/>
        <v>24314.887117995018</v>
      </c>
      <c r="J37" s="58">
        <f t="shared" si="26"/>
        <v>24567.664232575324</v>
      </c>
      <c r="K37" s="58" t="str">
        <f t="shared" ref="K37:AP37" si="27">IFERROR(K13-K19, "")</f>
        <v/>
      </c>
      <c r="L37" s="58" t="str">
        <f t="shared" si="27"/>
        <v/>
      </c>
      <c r="M37" s="58" t="str">
        <f t="shared" si="27"/>
        <v/>
      </c>
      <c r="N37" s="58" t="str">
        <f t="shared" si="27"/>
        <v/>
      </c>
      <c r="O37" s="58" t="str">
        <f t="shared" si="27"/>
        <v/>
      </c>
      <c r="P37" s="58" t="str">
        <f t="shared" si="27"/>
        <v/>
      </c>
      <c r="Q37" s="58" t="str">
        <f t="shared" si="27"/>
        <v/>
      </c>
      <c r="R37" s="58" t="str">
        <f t="shared" si="27"/>
        <v/>
      </c>
      <c r="S37" s="58" t="str">
        <f t="shared" si="27"/>
        <v/>
      </c>
      <c r="T37" s="58" t="str">
        <f t="shared" si="27"/>
        <v/>
      </c>
      <c r="U37" s="58" t="str">
        <f t="shared" si="27"/>
        <v/>
      </c>
      <c r="V37" s="58" t="str">
        <f t="shared" si="27"/>
        <v/>
      </c>
      <c r="W37" s="58" t="str">
        <f t="shared" si="27"/>
        <v/>
      </c>
      <c r="X37" s="58" t="str">
        <f t="shared" si="27"/>
        <v/>
      </c>
      <c r="Y37" s="58" t="str">
        <f t="shared" si="27"/>
        <v/>
      </c>
      <c r="Z37" s="58" t="str">
        <f t="shared" si="27"/>
        <v/>
      </c>
      <c r="AA37" s="58" t="str">
        <f t="shared" si="27"/>
        <v/>
      </c>
      <c r="AB37" s="58" t="str">
        <f t="shared" si="27"/>
        <v/>
      </c>
      <c r="AC37" s="58" t="str">
        <f t="shared" si="27"/>
        <v/>
      </c>
      <c r="AD37" s="58" t="str">
        <f t="shared" si="27"/>
        <v/>
      </c>
      <c r="AE37" s="58" t="str">
        <f t="shared" si="27"/>
        <v/>
      </c>
      <c r="AF37" s="58" t="str">
        <f t="shared" si="27"/>
        <v/>
      </c>
      <c r="AG37" s="58" t="str">
        <f t="shared" si="27"/>
        <v/>
      </c>
      <c r="AH37" s="58" t="str">
        <f t="shared" si="27"/>
        <v/>
      </c>
      <c r="AI37" s="58" t="str">
        <f t="shared" si="27"/>
        <v/>
      </c>
      <c r="AJ37" s="58" t="str">
        <f t="shared" si="27"/>
        <v/>
      </c>
      <c r="AK37" s="58" t="str">
        <f t="shared" si="27"/>
        <v/>
      </c>
      <c r="AL37" s="58" t="str">
        <f t="shared" si="27"/>
        <v/>
      </c>
      <c r="AM37" s="58" t="str">
        <f t="shared" si="27"/>
        <v/>
      </c>
      <c r="AN37" s="58" t="str">
        <f t="shared" si="27"/>
        <v/>
      </c>
      <c r="AO37" s="58" t="str">
        <f t="shared" si="27"/>
        <v/>
      </c>
      <c r="AP37" s="58" t="str">
        <f t="shared" si="27"/>
        <v/>
      </c>
    </row>
    <row r="38" spans="1:42" x14ac:dyDescent="0.3">
      <c r="B38" s="37" t="s">
        <v>139</v>
      </c>
      <c r="C38" s="58">
        <f>IFERROR(C14-C20, "")</f>
        <v>1415.4495187265675</v>
      </c>
      <c r="D38" s="58">
        <f t="shared" si="24"/>
        <v>-176.15164520544931</v>
      </c>
      <c r="E38" s="58">
        <f t="shared" si="24"/>
        <v>2439.0082285534954</v>
      </c>
      <c r="F38" s="58">
        <f t="shared" si="24"/>
        <v>2462.818888474907</v>
      </c>
      <c r="G38" s="58">
        <f t="shared" si="24"/>
        <v>6275.9232842121201</v>
      </c>
      <c r="H38" s="58">
        <f t="shared" si="24"/>
        <v>5713.7010831051375</v>
      </c>
      <c r="I38" s="58">
        <f t="shared" si="24"/>
        <v>4257.6513975005182</v>
      </c>
      <c r="J38" s="58">
        <f t="shared" si="24"/>
        <v>10540.764707309467</v>
      </c>
      <c r="K38" s="58" t="str">
        <f t="shared" ref="K38:AP38" si="28">IFERROR(K14-K20, "")</f>
        <v/>
      </c>
      <c r="L38" s="58" t="str">
        <f t="shared" si="28"/>
        <v/>
      </c>
      <c r="M38" s="58" t="str">
        <f t="shared" si="28"/>
        <v/>
      </c>
      <c r="N38" s="58" t="str">
        <f t="shared" si="28"/>
        <v/>
      </c>
      <c r="O38" s="58" t="str">
        <f t="shared" si="28"/>
        <v/>
      </c>
      <c r="P38" s="58" t="str">
        <f t="shared" si="28"/>
        <v/>
      </c>
      <c r="Q38" s="58" t="str">
        <f t="shared" si="28"/>
        <v/>
      </c>
      <c r="R38" s="58" t="str">
        <f t="shared" si="28"/>
        <v/>
      </c>
      <c r="S38" s="58" t="str">
        <f t="shared" si="28"/>
        <v/>
      </c>
      <c r="T38" s="58" t="str">
        <f t="shared" si="28"/>
        <v/>
      </c>
      <c r="U38" s="58" t="str">
        <f t="shared" si="28"/>
        <v/>
      </c>
      <c r="V38" s="58" t="str">
        <f t="shared" si="28"/>
        <v/>
      </c>
      <c r="W38" s="58" t="str">
        <f t="shared" si="28"/>
        <v/>
      </c>
      <c r="X38" s="58" t="str">
        <f t="shared" si="28"/>
        <v/>
      </c>
      <c r="Y38" s="58" t="str">
        <f t="shared" si="28"/>
        <v/>
      </c>
      <c r="Z38" s="58" t="str">
        <f t="shared" si="28"/>
        <v/>
      </c>
      <c r="AA38" s="58" t="str">
        <f t="shared" si="28"/>
        <v/>
      </c>
      <c r="AB38" s="58" t="str">
        <f t="shared" si="28"/>
        <v/>
      </c>
      <c r="AC38" s="58" t="str">
        <f t="shared" si="28"/>
        <v/>
      </c>
      <c r="AD38" s="58" t="str">
        <f t="shared" si="28"/>
        <v/>
      </c>
      <c r="AE38" s="58" t="str">
        <f t="shared" si="28"/>
        <v/>
      </c>
      <c r="AF38" s="58" t="str">
        <f t="shared" si="28"/>
        <v/>
      </c>
      <c r="AG38" s="58" t="str">
        <f t="shared" si="28"/>
        <v/>
      </c>
      <c r="AH38" s="58" t="str">
        <f t="shared" si="28"/>
        <v/>
      </c>
      <c r="AI38" s="58" t="str">
        <f t="shared" si="28"/>
        <v/>
      </c>
      <c r="AJ38" s="58" t="str">
        <f t="shared" si="28"/>
        <v/>
      </c>
      <c r="AK38" s="58" t="str">
        <f t="shared" si="28"/>
        <v/>
      </c>
      <c r="AL38" s="58" t="str">
        <f t="shared" si="28"/>
        <v/>
      </c>
      <c r="AM38" s="58" t="str">
        <f t="shared" si="28"/>
        <v/>
      </c>
      <c r="AN38" s="58" t="str">
        <f t="shared" si="28"/>
        <v/>
      </c>
      <c r="AO38" s="58" t="str">
        <f t="shared" si="28"/>
        <v/>
      </c>
      <c r="AP38" s="58" t="str">
        <f t="shared" si="28"/>
        <v/>
      </c>
    </row>
    <row r="39" spans="1:42" x14ac:dyDescent="0.3">
      <c r="B39" s="37" t="s">
        <v>161</v>
      </c>
      <c r="C39" s="58">
        <f>IFERROR(C15-C21, "")</f>
        <v>-54013.978526515632</v>
      </c>
      <c r="D39" s="58">
        <f t="shared" si="24"/>
        <v>-40507.484195671779</v>
      </c>
      <c r="E39" s="58">
        <f t="shared" si="24"/>
        <v>-36680.296892960192</v>
      </c>
      <c r="F39" s="58">
        <f t="shared" si="24"/>
        <v>-36250.880880945435</v>
      </c>
      <c r="G39" s="58">
        <f t="shared" si="24"/>
        <v>-45358.924187727986</v>
      </c>
      <c r="H39" s="58">
        <f t="shared" si="24"/>
        <v>-51833.213494835101</v>
      </c>
      <c r="I39" s="58">
        <f t="shared" si="24"/>
        <v>-54242.268844017555</v>
      </c>
      <c r="J39" s="58">
        <f t="shared" si="24"/>
        <v>-58360.400245996956</v>
      </c>
      <c r="K39" s="58" t="str">
        <f t="shared" ref="K39:AP39" si="29">IFERROR(K15-K21, "")</f>
        <v/>
      </c>
      <c r="L39" s="58" t="str">
        <f t="shared" si="29"/>
        <v/>
      </c>
      <c r="M39" s="58" t="str">
        <f t="shared" si="29"/>
        <v/>
      </c>
      <c r="N39" s="58" t="str">
        <f t="shared" si="29"/>
        <v/>
      </c>
      <c r="O39" s="58" t="str">
        <f t="shared" si="29"/>
        <v/>
      </c>
      <c r="P39" s="58" t="str">
        <f t="shared" si="29"/>
        <v/>
      </c>
      <c r="Q39" s="58" t="str">
        <f t="shared" si="29"/>
        <v/>
      </c>
      <c r="R39" s="58" t="str">
        <f t="shared" si="29"/>
        <v/>
      </c>
      <c r="S39" s="58" t="str">
        <f t="shared" si="29"/>
        <v/>
      </c>
      <c r="T39" s="58" t="str">
        <f t="shared" si="29"/>
        <v/>
      </c>
      <c r="U39" s="58" t="str">
        <f t="shared" si="29"/>
        <v/>
      </c>
      <c r="V39" s="58" t="str">
        <f t="shared" si="29"/>
        <v/>
      </c>
      <c r="W39" s="58" t="str">
        <f t="shared" si="29"/>
        <v/>
      </c>
      <c r="X39" s="58" t="str">
        <f t="shared" si="29"/>
        <v/>
      </c>
      <c r="Y39" s="58" t="str">
        <f t="shared" si="29"/>
        <v/>
      </c>
      <c r="Z39" s="58" t="str">
        <f t="shared" si="29"/>
        <v/>
      </c>
      <c r="AA39" s="58" t="str">
        <f t="shared" si="29"/>
        <v/>
      </c>
      <c r="AB39" s="58" t="str">
        <f t="shared" si="29"/>
        <v/>
      </c>
      <c r="AC39" s="58" t="str">
        <f t="shared" si="29"/>
        <v/>
      </c>
      <c r="AD39" s="58" t="str">
        <f t="shared" si="29"/>
        <v/>
      </c>
      <c r="AE39" s="58" t="str">
        <f t="shared" si="29"/>
        <v/>
      </c>
      <c r="AF39" s="58" t="str">
        <f t="shared" si="29"/>
        <v/>
      </c>
      <c r="AG39" s="58" t="str">
        <f t="shared" si="29"/>
        <v/>
      </c>
      <c r="AH39" s="58" t="str">
        <f t="shared" si="29"/>
        <v/>
      </c>
      <c r="AI39" s="58" t="str">
        <f t="shared" si="29"/>
        <v/>
      </c>
      <c r="AJ39" s="58" t="str">
        <f t="shared" si="29"/>
        <v/>
      </c>
      <c r="AK39" s="58" t="str">
        <f t="shared" si="29"/>
        <v/>
      </c>
      <c r="AL39" s="58" t="str">
        <f t="shared" si="29"/>
        <v/>
      </c>
      <c r="AM39" s="58" t="str">
        <f t="shared" si="29"/>
        <v/>
      </c>
      <c r="AN39" s="58" t="str">
        <f t="shared" si="29"/>
        <v/>
      </c>
      <c r="AO39" s="58" t="str">
        <f t="shared" si="29"/>
        <v/>
      </c>
      <c r="AP39" s="58" t="str">
        <f t="shared" si="29"/>
        <v/>
      </c>
    </row>
    <row r="40" spans="1:42" x14ac:dyDescent="0.3">
      <c r="B40" s="35"/>
      <c r="C40" s="35"/>
      <c r="D40" s="35"/>
      <c r="E40" s="35"/>
      <c r="F40" s="35"/>
      <c r="G40" s="35"/>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row>
    <row r="41" spans="1:42" x14ac:dyDescent="0.3">
      <c r="B41" s="33" t="s">
        <v>1165</v>
      </c>
      <c r="C41" s="93">
        <f>IFERROR(C5*1000/'Other Data'!F$26, "")</f>
        <v>24.868262290717254</v>
      </c>
      <c r="D41" s="93">
        <f>IFERROR(D5*1000/'Other Data'!G$26, "")</f>
        <v>21.32127606847823</v>
      </c>
      <c r="E41" s="93">
        <f>IFERROR(E5*1000/'Other Data'!H$26, "")</f>
        <v>19.938578818326775</v>
      </c>
      <c r="F41" s="93">
        <f>IFERROR(F5*1000/'Other Data'!I$26, "")</f>
        <v>20.580466187835924</v>
      </c>
      <c r="G41" s="93">
        <f>IFERROR(G5*1000/'Other Data'!J$26, "")</f>
        <v>22.181597037049681</v>
      </c>
      <c r="H41" s="93">
        <f>IFERROR(H5*1000/'Other Data'!K$26, "")</f>
        <v>23.195501731092335</v>
      </c>
      <c r="I41" s="93">
        <f>IFERROR(I5*1000/'Other Data'!L$26, "")</f>
        <v>22.778048539224084</v>
      </c>
      <c r="J41" s="93">
        <f>IFERROR(J5*1000/'Other Data'!M$26, "")</f>
        <v>23.063858994033051</v>
      </c>
      <c r="K41" s="93" t="str">
        <f>IFERROR(K5*1000/'Other Data'!N$26, "")</f>
        <v/>
      </c>
      <c r="L41" s="93" t="str">
        <f>IFERROR(L5*1000/'Other Data'!O$26, "")</f>
        <v/>
      </c>
      <c r="M41" s="93" t="str">
        <f>IFERROR(M5*1000/'Other Data'!P$26, "")</f>
        <v/>
      </c>
      <c r="N41" s="93" t="str">
        <f>IFERROR(N5*1000/'Other Data'!Q$26, "")</f>
        <v/>
      </c>
      <c r="O41" s="93" t="str">
        <f>IFERROR(O5*1000/'Other Data'!R$26, "")</f>
        <v/>
      </c>
      <c r="P41" s="93" t="str">
        <f>IFERROR(P5*1000/'Other Data'!S$26, "")</f>
        <v/>
      </c>
      <c r="Q41" s="93" t="str">
        <f>IFERROR(Q5*1000/'Other Data'!T$26, "")</f>
        <v/>
      </c>
      <c r="R41" s="93" t="str">
        <f>IFERROR(R5*1000/'Other Data'!U$26, "")</f>
        <v/>
      </c>
      <c r="S41" s="93" t="str">
        <f>IFERROR(S5*1000/'Other Data'!V$26, "")</f>
        <v/>
      </c>
      <c r="T41" s="93" t="str">
        <f>IFERROR(T5*1000/'Other Data'!W$26, "")</f>
        <v/>
      </c>
      <c r="U41" s="93" t="str">
        <f>IFERROR(U5*1000/'Other Data'!X$26, "")</f>
        <v/>
      </c>
      <c r="V41" s="93" t="str">
        <f>IFERROR(V5*1000/'Other Data'!Y$26, "")</f>
        <v/>
      </c>
      <c r="W41" s="93" t="str">
        <f>IFERROR(W5*1000/'Other Data'!Z$26, "")</f>
        <v/>
      </c>
      <c r="X41" s="93" t="str">
        <f>IFERROR(X5*1000/'Other Data'!AA$26, "")</f>
        <v/>
      </c>
      <c r="Y41" s="93" t="str">
        <f>IFERROR(Y5*1000/'Other Data'!AB$26, "")</f>
        <v/>
      </c>
      <c r="Z41" s="93" t="str">
        <f>IFERROR(Z5*1000/'Other Data'!AC$26, "")</f>
        <v/>
      </c>
      <c r="AA41" s="93" t="str">
        <f>IFERROR(AA5*1000/'Other Data'!AD$26, "")</f>
        <v/>
      </c>
      <c r="AB41" s="93" t="str">
        <f>IFERROR(AB5*1000/'Other Data'!AE$26, "")</f>
        <v/>
      </c>
      <c r="AC41" s="93" t="str">
        <f>IFERROR(AC5*1000/'Other Data'!AF$26, "")</f>
        <v/>
      </c>
      <c r="AD41" s="93" t="str">
        <f>IFERROR(AD5*1000/'Other Data'!AG$26, "")</f>
        <v/>
      </c>
      <c r="AE41" s="93" t="str">
        <f>IFERROR(AE5*1000/'Other Data'!AH$26, "")</f>
        <v/>
      </c>
      <c r="AF41" s="93" t="str">
        <f>IFERROR(AF5*1000/'Other Data'!AI$26, "")</f>
        <v/>
      </c>
      <c r="AG41" s="93" t="str">
        <f>IFERROR(AG5*1000/'Other Data'!AJ$26, "")</f>
        <v/>
      </c>
      <c r="AH41" s="93" t="str">
        <f>IFERROR(AH5*1000/'Other Data'!AK$26, "")</f>
        <v/>
      </c>
      <c r="AI41" s="93" t="str">
        <f>IFERROR(AI5*1000/'Other Data'!AL$26, "")</f>
        <v/>
      </c>
      <c r="AJ41" s="93" t="str">
        <f>IFERROR(AJ5*1000/'Other Data'!AM$26, "")</f>
        <v/>
      </c>
      <c r="AK41" s="93" t="str">
        <f>IFERROR(AK5*1000/'Other Data'!AN$26, "")</f>
        <v/>
      </c>
      <c r="AL41" s="93" t="str">
        <f>IFERROR(AL5*1000/'Other Data'!AO$26, "")</f>
        <v/>
      </c>
      <c r="AM41" s="93" t="str">
        <f>IFERROR(AM5*1000/'Other Data'!AP$26, "")</f>
        <v/>
      </c>
      <c r="AN41" s="93" t="str">
        <f>IFERROR(AN5*1000/'Other Data'!AQ$26, "")</f>
        <v/>
      </c>
      <c r="AO41" s="93" t="str">
        <f>IFERROR(AO5*1000/'Other Data'!AR$26, "")</f>
        <v/>
      </c>
      <c r="AP41" s="93" t="str">
        <f>IFERROR(AP5*1000/'Other Data'!AS$26, "")</f>
        <v/>
      </c>
    </row>
    <row r="42" spans="1:42" x14ac:dyDescent="0.3">
      <c r="B42" s="33" t="s">
        <v>1175</v>
      </c>
      <c r="C42" s="93">
        <f>IFERROR(C11*1000/'Other Data'!F$26, "")</f>
        <v>21.990992818958308</v>
      </c>
      <c r="D42" s="93">
        <f>IFERROR(D11*1000/'Other Data'!G$26, "")</f>
        <v>25.398145826736517</v>
      </c>
      <c r="E42" s="93">
        <f>IFERROR(E11*1000/'Other Data'!H$26, "")</f>
        <v>21.027114676345256</v>
      </c>
      <c r="F42" s="93">
        <f>IFERROR(F11*1000/'Other Data'!I$26, "")</f>
        <v>22.248355190964535</v>
      </c>
      <c r="G42" s="93">
        <f>IFERROR(G11*1000/'Other Data'!J$26, "")</f>
        <v>24.786534906347239</v>
      </c>
      <c r="H42" s="93">
        <f>IFERROR(H11*1000/'Other Data'!K$26, "")</f>
        <v>28.025794011717025</v>
      </c>
      <c r="I42" s="93">
        <f>IFERROR(I11*1000/'Other Data'!L$26, "")</f>
        <v>23.711400589620343</v>
      </c>
      <c r="J42" s="93">
        <f>IFERROR(J11*1000/'Other Data'!M$26, "")</f>
        <v>24.051216039887898</v>
      </c>
      <c r="K42" s="93" t="str">
        <f>IFERROR(K11*1000/'Other Data'!N$26, "")</f>
        <v/>
      </c>
      <c r="L42" s="93" t="str">
        <f>IFERROR(L11*1000/'Other Data'!O$26, "")</f>
        <v/>
      </c>
      <c r="M42" s="93" t="str">
        <f>IFERROR(M11*1000/'Other Data'!P$26, "")</f>
        <v/>
      </c>
      <c r="N42" s="93" t="str">
        <f>IFERROR(N11*1000/'Other Data'!Q$26, "")</f>
        <v/>
      </c>
      <c r="O42" s="93" t="str">
        <f>IFERROR(O11*1000/'Other Data'!R$26, "")</f>
        <v/>
      </c>
      <c r="P42" s="93" t="str">
        <f>IFERROR(P11*1000/'Other Data'!S$26, "")</f>
        <v/>
      </c>
      <c r="Q42" s="93" t="str">
        <f>IFERROR(Q11*1000/'Other Data'!T$26, "")</f>
        <v/>
      </c>
      <c r="R42" s="93" t="str">
        <f>IFERROR(R11*1000/'Other Data'!U$26, "")</f>
        <v/>
      </c>
      <c r="S42" s="93" t="str">
        <f>IFERROR(S11*1000/'Other Data'!V$26, "")</f>
        <v/>
      </c>
      <c r="T42" s="93" t="str">
        <f>IFERROR(T11*1000/'Other Data'!W$26, "")</f>
        <v/>
      </c>
      <c r="U42" s="93" t="str">
        <f>IFERROR(U11*1000/'Other Data'!X$26, "")</f>
        <v/>
      </c>
      <c r="V42" s="93" t="str">
        <f>IFERROR(V11*1000/'Other Data'!Y$26, "")</f>
        <v/>
      </c>
      <c r="W42" s="93" t="str">
        <f>IFERROR(W11*1000/'Other Data'!Z$26, "")</f>
        <v/>
      </c>
      <c r="X42" s="93" t="str">
        <f>IFERROR(X11*1000/'Other Data'!AA$26, "")</f>
        <v/>
      </c>
      <c r="Y42" s="93" t="str">
        <f>IFERROR(Y11*1000/'Other Data'!AB$26, "")</f>
        <v/>
      </c>
      <c r="Z42" s="93" t="str">
        <f>IFERROR(Z11*1000/'Other Data'!AC$26, "")</f>
        <v/>
      </c>
      <c r="AA42" s="93" t="str">
        <f>IFERROR(AA11*1000/'Other Data'!AD$26, "")</f>
        <v/>
      </c>
      <c r="AB42" s="93" t="str">
        <f>IFERROR(AB11*1000/'Other Data'!AE$26, "")</f>
        <v/>
      </c>
      <c r="AC42" s="93" t="str">
        <f>IFERROR(AC11*1000/'Other Data'!AF$26, "")</f>
        <v/>
      </c>
      <c r="AD42" s="93" t="str">
        <f>IFERROR(AD11*1000/'Other Data'!AG$26, "")</f>
        <v/>
      </c>
      <c r="AE42" s="93" t="str">
        <f>IFERROR(AE11*1000/'Other Data'!AH$26, "")</f>
        <v/>
      </c>
      <c r="AF42" s="93" t="str">
        <f>IFERROR(AF11*1000/'Other Data'!AI$26, "")</f>
        <v/>
      </c>
      <c r="AG42" s="93" t="str">
        <f>IFERROR(AG11*1000/'Other Data'!AJ$26, "")</f>
        <v/>
      </c>
      <c r="AH42" s="93" t="str">
        <f>IFERROR(AH11*1000/'Other Data'!AK$26, "")</f>
        <v/>
      </c>
      <c r="AI42" s="93" t="str">
        <f>IFERROR(AI11*1000/'Other Data'!AL$26, "")</f>
        <v/>
      </c>
      <c r="AJ42" s="93" t="str">
        <f>IFERROR(AJ11*1000/'Other Data'!AM$26, "")</f>
        <v/>
      </c>
      <c r="AK42" s="93" t="str">
        <f>IFERROR(AK11*1000/'Other Data'!AN$26, "")</f>
        <v/>
      </c>
      <c r="AL42" s="93" t="str">
        <f>IFERROR(AL11*1000/'Other Data'!AO$26, "")</f>
        <v/>
      </c>
      <c r="AM42" s="93" t="str">
        <f>IFERROR(AM11*1000/'Other Data'!AP$26, "")</f>
        <v/>
      </c>
      <c r="AN42" s="93" t="str">
        <f>IFERROR(AN11*1000/'Other Data'!AQ$26, "")</f>
        <v/>
      </c>
      <c r="AO42" s="93" t="str">
        <f>IFERROR(AO11*1000/'Other Data'!AR$26, "")</f>
        <v/>
      </c>
      <c r="AP42" s="93" t="str">
        <f>IFERROR(AP11*1000/'Other Data'!AS$26, "")</f>
        <v/>
      </c>
    </row>
    <row r="43" spans="1:42" x14ac:dyDescent="0.3">
      <c r="B43" s="33" t="s">
        <v>1176</v>
      </c>
      <c r="C43" s="93">
        <f>IFERROR(C17*1000/'Other Data'!F$26, "")</f>
        <v>26.679007489003038</v>
      </c>
      <c r="D43" s="93">
        <f>IFERROR(D17*1000/'Other Data'!G$26, "")</f>
        <v>24.088581812030899</v>
      </c>
      <c r="E43" s="93">
        <f>IFERROR(E17*1000/'Other Data'!H$26, "")</f>
        <v>28.496919237527781</v>
      </c>
      <c r="F43" s="93">
        <f>IFERROR(F17*1000/'Other Data'!I$26, "")</f>
        <v>26.095318708226344</v>
      </c>
      <c r="G43" s="93">
        <f>IFERROR(G17*1000/'Other Data'!J$26, "")</f>
        <v>30.045881619182481</v>
      </c>
      <c r="H43" s="93">
        <f>IFERROR(H17*1000/'Other Data'!K$26, "")</f>
        <v>27.512501070748328</v>
      </c>
      <c r="I43" s="93">
        <f>IFERROR(I17*1000/'Other Data'!L$26, "")</f>
        <v>28.07287388942456</v>
      </c>
      <c r="J43" s="93">
        <f>IFERROR(J17*1000/'Other Data'!M$26, "")</f>
        <v>27.76853638906114</v>
      </c>
      <c r="K43" s="93" t="str">
        <f>IFERROR(K17*1000/'Other Data'!N$26, "")</f>
        <v/>
      </c>
      <c r="L43" s="93" t="str">
        <f>IFERROR(L17*1000/'Other Data'!O$26, "")</f>
        <v/>
      </c>
      <c r="M43" s="93" t="str">
        <f>IFERROR(M17*1000/'Other Data'!P$26, "")</f>
        <v/>
      </c>
      <c r="N43" s="93" t="str">
        <f>IFERROR(N17*1000/'Other Data'!Q$26, "")</f>
        <v/>
      </c>
      <c r="O43" s="93" t="str">
        <f>IFERROR(O17*1000/'Other Data'!R$26, "")</f>
        <v/>
      </c>
      <c r="P43" s="93" t="str">
        <f>IFERROR(P17*1000/'Other Data'!S$26, "")</f>
        <v/>
      </c>
      <c r="Q43" s="93" t="str">
        <f>IFERROR(Q17*1000/'Other Data'!T$26, "")</f>
        <v/>
      </c>
      <c r="R43" s="93" t="str">
        <f>IFERROR(R17*1000/'Other Data'!U$26, "")</f>
        <v/>
      </c>
      <c r="S43" s="93" t="str">
        <f>IFERROR(S17*1000/'Other Data'!V$26, "")</f>
        <v/>
      </c>
      <c r="T43" s="93" t="str">
        <f>IFERROR(T17*1000/'Other Data'!W$26, "")</f>
        <v/>
      </c>
      <c r="U43" s="93" t="str">
        <f>IFERROR(U17*1000/'Other Data'!X$26, "")</f>
        <v/>
      </c>
      <c r="V43" s="93" t="str">
        <f>IFERROR(V17*1000/'Other Data'!Y$26, "")</f>
        <v/>
      </c>
      <c r="W43" s="93" t="str">
        <f>IFERROR(W17*1000/'Other Data'!Z$26, "")</f>
        <v/>
      </c>
      <c r="X43" s="93" t="str">
        <f>IFERROR(X17*1000/'Other Data'!AA$26, "")</f>
        <v/>
      </c>
      <c r="Y43" s="93" t="str">
        <f>IFERROR(Y17*1000/'Other Data'!AB$26, "")</f>
        <v/>
      </c>
      <c r="Z43" s="93" t="str">
        <f>IFERROR(Z17*1000/'Other Data'!AC$26, "")</f>
        <v/>
      </c>
      <c r="AA43" s="93" t="str">
        <f>IFERROR(AA17*1000/'Other Data'!AD$26, "")</f>
        <v/>
      </c>
      <c r="AB43" s="93" t="str">
        <f>IFERROR(AB17*1000/'Other Data'!AE$26, "")</f>
        <v/>
      </c>
      <c r="AC43" s="93" t="str">
        <f>IFERROR(AC17*1000/'Other Data'!AF$26, "")</f>
        <v/>
      </c>
      <c r="AD43" s="93" t="str">
        <f>IFERROR(AD17*1000/'Other Data'!AG$26, "")</f>
        <v/>
      </c>
      <c r="AE43" s="93" t="str">
        <f>IFERROR(AE17*1000/'Other Data'!AH$26, "")</f>
        <v/>
      </c>
      <c r="AF43" s="93" t="str">
        <f>IFERROR(AF17*1000/'Other Data'!AI$26, "")</f>
        <v/>
      </c>
      <c r="AG43" s="93" t="str">
        <f>IFERROR(AG17*1000/'Other Data'!AJ$26, "")</f>
        <v/>
      </c>
      <c r="AH43" s="93" t="str">
        <f>IFERROR(AH17*1000/'Other Data'!AK$26, "")</f>
        <v/>
      </c>
      <c r="AI43" s="93" t="str">
        <f>IFERROR(AI17*1000/'Other Data'!AL$26, "")</f>
        <v/>
      </c>
      <c r="AJ43" s="93" t="str">
        <f>IFERROR(AJ17*1000/'Other Data'!AM$26, "")</f>
        <v/>
      </c>
      <c r="AK43" s="93" t="str">
        <f>IFERROR(AK17*1000/'Other Data'!AN$26, "")</f>
        <v/>
      </c>
      <c r="AL43" s="93" t="str">
        <f>IFERROR(AL17*1000/'Other Data'!AO$26, "")</f>
        <v/>
      </c>
      <c r="AM43" s="93" t="str">
        <f>IFERROR(AM17*1000/'Other Data'!AP$26, "")</f>
        <v/>
      </c>
      <c r="AN43" s="93" t="str">
        <f>IFERROR(AN17*1000/'Other Data'!AQ$26, "")</f>
        <v/>
      </c>
      <c r="AO43" s="93" t="str">
        <f>IFERROR(AO17*1000/'Other Data'!AR$26, "")</f>
        <v/>
      </c>
      <c r="AP43" s="93" t="str">
        <f>IFERROR(AP17*1000/'Other Data'!AS$26, "")</f>
        <v/>
      </c>
    </row>
    <row r="44" spans="1:42" x14ac:dyDescent="0.3">
      <c r="B44" s="33" t="s">
        <v>1177</v>
      </c>
      <c r="C44" s="93">
        <f>IFERROR(C23*1000/'Other Data'!F$26, "")</f>
        <v>46.859255109675551</v>
      </c>
      <c r="D44" s="93">
        <f>IFERROR(D23*1000/'Other Data'!G$26, "")</f>
        <v>46.719421895214744</v>
      </c>
      <c r="E44" s="93">
        <f>IFERROR(E23*1000/'Other Data'!H$26, "")</f>
        <v>40.965693494672031</v>
      </c>
      <c r="F44" s="93">
        <f>IFERROR(F23*1000/'Other Data'!I$26, "")</f>
        <v>42.828821378800463</v>
      </c>
      <c r="G44" s="93">
        <f>IFERROR(G23*1000/'Other Data'!J$26, "")</f>
        <v>46.968131943396919</v>
      </c>
      <c r="H44" s="93">
        <f>IFERROR(H23*1000/'Other Data'!K$26, "")</f>
        <v>51.221295742809353</v>
      </c>
      <c r="I44" s="93">
        <f>IFERROR(I23*1000/'Other Data'!L$26, "")</f>
        <v>46.489449128844434</v>
      </c>
      <c r="J44" s="93">
        <f>IFERROR(J23*1000/'Other Data'!M$26, "")</f>
        <v>47.115075033920952</v>
      </c>
      <c r="K44" s="93" t="str">
        <f>IFERROR(K23*1000/'Other Data'!N$26, "")</f>
        <v/>
      </c>
      <c r="L44" s="93" t="str">
        <f>IFERROR(L23*1000/'Other Data'!O$26, "")</f>
        <v/>
      </c>
      <c r="M44" s="93" t="str">
        <f>IFERROR(M23*1000/'Other Data'!P$26, "")</f>
        <v/>
      </c>
      <c r="N44" s="93" t="str">
        <f>IFERROR(N23*1000/'Other Data'!Q$26, "")</f>
        <v/>
      </c>
      <c r="O44" s="93" t="str">
        <f>IFERROR(O23*1000/'Other Data'!R$26, "")</f>
        <v/>
      </c>
      <c r="P44" s="93" t="str">
        <f>IFERROR(P23*1000/'Other Data'!S$26, "")</f>
        <v/>
      </c>
      <c r="Q44" s="93" t="str">
        <f>IFERROR(Q23*1000/'Other Data'!T$26, "")</f>
        <v/>
      </c>
      <c r="R44" s="93" t="str">
        <f>IFERROR(R23*1000/'Other Data'!U$26, "")</f>
        <v/>
      </c>
      <c r="S44" s="93" t="str">
        <f>IFERROR(S23*1000/'Other Data'!V$26, "")</f>
        <v/>
      </c>
      <c r="T44" s="93" t="str">
        <f>IFERROR(T23*1000/'Other Data'!W$26, "")</f>
        <v/>
      </c>
      <c r="U44" s="93" t="str">
        <f>IFERROR(U23*1000/'Other Data'!X$26, "")</f>
        <v/>
      </c>
      <c r="V44" s="93" t="str">
        <f>IFERROR(V23*1000/'Other Data'!Y$26, "")</f>
        <v/>
      </c>
      <c r="W44" s="93" t="str">
        <f>IFERROR(W23*1000/'Other Data'!Z$26, "")</f>
        <v/>
      </c>
      <c r="X44" s="93" t="str">
        <f>IFERROR(X23*1000/'Other Data'!AA$26, "")</f>
        <v/>
      </c>
      <c r="Y44" s="93" t="str">
        <f>IFERROR(Y23*1000/'Other Data'!AB$26, "")</f>
        <v/>
      </c>
      <c r="Z44" s="93" t="str">
        <f>IFERROR(Z23*1000/'Other Data'!AC$26, "")</f>
        <v/>
      </c>
      <c r="AA44" s="93" t="str">
        <f>IFERROR(AA23*1000/'Other Data'!AD$26, "")</f>
        <v/>
      </c>
      <c r="AB44" s="93" t="str">
        <f>IFERROR(AB23*1000/'Other Data'!AE$26, "")</f>
        <v/>
      </c>
      <c r="AC44" s="93" t="str">
        <f>IFERROR(AC23*1000/'Other Data'!AF$26, "")</f>
        <v/>
      </c>
      <c r="AD44" s="93" t="str">
        <f>IFERROR(AD23*1000/'Other Data'!AG$26, "")</f>
        <v/>
      </c>
      <c r="AE44" s="93" t="str">
        <f>IFERROR(AE23*1000/'Other Data'!AH$26, "")</f>
        <v/>
      </c>
      <c r="AF44" s="93" t="str">
        <f>IFERROR(AF23*1000/'Other Data'!AI$26, "")</f>
        <v/>
      </c>
      <c r="AG44" s="93" t="str">
        <f>IFERROR(AG23*1000/'Other Data'!AJ$26, "")</f>
        <v/>
      </c>
      <c r="AH44" s="93" t="str">
        <f>IFERROR(AH23*1000/'Other Data'!AK$26, "")</f>
        <v/>
      </c>
      <c r="AI44" s="93" t="str">
        <f>IFERROR(AI23*1000/'Other Data'!AL$26, "")</f>
        <v/>
      </c>
      <c r="AJ44" s="93" t="str">
        <f>IFERROR(AJ23*1000/'Other Data'!AM$26, "")</f>
        <v/>
      </c>
      <c r="AK44" s="93" t="str">
        <f>IFERROR(AK23*1000/'Other Data'!AN$26, "")</f>
        <v/>
      </c>
      <c r="AL44" s="93" t="str">
        <f>IFERROR(AL23*1000/'Other Data'!AO$26, "")</f>
        <v/>
      </c>
      <c r="AM44" s="93" t="str">
        <f>IFERROR(AM23*1000/'Other Data'!AP$26, "")</f>
        <v/>
      </c>
      <c r="AN44" s="93" t="str">
        <f>IFERROR(AN23*1000/'Other Data'!AQ$26, "")</f>
        <v/>
      </c>
      <c r="AO44" s="93" t="str">
        <f>IFERROR(AO23*1000/'Other Data'!AR$26, "")</f>
        <v/>
      </c>
      <c r="AP44" s="93" t="str">
        <f>IFERROR(AP23*1000/'Other Data'!AS$26, "")</f>
        <v/>
      </c>
    </row>
    <row r="45" spans="1:42" x14ac:dyDescent="0.3">
      <c r="B45" s="33" t="s">
        <v>1178</v>
      </c>
      <c r="C45" s="93">
        <f>IFERROR(C29*1000/'Other Data'!F$26, "")</f>
        <v>20.180247620672514</v>
      </c>
      <c r="D45" s="93">
        <f>IFERROR(D29*1000/'Other Data'!G$26, "")</f>
        <v>22.630840083183848</v>
      </c>
      <c r="E45" s="93">
        <f>IFERROR(E29*1000/'Other Data'!H$26, "")</f>
        <v>12.468774257144251</v>
      </c>
      <c r="F45" s="93">
        <f>IFERROR(F29*1000/'Other Data'!I$26, "")</f>
        <v>16.733502670574122</v>
      </c>
      <c r="G45" s="93">
        <f>IFERROR(G29*1000/'Other Data'!J$26, "")</f>
        <v>16.922250324214438</v>
      </c>
      <c r="H45" s="93">
        <f>IFERROR(H29*1000/'Other Data'!K$26, "")</f>
        <v>23.708794672061028</v>
      </c>
      <c r="I45" s="93">
        <f>IFERROR(I29*1000/'Other Data'!L$26, "")</f>
        <v>18.416575239419871</v>
      </c>
      <c r="J45" s="93">
        <f>IFERROR(J29*1000/'Other Data'!M$26, "")</f>
        <v>19.346538644859812</v>
      </c>
      <c r="K45" s="93" t="str">
        <f>IFERROR(K29*1000/'Other Data'!N$26, "")</f>
        <v/>
      </c>
      <c r="L45" s="93" t="str">
        <f>IFERROR(L29*1000/'Other Data'!O$26, "")</f>
        <v/>
      </c>
      <c r="M45" s="93" t="str">
        <f>IFERROR(M29*1000/'Other Data'!P$26, "")</f>
        <v/>
      </c>
      <c r="N45" s="93" t="str">
        <f>IFERROR(N29*1000/'Other Data'!Q$26, "")</f>
        <v/>
      </c>
      <c r="O45" s="93" t="str">
        <f>IFERROR(O29*1000/'Other Data'!R$26, "")</f>
        <v/>
      </c>
      <c r="P45" s="93" t="str">
        <f>IFERROR(P29*1000/'Other Data'!S$26, "")</f>
        <v/>
      </c>
      <c r="Q45" s="93" t="str">
        <f>IFERROR(Q29*1000/'Other Data'!T$26, "")</f>
        <v/>
      </c>
      <c r="R45" s="93" t="str">
        <f>IFERROR(R29*1000/'Other Data'!U$26, "")</f>
        <v/>
      </c>
      <c r="S45" s="93" t="str">
        <f>IFERROR(S29*1000/'Other Data'!V$26, "")</f>
        <v/>
      </c>
      <c r="T45" s="93" t="str">
        <f>IFERROR(T29*1000/'Other Data'!W$26, "")</f>
        <v/>
      </c>
      <c r="U45" s="93" t="str">
        <f>IFERROR(U29*1000/'Other Data'!X$26, "")</f>
        <v/>
      </c>
      <c r="V45" s="93" t="str">
        <f>IFERROR(V29*1000/'Other Data'!Y$26, "")</f>
        <v/>
      </c>
      <c r="W45" s="93" t="str">
        <f>IFERROR(W29*1000/'Other Data'!Z$26, "")</f>
        <v/>
      </c>
      <c r="X45" s="93" t="str">
        <f>IFERROR(X29*1000/'Other Data'!AA$26, "")</f>
        <v/>
      </c>
      <c r="Y45" s="93" t="str">
        <f>IFERROR(Y29*1000/'Other Data'!AB$26, "")</f>
        <v/>
      </c>
      <c r="Z45" s="93" t="str">
        <f>IFERROR(Z29*1000/'Other Data'!AC$26, "")</f>
        <v/>
      </c>
      <c r="AA45" s="93" t="str">
        <f>IFERROR(AA29*1000/'Other Data'!AD$26, "")</f>
        <v/>
      </c>
      <c r="AB45" s="93" t="str">
        <f>IFERROR(AB29*1000/'Other Data'!AE$26, "")</f>
        <v/>
      </c>
      <c r="AC45" s="93" t="str">
        <f>IFERROR(AC29*1000/'Other Data'!AF$26, "")</f>
        <v/>
      </c>
      <c r="AD45" s="93" t="str">
        <f>IFERROR(AD29*1000/'Other Data'!AG$26, "")</f>
        <v/>
      </c>
      <c r="AE45" s="93" t="str">
        <f>IFERROR(AE29*1000/'Other Data'!AH$26, "")</f>
        <v/>
      </c>
      <c r="AF45" s="93" t="str">
        <f>IFERROR(AF29*1000/'Other Data'!AI$26, "")</f>
        <v/>
      </c>
      <c r="AG45" s="93" t="str">
        <f>IFERROR(AG29*1000/'Other Data'!AJ$26, "")</f>
        <v/>
      </c>
      <c r="AH45" s="93" t="str">
        <f>IFERROR(AH29*1000/'Other Data'!AK$26, "")</f>
        <v/>
      </c>
      <c r="AI45" s="93" t="str">
        <f>IFERROR(AI29*1000/'Other Data'!AL$26, "")</f>
        <v/>
      </c>
      <c r="AJ45" s="93" t="str">
        <f>IFERROR(AJ29*1000/'Other Data'!AM$26, "")</f>
        <v/>
      </c>
      <c r="AK45" s="93" t="str">
        <f>IFERROR(AK29*1000/'Other Data'!AN$26, "")</f>
        <v/>
      </c>
      <c r="AL45" s="93" t="str">
        <f>IFERROR(AL29*1000/'Other Data'!AO$26, "")</f>
        <v/>
      </c>
      <c r="AM45" s="93" t="str">
        <f>IFERROR(AM29*1000/'Other Data'!AP$26, "")</f>
        <v/>
      </c>
      <c r="AN45" s="93" t="str">
        <f>IFERROR(AN29*1000/'Other Data'!AQ$26, "")</f>
        <v/>
      </c>
      <c r="AO45" s="93" t="str">
        <f>IFERROR(AO29*1000/'Other Data'!AR$26, "")</f>
        <v/>
      </c>
      <c r="AP45" s="93" t="str">
        <f>IFERROR(AP29*1000/'Other Data'!AS$26, "")</f>
        <v/>
      </c>
    </row>
    <row r="48" spans="1:42" x14ac:dyDescent="0.3">
      <c r="A48" s="146" t="s">
        <v>99</v>
      </c>
      <c r="B48" s="126"/>
    </row>
    <row r="49" spans="2:2" x14ac:dyDescent="0.3">
      <c r="B49" s="126"/>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tabColor theme="8"/>
  </sheetPr>
  <dimension ref="A2:AP58"/>
  <sheetViews>
    <sheetView zoomScale="80" zoomScaleNormal="80" workbookViewId="0">
      <selection activeCell="L28" sqref="L28"/>
    </sheetView>
  </sheetViews>
  <sheetFormatPr defaultColWidth="8.69921875" defaultRowHeight="15.6" x14ac:dyDescent="0.3"/>
  <cols>
    <col min="1" max="1" width="8.69921875" style="148"/>
    <col min="2" max="2" width="52.59765625" customWidth="1"/>
    <col min="3" max="3" width="9.69921875" bestFit="1" customWidth="1"/>
  </cols>
  <sheetData>
    <row r="2" spans="1:42" ht="16.2" thickBot="1" x14ac:dyDescent="0.35">
      <c r="A2" s="146" t="str">
        <f>"@"&amp;COUNTIF(A$1:A1,"@*")+1</f>
        <v>@1</v>
      </c>
      <c r="B2" s="1" t="s">
        <v>80</v>
      </c>
      <c r="C2" s="108"/>
      <c r="D2" s="1"/>
      <c r="E2" s="1"/>
      <c r="F2" s="1"/>
      <c r="G2" s="1"/>
      <c r="H2" s="1"/>
      <c r="I2" s="1"/>
      <c r="J2" s="1"/>
      <c r="K2" s="1"/>
      <c r="L2" s="1"/>
      <c r="M2" s="1"/>
    </row>
    <row r="3" spans="1:42" ht="16.2" thickTop="1" x14ac:dyDescent="0.3"/>
    <row r="4" spans="1:42" x14ac:dyDescent="0.3">
      <c r="B4" s="33" t="s">
        <v>1179</v>
      </c>
      <c r="C4" s="34">
        <v>2011</v>
      </c>
      <c r="D4" s="34">
        <v>2012</v>
      </c>
      <c r="E4" s="34">
        <v>2013</v>
      </c>
      <c r="F4" s="34">
        <v>2014</v>
      </c>
      <c r="G4" s="34">
        <v>2015</v>
      </c>
      <c r="H4" s="34">
        <v>2016</v>
      </c>
      <c r="I4" s="34">
        <v>2017</v>
      </c>
      <c r="J4" s="34">
        <v>2018</v>
      </c>
      <c r="K4" s="34">
        <v>2019</v>
      </c>
      <c r="L4" s="34">
        <v>2020</v>
      </c>
      <c r="M4" s="34">
        <v>2021</v>
      </c>
      <c r="N4" s="34">
        <v>2022</v>
      </c>
      <c r="O4" s="34">
        <v>2023</v>
      </c>
      <c r="P4" s="34">
        <v>2024</v>
      </c>
      <c r="Q4" s="34">
        <v>2025</v>
      </c>
      <c r="R4" s="34">
        <v>2026</v>
      </c>
      <c r="S4" s="34">
        <v>2027</v>
      </c>
      <c r="T4" s="34">
        <v>2028</v>
      </c>
      <c r="U4" s="34">
        <v>2029</v>
      </c>
      <c r="V4" s="34">
        <v>2030</v>
      </c>
      <c r="W4" s="34">
        <v>2031</v>
      </c>
      <c r="X4" s="34">
        <v>2032</v>
      </c>
      <c r="Y4" s="34">
        <v>2033</v>
      </c>
      <c r="Z4" s="34">
        <v>2034</v>
      </c>
      <c r="AA4" s="34">
        <v>2035</v>
      </c>
      <c r="AB4" s="34">
        <v>2036</v>
      </c>
      <c r="AC4" s="34">
        <v>2037</v>
      </c>
      <c r="AD4" s="34">
        <v>2038</v>
      </c>
      <c r="AE4" s="34">
        <v>2039</v>
      </c>
      <c r="AF4" s="34">
        <v>2040</v>
      </c>
      <c r="AG4" s="34">
        <v>2041</v>
      </c>
      <c r="AH4" s="34">
        <v>2042</v>
      </c>
      <c r="AI4" s="34">
        <v>2043</v>
      </c>
      <c r="AJ4" s="34">
        <v>2044</v>
      </c>
      <c r="AK4" s="34">
        <v>2045</v>
      </c>
      <c r="AL4" s="34">
        <v>2046</v>
      </c>
      <c r="AM4" s="34">
        <v>2047</v>
      </c>
      <c r="AN4" s="34">
        <v>2048</v>
      </c>
      <c r="AO4" s="34">
        <v>2049</v>
      </c>
      <c r="AP4" s="34">
        <v>2050</v>
      </c>
    </row>
    <row r="5" spans="1:42" x14ac:dyDescent="0.3">
      <c r="B5" s="33" t="s">
        <v>69</v>
      </c>
      <c r="C5" s="107">
        <f>IF(SUM(C6:C9)&gt;0,SUM(C6:C9),"")</f>
        <v>131.79930331457234</v>
      </c>
      <c r="D5" s="107">
        <f>IF(SUM(D6:D9)&gt;0,SUM(D6:D9),"")</f>
        <v>113.29273251746592</v>
      </c>
      <c r="E5" s="107">
        <f t="shared" ref="E5:J5" si="0">IF(SUM(E6:E9)&gt;0,SUM(E6:E9),"")</f>
        <v>106.22676637039956</v>
      </c>
      <c r="F5" s="107">
        <f t="shared" si="0"/>
        <v>110.05610098607139</v>
      </c>
      <c r="G5" s="107">
        <f t="shared" si="0"/>
        <v>119.18172088006794</v>
      </c>
      <c r="H5" s="107">
        <f t="shared" si="0"/>
        <v>125.36472820603473</v>
      </c>
      <c r="I5" s="107">
        <f t="shared" si="0"/>
        <v>123.56635771558282</v>
      </c>
      <c r="J5" s="107">
        <f t="shared" si="0"/>
        <v>125.42357159545114</v>
      </c>
      <c r="K5" s="107" t="str">
        <f t="shared" ref="K5:AP5" si="1">IF(SUM(K6:K9)&gt;0,SUM(K6:K9),"")</f>
        <v/>
      </c>
      <c r="L5" s="107" t="str">
        <f t="shared" si="1"/>
        <v/>
      </c>
      <c r="M5" s="107" t="str">
        <f t="shared" si="1"/>
        <v/>
      </c>
      <c r="N5" s="107" t="str">
        <f t="shared" si="1"/>
        <v/>
      </c>
      <c r="O5" s="107" t="str">
        <f t="shared" si="1"/>
        <v/>
      </c>
      <c r="P5" s="107" t="str">
        <f t="shared" si="1"/>
        <v/>
      </c>
      <c r="Q5" s="107" t="str">
        <f t="shared" si="1"/>
        <v/>
      </c>
      <c r="R5" s="107" t="str">
        <f t="shared" si="1"/>
        <v/>
      </c>
      <c r="S5" s="107" t="str">
        <f t="shared" si="1"/>
        <v/>
      </c>
      <c r="T5" s="107" t="str">
        <f t="shared" si="1"/>
        <v/>
      </c>
      <c r="U5" s="107" t="str">
        <f t="shared" si="1"/>
        <v/>
      </c>
      <c r="V5" s="107" t="str">
        <f t="shared" si="1"/>
        <v/>
      </c>
      <c r="W5" s="107" t="str">
        <f t="shared" si="1"/>
        <v/>
      </c>
      <c r="X5" s="107" t="str">
        <f t="shared" si="1"/>
        <v/>
      </c>
      <c r="Y5" s="107" t="str">
        <f t="shared" si="1"/>
        <v/>
      </c>
      <c r="Z5" s="107" t="str">
        <f t="shared" si="1"/>
        <v/>
      </c>
      <c r="AA5" s="107" t="str">
        <f t="shared" si="1"/>
        <v/>
      </c>
      <c r="AB5" s="107" t="str">
        <f t="shared" si="1"/>
        <v/>
      </c>
      <c r="AC5" s="107" t="str">
        <f t="shared" si="1"/>
        <v/>
      </c>
      <c r="AD5" s="107" t="str">
        <f t="shared" si="1"/>
        <v/>
      </c>
      <c r="AE5" s="107" t="str">
        <f t="shared" si="1"/>
        <v/>
      </c>
      <c r="AF5" s="107" t="str">
        <f t="shared" si="1"/>
        <v/>
      </c>
      <c r="AG5" s="107" t="str">
        <f t="shared" si="1"/>
        <v/>
      </c>
      <c r="AH5" s="107" t="str">
        <f t="shared" si="1"/>
        <v/>
      </c>
      <c r="AI5" s="107" t="str">
        <f t="shared" si="1"/>
        <v/>
      </c>
      <c r="AJ5" s="107" t="str">
        <f t="shared" si="1"/>
        <v/>
      </c>
      <c r="AK5" s="107" t="str">
        <f t="shared" si="1"/>
        <v/>
      </c>
      <c r="AL5" s="107" t="str">
        <f t="shared" si="1"/>
        <v/>
      </c>
      <c r="AM5" s="107" t="str">
        <f t="shared" si="1"/>
        <v/>
      </c>
      <c r="AN5" s="107" t="str">
        <f t="shared" si="1"/>
        <v/>
      </c>
      <c r="AO5" s="107" t="str">
        <f t="shared" si="1"/>
        <v/>
      </c>
      <c r="AP5" s="107" t="str">
        <f t="shared" si="1"/>
        <v/>
      </c>
    </row>
    <row r="6" spans="1:42" x14ac:dyDescent="0.3">
      <c r="B6" s="37" t="s">
        <v>55</v>
      </c>
      <c r="C6" s="83">
        <f>IFERROR('Domestic Extraction'!D7/1000,"")</f>
        <v>22.512490563639741</v>
      </c>
      <c r="D6" s="83">
        <f>IFERROR('Domestic Extraction'!E7/1000,"")</f>
        <v>21.161264958961812</v>
      </c>
      <c r="E6" s="83">
        <f>IFERROR('Domestic Extraction'!F7/1000,"")</f>
        <v>22.51536436673987</v>
      </c>
      <c r="F6" s="83">
        <f>IFERROR('Domestic Extraction'!G7/1000,"")</f>
        <v>23.697317867978878</v>
      </c>
      <c r="G6" s="83">
        <f>IFERROR('Domestic Extraction'!H7/1000,"")</f>
        <v>22.718589631403479</v>
      </c>
      <c r="H6" s="83">
        <f>IFERROR('Domestic Extraction'!I7/1000,"")</f>
        <v>22.073159717340751</v>
      </c>
      <c r="I6" s="83">
        <f>IFERROR('Domestic Extraction'!J7/1000,"")</f>
        <v>22.698550891599449</v>
      </c>
      <c r="J6" s="83">
        <f>IFERROR('Domestic Extraction'!K7/1000,"")</f>
        <v>22.323176695478708</v>
      </c>
      <c r="K6" s="83" t="str">
        <f>IFERROR('Domestic Extraction'!L7/1000,"")</f>
        <v/>
      </c>
      <c r="L6" s="83" t="str">
        <f>IFERROR('Domestic Extraction'!M7/1000,"")</f>
        <v/>
      </c>
      <c r="M6" s="83" t="str">
        <f>IFERROR('Domestic Extraction'!N7/1000,"")</f>
        <v/>
      </c>
      <c r="N6" s="83" t="str">
        <f>IFERROR('Domestic Extraction'!O7/1000,"")</f>
        <v/>
      </c>
      <c r="O6" s="83" t="str">
        <f>IFERROR('Domestic Extraction'!P7/1000,"")</f>
        <v/>
      </c>
      <c r="P6" s="83" t="str">
        <f>IFERROR('Domestic Extraction'!Q7/1000,"")</f>
        <v/>
      </c>
      <c r="Q6" s="83" t="str">
        <f>IFERROR('Domestic Extraction'!R7/1000,"")</f>
        <v/>
      </c>
      <c r="R6" s="83" t="str">
        <f>IFERROR('Domestic Extraction'!S7/1000,"")</f>
        <v/>
      </c>
      <c r="S6" s="83" t="str">
        <f>IFERROR('Domestic Extraction'!T7/1000,"")</f>
        <v/>
      </c>
      <c r="T6" s="83" t="str">
        <f>IFERROR('Domestic Extraction'!U7/1000,"")</f>
        <v/>
      </c>
      <c r="U6" s="83" t="str">
        <f>IFERROR('Domestic Extraction'!V7/1000,"")</f>
        <v/>
      </c>
      <c r="V6" s="83" t="str">
        <f>IFERROR('Domestic Extraction'!W7/1000,"")</f>
        <v/>
      </c>
      <c r="W6" s="83" t="str">
        <f>IFERROR('Domestic Extraction'!X7/1000,"")</f>
        <v/>
      </c>
      <c r="X6" s="83" t="str">
        <f>IFERROR('Domestic Extraction'!Y7/1000,"")</f>
        <v/>
      </c>
      <c r="Y6" s="83" t="str">
        <f>IFERROR('Domestic Extraction'!Z7/1000,"")</f>
        <v/>
      </c>
      <c r="Z6" s="83" t="str">
        <f>IFERROR('Domestic Extraction'!AA7/1000,"")</f>
        <v/>
      </c>
      <c r="AA6" s="83" t="str">
        <f>IFERROR('Domestic Extraction'!AB7/1000,"")</f>
        <v/>
      </c>
      <c r="AB6" s="83" t="str">
        <f>IFERROR('Domestic Extraction'!AC7/1000,"")</f>
        <v/>
      </c>
      <c r="AC6" s="83" t="str">
        <f>IFERROR('Domestic Extraction'!AD7/1000,"")</f>
        <v/>
      </c>
      <c r="AD6" s="83" t="str">
        <f>IFERROR('Domestic Extraction'!AE7/1000,"")</f>
        <v/>
      </c>
      <c r="AE6" s="83" t="str">
        <f>IFERROR('Domestic Extraction'!AF7/1000,"")</f>
        <v/>
      </c>
      <c r="AF6" s="83" t="str">
        <f>IFERROR('Domestic Extraction'!AG7/1000,"")</f>
        <v/>
      </c>
      <c r="AG6" s="83" t="str">
        <f>IFERROR('Domestic Extraction'!AH7/1000,"")</f>
        <v/>
      </c>
      <c r="AH6" s="83" t="str">
        <f>IFERROR('Domestic Extraction'!AI7/1000,"")</f>
        <v/>
      </c>
      <c r="AI6" s="83" t="str">
        <f>IFERROR('Domestic Extraction'!AJ7/1000,"")</f>
        <v/>
      </c>
      <c r="AJ6" s="83" t="str">
        <f>IFERROR('Domestic Extraction'!AK7/1000,"")</f>
        <v/>
      </c>
      <c r="AK6" s="83" t="str">
        <f>IFERROR('Domestic Extraction'!AL7/1000,"")</f>
        <v/>
      </c>
      <c r="AL6" s="83" t="str">
        <f>IFERROR('Domestic Extraction'!AM7/1000,"")</f>
        <v/>
      </c>
      <c r="AM6" s="83" t="str">
        <f>IFERROR('Domestic Extraction'!AN7/1000,"")</f>
        <v/>
      </c>
      <c r="AN6" s="83" t="str">
        <f>IFERROR('Domestic Extraction'!AO7/1000,"")</f>
        <v/>
      </c>
      <c r="AO6" s="83" t="str">
        <f>IFERROR('Domestic Extraction'!AP7/1000,"")</f>
        <v/>
      </c>
      <c r="AP6" s="83" t="str">
        <f>IFERROR('Domestic Extraction'!AQ7/1000,"")</f>
        <v/>
      </c>
    </row>
    <row r="7" spans="1:42" x14ac:dyDescent="0.3">
      <c r="B7" s="37" t="s">
        <v>1160</v>
      </c>
      <c r="C7" s="83">
        <f>IFERROR('Domestic Extraction'!D13/1000,"")</f>
        <v>0</v>
      </c>
      <c r="D7" s="83">
        <f>IFERROR('Domestic Extraction'!E13/1000,"")</f>
        <v>0</v>
      </c>
      <c r="E7" s="83">
        <f>IFERROR('Domestic Extraction'!F13/1000,"")</f>
        <v>0</v>
      </c>
      <c r="F7" s="83">
        <f>IFERROR('Domestic Extraction'!G13/1000,"")</f>
        <v>0</v>
      </c>
      <c r="G7" s="83">
        <f>IFERROR('Domestic Extraction'!H13/1000,"")</f>
        <v>0</v>
      </c>
      <c r="H7" s="83">
        <f>IFERROR('Domestic Extraction'!I13/1000,"")</f>
        <v>0</v>
      </c>
      <c r="I7" s="83">
        <f>IFERROR('Domestic Extraction'!J13/1000,"")</f>
        <v>0</v>
      </c>
      <c r="J7" s="83">
        <f>IFERROR('Domestic Extraction'!K13/1000,"")</f>
        <v>0</v>
      </c>
      <c r="K7" s="83" t="str">
        <f>IFERROR('Domestic Extraction'!L13/1000,"")</f>
        <v/>
      </c>
      <c r="L7" s="83" t="str">
        <f>IFERROR('Domestic Extraction'!M13/1000,"")</f>
        <v/>
      </c>
      <c r="M7" s="83" t="str">
        <f>IFERROR('Domestic Extraction'!N13/1000,"")</f>
        <v/>
      </c>
      <c r="N7" s="83" t="str">
        <f>IFERROR('Domestic Extraction'!O13/1000,"")</f>
        <v/>
      </c>
      <c r="O7" s="83" t="str">
        <f>IFERROR('Domestic Extraction'!P13/1000,"")</f>
        <v/>
      </c>
      <c r="P7" s="83" t="str">
        <f>IFERROR('Domestic Extraction'!Q13/1000,"")</f>
        <v/>
      </c>
      <c r="Q7" s="83" t="str">
        <f>IFERROR('Domestic Extraction'!R13/1000,"")</f>
        <v/>
      </c>
      <c r="R7" s="83" t="str">
        <f>IFERROR('Domestic Extraction'!S13/1000,"")</f>
        <v/>
      </c>
      <c r="S7" s="83" t="str">
        <f>IFERROR('Domestic Extraction'!T13/1000,"")</f>
        <v/>
      </c>
      <c r="T7" s="83" t="str">
        <f>IFERROR('Domestic Extraction'!U13/1000,"")</f>
        <v/>
      </c>
      <c r="U7" s="83" t="str">
        <f>IFERROR('Domestic Extraction'!V13/1000,"")</f>
        <v/>
      </c>
      <c r="V7" s="83" t="str">
        <f>IFERROR('Domestic Extraction'!W13/1000,"")</f>
        <v/>
      </c>
      <c r="W7" s="83" t="str">
        <f>IFERROR('Domestic Extraction'!X13/1000,"")</f>
        <v/>
      </c>
      <c r="X7" s="83" t="str">
        <f>IFERROR('Domestic Extraction'!Y13/1000,"")</f>
        <v/>
      </c>
      <c r="Y7" s="83" t="str">
        <f>IFERROR('Domestic Extraction'!Z13/1000,"")</f>
        <v/>
      </c>
      <c r="Z7" s="83" t="str">
        <f>IFERROR('Domestic Extraction'!AA13/1000,"")</f>
        <v/>
      </c>
      <c r="AA7" s="83" t="str">
        <f>IFERROR('Domestic Extraction'!AB13/1000,"")</f>
        <v/>
      </c>
      <c r="AB7" s="83" t="str">
        <f>IFERROR('Domestic Extraction'!AC13/1000,"")</f>
        <v/>
      </c>
      <c r="AC7" s="83" t="str">
        <f>IFERROR('Domestic Extraction'!AD13/1000,"")</f>
        <v/>
      </c>
      <c r="AD7" s="83" t="str">
        <f>IFERROR('Domestic Extraction'!AE13/1000,"")</f>
        <v/>
      </c>
      <c r="AE7" s="83" t="str">
        <f>IFERROR('Domestic Extraction'!AF13/1000,"")</f>
        <v/>
      </c>
      <c r="AF7" s="83" t="str">
        <f>IFERROR('Domestic Extraction'!AG13/1000,"")</f>
        <v/>
      </c>
      <c r="AG7" s="83" t="str">
        <f>IFERROR('Domestic Extraction'!AH13/1000,"")</f>
        <v/>
      </c>
      <c r="AH7" s="83" t="str">
        <f>IFERROR('Domestic Extraction'!AI13/1000,"")</f>
        <v/>
      </c>
      <c r="AI7" s="83" t="str">
        <f>IFERROR('Domestic Extraction'!AJ13/1000,"")</f>
        <v/>
      </c>
      <c r="AJ7" s="83" t="str">
        <f>IFERROR('Domestic Extraction'!AK13/1000,"")</f>
        <v/>
      </c>
      <c r="AK7" s="83" t="str">
        <f>IFERROR('Domestic Extraction'!AL13/1000,"")</f>
        <v/>
      </c>
      <c r="AL7" s="83" t="str">
        <f>IFERROR('Domestic Extraction'!AM13/1000,"")</f>
        <v/>
      </c>
      <c r="AM7" s="83" t="str">
        <f>IFERROR('Domestic Extraction'!AN13/1000,"")</f>
        <v/>
      </c>
      <c r="AN7" s="83" t="str">
        <f>IFERROR('Domestic Extraction'!AO13/1000,"")</f>
        <v/>
      </c>
      <c r="AO7" s="83" t="str">
        <f>IFERROR('Domestic Extraction'!AP13/1000,"")</f>
        <v/>
      </c>
      <c r="AP7" s="83" t="str">
        <f>IFERROR('Domestic Extraction'!AQ13/1000,"")</f>
        <v/>
      </c>
    </row>
    <row r="8" spans="1:42" x14ac:dyDescent="0.3">
      <c r="B8" s="37" t="s">
        <v>139</v>
      </c>
      <c r="C8" s="83">
        <f>IFERROR('Domestic Extraction'!D17/1000,"")</f>
        <v>28.683</v>
      </c>
      <c r="D8" s="83">
        <f>IFERROR('Domestic Extraction'!E17/1000,"")</f>
        <v>26.312999999999999</v>
      </c>
      <c r="E8" s="83">
        <f>IFERROR('Domestic Extraction'!F17/1000,"")</f>
        <v>23.431999999999999</v>
      </c>
      <c r="F8" s="83">
        <f>IFERROR('Domestic Extraction'!G17/1000,"")</f>
        <v>26.157</v>
      </c>
      <c r="G8" s="83">
        <f>IFERROR('Domestic Extraction'!H17/1000,"")</f>
        <v>28.327999999999999</v>
      </c>
      <c r="H8" s="83">
        <f>IFERROR('Domestic Extraction'!I17/1000,"")</f>
        <v>30.172999999999998</v>
      </c>
      <c r="I8" s="83">
        <f>IFERROR('Domestic Extraction'!J17/1000,"")</f>
        <v>29.097000000000001</v>
      </c>
      <c r="J8" s="83">
        <f>IFERROR('Domestic Extraction'!K17/1000,"")</f>
        <v>28.587</v>
      </c>
      <c r="K8" s="83" t="str">
        <f>IFERROR('Domestic Extraction'!L17/1000,"")</f>
        <v/>
      </c>
      <c r="L8" s="83" t="str">
        <f>IFERROR('Domestic Extraction'!M17/1000,"")</f>
        <v/>
      </c>
      <c r="M8" s="83" t="str">
        <f>IFERROR('Domestic Extraction'!N17/1000,"")</f>
        <v/>
      </c>
      <c r="N8" s="83" t="str">
        <f>IFERROR('Domestic Extraction'!O17/1000,"")</f>
        <v/>
      </c>
      <c r="O8" s="83" t="str">
        <f>IFERROR('Domestic Extraction'!P17/1000,"")</f>
        <v/>
      </c>
      <c r="P8" s="83" t="str">
        <f>IFERROR('Domestic Extraction'!Q17/1000,"")</f>
        <v/>
      </c>
      <c r="Q8" s="83" t="str">
        <f>IFERROR('Domestic Extraction'!R17/1000,"")</f>
        <v/>
      </c>
      <c r="R8" s="83" t="str">
        <f>IFERROR('Domestic Extraction'!S17/1000,"")</f>
        <v/>
      </c>
      <c r="S8" s="83" t="str">
        <f>IFERROR('Domestic Extraction'!T17/1000,"")</f>
        <v/>
      </c>
      <c r="T8" s="83" t="str">
        <f>IFERROR('Domestic Extraction'!U17/1000,"")</f>
        <v/>
      </c>
      <c r="U8" s="83" t="str">
        <f>IFERROR('Domestic Extraction'!V17/1000,"")</f>
        <v/>
      </c>
      <c r="V8" s="83" t="str">
        <f>IFERROR('Domestic Extraction'!W17/1000,"")</f>
        <v/>
      </c>
      <c r="W8" s="83" t="str">
        <f>IFERROR('Domestic Extraction'!X17/1000,"")</f>
        <v/>
      </c>
      <c r="X8" s="83" t="str">
        <f>IFERROR('Domestic Extraction'!Y17/1000,"")</f>
        <v/>
      </c>
      <c r="Y8" s="83" t="str">
        <f>IFERROR('Domestic Extraction'!Z17/1000,"")</f>
        <v/>
      </c>
      <c r="Z8" s="83" t="str">
        <f>IFERROR('Domestic Extraction'!AA17/1000,"")</f>
        <v/>
      </c>
      <c r="AA8" s="83" t="str">
        <f>IFERROR('Domestic Extraction'!AB17/1000,"")</f>
        <v/>
      </c>
      <c r="AB8" s="83" t="str">
        <f>IFERROR('Domestic Extraction'!AC17/1000,"")</f>
        <v/>
      </c>
      <c r="AC8" s="83" t="str">
        <f>IFERROR('Domestic Extraction'!AD17/1000,"")</f>
        <v/>
      </c>
      <c r="AD8" s="83" t="str">
        <f>IFERROR('Domestic Extraction'!AE17/1000,"")</f>
        <v/>
      </c>
      <c r="AE8" s="83" t="str">
        <f>IFERROR('Domestic Extraction'!AF17/1000,"")</f>
        <v/>
      </c>
      <c r="AF8" s="83" t="str">
        <f>IFERROR('Domestic Extraction'!AG17/1000,"")</f>
        <v/>
      </c>
      <c r="AG8" s="83" t="str">
        <f>IFERROR('Domestic Extraction'!AH17/1000,"")</f>
        <v/>
      </c>
      <c r="AH8" s="83" t="str">
        <f>IFERROR('Domestic Extraction'!AI17/1000,"")</f>
        <v/>
      </c>
      <c r="AI8" s="83" t="str">
        <f>IFERROR('Domestic Extraction'!AJ17/1000,"")</f>
        <v/>
      </c>
      <c r="AJ8" s="83" t="str">
        <f>IFERROR('Domestic Extraction'!AK17/1000,"")</f>
        <v/>
      </c>
      <c r="AK8" s="83" t="str">
        <f>IFERROR('Domestic Extraction'!AL17/1000,"")</f>
        <v/>
      </c>
      <c r="AL8" s="83" t="str">
        <f>IFERROR('Domestic Extraction'!AM17/1000,"")</f>
        <v/>
      </c>
      <c r="AM8" s="83" t="str">
        <f>IFERROR('Domestic Extraction'!AN17/1000,"")</f>
        <v/>
      </c>
      <c r="AN8" s="83" t="str">
        <f>IFERROR('Domestic Extraction'!AO17/1000,"")</f>
        <v/>
      </c>
      <c r="AO8" s="83" t="str">
        <f>IFERROR('Domestic Extraction'!AP17/1000,"")</f>
        <v/>
      </c>
      <c r="AP8" s="83" t="str">
        <f>IFERROR('Domestic Extraction'!AQ17/1000,"")</f>
        <v/>
      </c>
    </row>
    <row r="9" spans="1:42" x14ac:dyDescent="0.3">
      <c r="B9" s="37" t="s">
        <v>161</v>
      </c>
      <c r="C9" s="83">
        <f>IFERROR('Domestic Extraction'!D28/1000,"")</f>
        <v>80.603812750932619</v>
      </c>
      <c r="D9" s="83">
        <f>IFERROR('Domestic Extraction'!E28/1000,"")</f>
        <v>65.818467558504111</v>
      </c>
      <c r="E9" s="83">
        <f>IFERROR('Domestic Extraction'!F28/1000,"")</f>
        <v>60.27940200365969</v>
      </c>
      <c r="F9" s="83">
        <f>IFERROR('Domestic Extraction'!G28/1000,"")</f>
        <v>60.201783118092514</v>
      </c>
      <c r="G9" s="83">
        <f>IFERROR('Domestic Extraction'!H28/1000,"")</f>
        <v>68.135131248664464</v>
      </c>
      <c r="H9" s="83">
        <f>IFERROR('Domestic Extraction'!I28/1000,"")</f>
        <v>73.118568488693981</v>
      </c>
      <c r="I9" s="83">
        <f>IFERROR('Domestic Extraction'!J28/1000,"")</f>
        <v>71.770806823983378</v>
      </c>
      <c r="J9" s="83">
        <f>IFERROR('Domestic Extraction'!K28/1000,"")</f>
        <v>74.513394899972425</v>
      </c>
      <c r="K9" s="83" t="str">
        <f>IFERROR('Domestic Extraction'!L28/1000,"")</f>
        <v/>
      </c>
      <c r="L9" s="83" t="str">
        <f>IFERROR('Domestic Extraction'!M28/1000,"")</f>
        <v/>
      </c>
      <c r="M9" s="83" t="str">
        <f>IFERROR('Domestic Extraction'!N28/1000,"")</f>
        <v/>
      </c>
      <c r="N9" s="83" t="str">
        <f>IFERROR('Domestic Extraction'!O28/1000,"")</f>
        <v/>
      </c>
      <c r="O9" s="83" t="str">
        <f>IFERROR('Domestic Extraction'!P28/1000,"")</f>
        <v/>
      </c>
      <c r="P9" s="83" t="str">
        <f>IFERROR('Domestic Extraction'!Q28/1000,"")</f>
        <v/>
      </c>
      <c r="Q9" s="83" t="str">
        <f>IFERROR('Domestic Extraction'!R28/1000,"")</f>
        <v/>
      </c>
      <c r="R9" s="83" t="str">
        <f>IFERROR('Domestic Extraction'!S28/1000,"")</f>
        <v/>
      </c>
      <c r="S9" s="83" t="str">
        <f>IFERROR('Domestic Extraction'!T28/1000,"")</f>
        <v/>
      </c>
      <c r="T9" s="83" t="str">
        <f>IFERROR('Domestic Extraction'!U28/1000,"")</f>
        <v/>
      </c>
      <c r="U9" s="83" t="str">
        <f>IFERROR('Domestic Extraction'!V28/1000,"")</f>
        <v/>
      </c>
      <c r="V9" s="83" t="str">
        <f>IFERROR('Domestic Extraction'!W28/1000,"")</f>
        <v/>
      </c>
      <c r="W9" s="83" t="str">
        <f>IFERROR('Domestic Extraction'!X28/1000,"")</f>
        <v/>
      </c>
      <c r="X9" s="83" t="str">
        <f>IFERROR('Domestic Extraction'!Y28/1000,"")</f>
        <v/>
      </c>
      <c r="Y9" s="83" t="str">
        <f>IFERROR('Domestic Extraction'!Z28/1000,"")</f>
        <v/>
      </c>
      <c r="Z9" s="83" t="str">
        <f>IFERROR('Domestic Extraction'!AA28/1000,"")</f>
        <v/>
      </c>
      <c r="AA9" s="83" t="str">
        <f>IFERROR('Domestic Extraction'!AB28/1000,"")</f>
        <v/>
      </c>
      <c r="AB9" s="83" t="str">
        <f>IFERROR('Domestic Extraction'!AC28/1000,"")</f>
        <v/>
      </c>
      <c r="AC9" s="83" t="str">
        <f>IFERROR('Domestic Extraction'!AD28/1000,"")</f>
        <v/>
      </c>
      <c r="AD9" s="83" t="str">
        <f>IFERROR('Domestic Extraction'!AE28/1000,"")</f>
        <v/>
      </c>
      <c r="AE9" s="83" t="str">
        <f>IFERROR('Domestic Extraction'!AF28/1000,"")</f>
        <v/>
      </c>
      <c r="AF9" s="83" t="str">
        <f>IFERROR('Domestic Extraction'!AG28/1000,"")</f>
        <v/>
      </c>
      <c r="AG9" s="83" t="str">
        <f>IFERROR('Domestic Extraction'!AH28/1000,"")</f>
        <v/>
      </c>
      <c r="AH9" s="83" t="str">
        <f>IFERROR('Domestic Extraction'!AI28/1000,"")</f>
        <v/>
      </c>
      <c r="AI9" s="83" t="str">
        <f>IFERROR('Domestic Extraction'!AJ28/1000,"")</f>
        <v/>
      </c>
      <c r="AJ9" s="83" t="str">
        <f>IFERROR('Domestic Extraction'!AK28/1000,"")</f>
        <v/>
      </c>
      <c r="AK9" s="83" t="str">
        <f>IFERROR('Domestic Extraction'!AL28/1000,"")</f>
        <v/>
      </c>
      <c r="AL9" s="83" t="str">
        <f>IFERROR('Domestic Extraction'!AM28/1000,"")</f>
        <v/>
      </c>
      <c r="AM9" s="83" t="str">
        <f>IFERROR('Domestic Extraction'!AN28/1000,"")</f>
        <v/>
      </c>
      <c r="AN9" s="83" t="str">
        <f>IFERROR('Domestic Extraction'!AO28/1000,"")</f>
        <v/>
      </c>
      <c r="AO9" s="83" t="str">
        <f>IFERROR('Domestic Extraction'!AP28/1000,"")</f>
        <v/>
      </c>
      <c r="AP9" s="83" t="str">
        <f>IFERROR('Domestic Extraction'!AQ28/1000,"")</f>
        <v/>
      </c>
    </row>
    <row r="10" spans="1:42" x14ac:dyDescent="0.3">
      <c r="B10" s="33" t="s">
        <v>1180</v>
      </c>
      <c r="C10" s="107">
        <f>IF(SUM(C11:C14)&gt;0,SUM(C11:C14),"")</f>
        <v>33.971705265787989</v>
      </c>
      <c r="D10" s="107">
        <f>IF(SUM(D11:D14)&gt;0,SUM(D11:D14),"")</f>
        <v>37.825541423384657</v>
      </c>
      <c r="E10" s="107">
        <f t="shared" ref="E10:J10" si="2">IF(SUM(E11:E14)&gt;0,SUM(E11:E14),"")</f>
        <v>42.529177720425253</v>
      </c>
      <c r="F10" s="107">
        <f t="shared" si="2"/>
        <v>41.949641633133822</v>
      </c>
      <c r="G10" s="107">
        <f t="shared" si="2"/>
        <v>44.932802788448839</v>
      </c>
      <c r="H10" s="107">
        <f t="shared" si="2"/>
        <v>42.433604513720638</v>
      </c>
      <c r="I10" s="107">
        <f t="shared" si="2"/>
        <v>43.278236831326531</v>
      </c>
      <c r="J10" s="107">
        <f t="shared" si="2"/>
        <v>38.563845853938425</v>
      </c>
      <c r="K10" s="107" t="str">
        <f t="shared" ref="K10:AP10" si="3">IF(SUM(K11:K14)&gt;0,SUM(K11:K14),"")</f>
        <v/>
      </c>
      <c r="L10" s="107" t="str">
        <f t="shared" si="3"/>
        <v/>
      </c>
      <c r="M10" s="107" t="str">
        <f t="shared" si="3"/>
        <v/>
      </c>
      <c r="N10" s="107" t="str">
        <f t="shared" si="3"/>
        <v/>
      </c>
      <c r="O10" s="107" t="str">
        <f t="shared" si="3"/>
        <v/>
      </c>
      <c r="P10" s="107" t="str">
        <f t="shared" si="3"/>
        <v/>
      </c>
      <c r="Q10" s="107" t="str">
        <f t="shared" si="3"/>
        <v/>
      </c>
      <c r="R10" s="107" t="str">
        <f t="shared" si="3"/>
        <v/>
      </c>
      <c r="S10" s="107" t="str">
        <f t="shared" si="3"/>
        <v/>
      </c>
      <c r="T10" s="107" t="str">
        <f t="shared" si="3"/>
        <v/>
      </c>
      <c r="U10" s="107" t="str">
        <f t="shared" si="3"/>
        <v/>
      </c>
      <c r="V10" s="107" t="str">
        <f t="shared" si="3"/>
        <v/>
      </c>
      <c r="W10" s="107" t="str">
        <f t="shared" si="3"/>
        <v/>
      </c>
      <c r="X10" s="107" t="str">
        <f t="shared" si="3"/>
        <v/>
      </c>
      <c r="Y10" s="107" t="str">
        <f t="shared" si="3"/>
        <v/>
      </c>
      <c r="Z10" s="107" t="str">
        <f t="shared" si="3"/>
        <v/>
      </c>
      <c r="AA10" s="107" t="str">
        <f t="shared" si="3"/>
        <v/>
      </c>
      <c r="AB10" s="107" t="str">
        <f t="shared" si="3"/>
        <v/>
      </c>
      <c r="AC10" s="107" t="str">
        <f t="shared" si="3"/>
        <v/>
      </c>
      <c r="AD10" s="107" t="str">
        <f t="shared" si="3"/>
        <v/>
      </c>
      <c r="AE10" s="107" t="str">
        <f t="shared" si="3"/>
        <v/>
      </c>
      <c r="AF10" s="107" t="str">
        <f t="shared" si="3"/>
        <v/>
      </c>
      <c r="AG10" s="107" t="str">
        <f t="shared" si="3"/>
        <v/>
      </c>
      <c r="AH10" s="107" t="str">
        <f t="shared" si="3"/>
        <v/>
      </c>
      <c r="AI10" s="107" t="str">
        <f t="shared" si="3"/>
        <v/>
      </c>
      <c r="AJ10" s="107" t="str">
        <f t="shared" si="3"/>
        <v/>
      </c>
      <c r="AK10" s="107" t="str">
        <f t="shared" si="3"/>
        <v/>
      </c>
      <c r="AL10" s="107" t="str">
        <f t="shared" si="3"/>
        <v/>
      </c>
      <c r="AM10" s="107" t="str">
        <f t="shared" si="3"/>
        <v/>
      </c>
      <c r="AN10" s="107" t="str">
        <f t="shared" si="3"/>
        <v/>
      </c>
      <c r="AO10" s="107" t="str">
        <f t="shared" si="3"/>
        <v/>
      </c>
      <c r="AP10" s="107" t="str">
        <f t="shared" si="3"/>
        <v/>
      </c>
    </row>
    <row r="11" spans="1:42" x14ac:dyDescent="0.3">
      <c r="B11" s="37" t="s">
        <v>55</v>
      </c>
      <c r="C11" s="83">
        <f>IF(SUMIFS(Imports!$D52:$DS52, Imports!$D$50:$DS$50, C$4, Imports!$D$51:$DS$51, "Total")&gt;0, SUMIFS(Imports!$D52:$DS52, Imports!$D$50:$DS$50, C$4, Imports!$D$51:$DS$51, "Total")/1000, "")</f>
        <v>9.6640580517180936</v>
      </c>
      <c r="D11" s="83">
        <f>IF(SUMIFS(Imports!$D52:$DS52, Imports!$D$50:$DS$50, D$4, Imports!$D$51:$DS$51, "Total")&gt;0, SUMIFS(Imports!$D52:$DS52, Imports!$D$50:$DS$50, D$4, Imports!$D$51:$DS$51, "Total")/1000, "")</f>
        <v>10.409416578667921</v>
      </c>
      <c r="E11" s="83">
        <f>IF(SUMIFS(Imports!$D52:$DS52, Imports!$D$50:$DS$50, E$4, Imports!$D$51:$DS$51, "Total")&gt;0, SUMIFS(Imports!$D52:$DS52, Imports!$D$50:$DS$50, E$4, Imports!$D$51:$DS$51, "Total")/1000, "")</f>
        <v>11.839825262427283</v>
      </c>
      <c r="F11" s="83">
        <f>IF(SUMIFS(Imports!$D52:$DS52, Imports!$D$50:$DS$50, F$4, Imports!$D$51:$DS$51, "Total")&gt;0, SUMIFS(Imports!$D52:$DS52, Imports!$D$50:$DS$50, F$4, Imports!$D$51:$DS$51, "Total")/1000, "")</f>
        <v>11.872572245180024</v>
      </c>
      <c r="G11" s="83">
        <f>IF(SUMIFS(Imports!$D52:$DS52, Imports!$D$50:$DS$50, G$4, Imports!$D$51:$DS$51, "Total")&gt;0, SUMIFS(Imports!$D52:$DS52, Imports!$D$50:$DS$50, G$4, Imports!$D$51:$DS$51, "Total")/1000, "")</f>
        <v>12.555116436663472</v>
      </c>
      <c r="H11" s="83">
        <f>IF(SUMIFS(Imports!$D52:$DS52, Imports!$D$50:$DS$50, H$4, Imports!$D$51:$DS$51, "Total")&gt;0, SUMIFS(Imports!$D52:$DS52, Imports!$D$50:$DS$50, H$4, Imports!$D$51:$DS$51, "Total")/1000, "")</f>
        <v>12.172558937568247</v>
      </c>
      <c r="I11" s="83">
        <f>IF(SUMIFS(Imports!$D52:$DS52, Imports!$D$50:$DS$50, I$4, Imports!$D$51:$DS$51, "Total")&gt;0, SUMIFS(Imports!$D52:$DS52, Imports!$D$50:$DS$50, I$4, Imports!$D$51:$DS$51, "Total")/1000, "")</f>
        <v>11.612639533379358</v>
      </c>
      <c r="J11" s="83">
        <f>IF(SUMIFS(Imports!$D52:$DS52, Imports!$D$50:$DS$50, J$4, Imports!$D$51:$DS$51, "Total")&gt;0, SUMIFS(Imports!$D52:$DS52, Imports!$D$50:$DS$50, J$4, Imports!$D$51:$DS$51, "Total")/1000, "")</f>
        <v>8.8765445221582073</v>
      </c>
      <c r="K11" s="83" t="str">
        <f>IF(SUMIFS(Imports!$D52:$DS52, Imports!$D$50:$DS$50, K$4, Imports!$D$51:$DS$51, "Total")&gt;0, SUMIFS(Imports!$D52:$DS52, Imports!$D$50:$DS$50, K$4, Imports!$D$51:$DS$51, "Total")/1000, "")</f>
        <v/>
      </c>
      <c r="L11" s="83" t="str">
        <f>IF(SUMIFS(Imports!$D52:$DS52, Imports!$D$50:$DS$50, L$4, Imports!$D$51:$DS$51, "Total")&gt;0, SUMIFS(Imports!$D52:$DS52, Imports!$D$50:$DS$50, L$4, Imports!$D$51:$DS$51, "Total")/1000, "")</f>
        <v/>
      </c>
      <c r="M11" s="83" t="str">
        <f>IF(SUMIFS(Imports!$D52:$DS52, Imports!$D$50:$DS$50, M$4, Imports!$D$51:$DS$51, "Total")&gt;0, SUMIFS(Imports!$D52:$DS52, Imports!$D$50:$DS$50, M$4, Imports!$D$51:$DS$51, "Total")/1000, "")</f>
        <v/>
      </c>
      <c r="N11" s="83" t="str">
        <f>IF(SUMIFS(Imports!$D52:$DS52, Imports!$D$50:$DS$50, N$4, Imports!$D$51:$DS$51, "Total")&gt;0, SUMIFS(Imports!$D52:$DS52, Imports!$D$50:$DS$50, N$4, Imports!$D$51:$DS$51, "Total")/1000, "")</f>
        <v/>
      </c>
      <c r="O11" s="83" t="str">
        <f>IF(SUMIFS(Imports!$D52:$DS52, Imports!$D$50:$DS$50, O$4, Imports!$D$51:$DS$51, "Total")&gt;0, SUMIFS(Imports!$D52:$DS52, Imports!$D$50:$DS$50, O$4, Imports!$D$51:$DS$51, "Total")/1000, "")</f>
        <v/>
      </c>
      <c r="P11" s="83" t="str">
        <f>IF(SUMIFS(Imports!$D52:$DS52, Imports!$D$50:$DS$50, P$4, Imports!$D$51:$DS$51, "Total")&gt;0, SUMIFS(Imports!$D52:$DS52, Imports!$D$50:$DS$50, P$4, Imports!$D$51:$DS$51, "Total")/1000, "")</f>
        <v/>
      </c>
      <c r="Q11" s="83" t="str">
        <f>IF(SUMIFS(Imports!$D52:$DS52, Imports!$D$50:$DS$50, Q$4, Imports!$D$51:$DS$51, "Total")&gt;0, SUMIFS(Imports!$D52:$DS52, Imports!$D$50:$DS$50, Q$4, Imports!$D$51:$DS$51, "Total")/1000, "")</f>
        <v/>
      </c>
      <c r="R11" s="83" t="str">
        <f>IF(SUMIFS(Imports!$D52:$DS52, Imports!$D$50:$DS$50, R$4, Imports!$D$51:$DS$51, "Total")&gt;0, SUMIFS(Imports!$D52:$DS52, Imports!$D$50:$DS$50, R$4, Imports!$D$51:$DS$51, "Total")/1000, "")</f>
        <v/>
      </c>
      <c r="S11" s="83" t="str">
        <f>IF(SUMIFS(Imports!$D52:$DS52, Imports!$D$50:$DS$50, S$4, Imports!$D$51:$DS$51, "Total")&gt;0, SUMIFS(Imports!$D52:$DS52, Imports!$D$50:$DS$50, S$4, Imports!$D$51:$DS$51, "Total")/1000, "")</f>
        <v/>
      </c>
      <c r="T11" s="83" t="str">
        <f>IF(SUMIFS(Imports!$D52:$DS52, Imports!$D$50:$DS$50, T$4, Imports!$D$51:$DS$51, "Total")&gt;0, SUMIFS(Imports!$D52:$DS52, Imports!$D$50:$DS$50, T$4, Imports!$D$51:$DS$51, "Total")/1000, "")</f>
        <v/>
      </c>
      <c r="U11" s="83" t="str">
        <f>IF(SUMIFS(Imports!$D52:$DS52, Imports!$D$50:$DS$50, U$4, Imports!$D$51:$DS$51, "Total")&gt;0, SUMIFS(Imports!$D52:$DS52, Imports!$D$50:$DS$50, U$4, Imports!$D$51:$DS$51, "Total")/1000, "")</f>
        <v/>
      </c>
      <c r="V11" s="83" t="str">
        <f>IF(SUMIFS(Imports!$D52:$DS52, Imports!$D$50:$DS$50, V$4, Imports!$D$51:$DS$51, "Total")&gt;0, SUMIFS(Imports!$D52:$DS52, Imports!$D$50:$DS$50, V$4, Imports!$D$51:$DS$51, "Total")/1000, "")</f>
        <v/>
      </c>
      <c r="W11" s="83" t="str">
        <f>IF(SUMIFS(Imports!$D52:$DS52, Imports!$D$50:$DS$50, W$4, Imports!$D$51:$DS$51, "Total")&gt;0, SUMIFS(Imports!$D52:$DS52, Imports!$D$50:$DS$50, W$4, Imports!$D$51:$DS$51, "Total")/1000, "")</f>
        <v/>
      </c>
      <c r="X11" s="83" t="str">
        <f>IF(SUMIFS(Imports!$D52:$DS52, Imports!$D$50:$DS$50, X$4, Imports!$D$51:$DS$51, "Total")&gt;0, SUMIFS(Imports!$D52:$DS52, Imports!$D$50:$DS$50, X$4, Imports!$D$51:$DS$51, "Total")/1000, "")</f>
        <v/>
      </c>
      <c r="Y11" s="83" t="str">
        <f>IF(SUMIFS(Imports!$D52:$DS52, Imports!$D$50:$DS$50, Y$4, Imports!$D$51:$DS$51, "Total")&gt;0, SUMIFS(Imports!$D52:$DS52, Imports!$D$50:$DS$50, Y$4, Imports!$D$51:$DS$51, "Total")/1000, "")</f>
        <v/>
      </c>
      <c r="Z11" s="83" t="str">
        <f>IF(SUMIFS(Imports!$D52:$DS52, Imports!$D$50:$DS$50, Z$4, Imports!$D$51:$DS$51, "Total")&gt;0, SUMIFS(Imports!$D52:$DS52, Imports!$D$50:$DS$50, Z$4, Imports!$D$51:$DS$51, "Total")/1000, "")</f>
        <v/>
      </c>
      <c r="AA11" s="83" t="str">
        <f>IF(SUMIFS(Imports!$D52:$DS52, Imports!$D$50:$DS$50, AA$4, Imports!$D$51:$DS$51, "Total")&gt;0, SUMIFS(Imports!$D52:$DS52, Imports!$D$50:$DS$50, AA$4, Imports!$D$51:$DS$51, "Total")/1000, "")</f>
        <v/>
      </c>
      <c r="AB11" s="83" t="str">
        <f>IF(SUMIFS(Imports!$D52:$DS52, Imports!$D$50:$DS$50, AB$4, Imports!$D$51:$DS$51, "Total")&gt;0, SUMIFS(Imports!$D52:$DS52, Imports!$D$50:$DS$50, AB$4, Imports!$D$51:$DS$51, "Total")/1000, "")</f>
        <v/>
      </c>
      <c r="AC11" s="83" t="str">
        <f>IF(SUMIFS(Imports!$D52:$DS52, Imports!$D$50:$DS$50, AC$4, Imports!$D$51:$DS$51, "Total")&gt;0, SUMIFS(Imports!$D52:$DS52, Imports!$D$50:$DS$50, AC$4, Imports!$D$51:$DS$51, "Total")/1000, "")</f>
        <v/>
      </c>
      <c r="AD11" s="83" t="str">
        <f>IF(SUMIFS(Imports!$D52:$DS52, Imports!$D$50:$DS$50, AD$4, Imports!$D$51:$DS$51, "Total")&gt;0, SUMIFS(Imports!$D52:$DS52, Imports!$D$50:$DS$50, AD$4, Imports!$D$51:$DS$51, "Total")/1000, "")</f>
        <v/>
      </c>
      <c r="AE11" s="83" t="str">
        <f>IF(SUMIFS(Imports!$D52:$DS52, Imports!$D$50:$DS$50, AE$4, Imports!$D$51:$DS$51, "Total")&gt;0, SUMIFS(Imports!$D52:$DS52, Imports!$D$50:$DS$50, AE$4, Imports!$D$51:$DS$51, "Total")/1000, "")</f>
        <v/>
      </c>
      <c r="AF11" s="83" t="str">
        <f>IF(SUMIFS(Imports!$D52:$DS52, Imports!$D$50:$DS$50, AF$4, Imports!$D$51:$DS$51, "Total")&gt;0, SUMIFS(Imports!$D52:$DS52, Imports!$D$50:$DS$50, AF$4, Imports!$D$51:$DS$51, "Total")/1000, "")</f>
        <v/>
      </c>
      <c r="AG11" s="83" t="str">
        <f>IF(SUMIFS(Imports!$D52:$DS52, Imports!$D$50:$DS$50, AG$4, Imports!$D$51:$DS$51, "Total")&gt;0, SUMIFS(Imports!$D52:$DS52, Imports!$D$50:$DS$50, AG$4, Imports!$D$51:$DS$51, "Total")/1000, "")</f>
        <v/>
      </c>
      <c r="AH11" s="83" t="str">
        <f>IF(SUMIFS(Imports!$D52:$DS52, Imports!$D$50:$DS$50, AH$4, Imports!$D$51:$DS$51, "Total")&gt;0, SUMIFS(Imports!$D52:$DS52, Imports!$D$50:$DS$50, AH$4, Imports!$D$51:$DS$51, "Total")/1000, "")</f>
        <v/>
      </c>
      <c r="AI11" s="83" t="str">
        <f>IF(SUMIFS(Imports!$D52:$DS52, Imports!$D$50:$DS$50, AI$4, Imports!$D$51:$DS$51, "Total")&gt;0, SUMIFS(Imports!$D52:$DS52, Imports!$D$50:$DS$50, AI$4, Imports!$D$51:$DS$51, "Total")/1000, "")</f>
        <v/>
      </c>
      <c r="AJ11" s="83" t="str">
        <f>IF(SUMIFS(Imports!$D52:$DS52, Imports!$D$50:$DS$50, AJ$4, Imports!$D$51:$DS$51, "Total")&gt;0, SUMIFS(Imports!$D52:$DS52, Imports!$D$50:$DS$50, AJ$4, Imports!$D$51:$DS$51, "Total")/1000, "")</f>
        <v/>
      </c>
      <c r="AK11" s="83" t="str">
        <f>IF(SUMIFS(Imports!$D52:$DS52, Imports!$D$50:$DS$50, AK$4, Imports!$D$51:$DS$51, "Total")&gt;0, SUMIFS(Imports!$D52:$DS52, Imports!$D$50:$DS$50, AK$4, Imports!$D$51:$DS$51, "Total")/1000, "")</f>
        <v/>
      </c>
      <c r="AL11" s="83" t="str">
        <f>IF(SUMIFS(Imports!$D52:$DS52, Imports!$D$50:$DS$50, AL$4, Imports!$D$51:$DS$51, "Total")&gt;0, SUMIFS(Imports!$D52:$DS52, Imports!$D$50:$DS$50, AL$4, Imports!$D$51:$DS$51, "Total")/1000, "")</f>
        <v/>
      </c>
      <c r="AM11" s="83" t="str">
        <f>IF(SUMIFS(Imports!$D52:$DS52, Imports!$D$50:$DS$50, AM$4, Imports!$D$51:$DS$51, "Total")&gt;0, SUMIFS(Imports!$D52:$DS52, Imports!$D$50:$DS$50, AM$4, Imports!$D$51:$DS$51, "Total")/1000, "")</f>
        <v/>
      </c>
      <c r="AN11" s="83" t="str">
        <f>IF(SUMIFS(Imports!$D52:$DS52, Imports!$D$50:$DS$50, AN$4, Imports!$D$51:$DS$51, "Total")&gt;0, SUMIFS(Imports!$D52:$DS52, Imports!$D$50:$DS$50, AN$4, Imports!$D$51:$DS$51, "Total")/1000, "")</f>
        <v/>
      </c>
      <c r="AO11" s="83" t="str">
        <f>IF(SUMIFS(Imports!$D52:$DS52, Imports!$D$50:$DS$50, AO$4, Imports!$D$51:$DS$51, "Total")&gt;0, SUMIFS(Imports!$D52:$DS52, Imports!$D$50:$DS$50, AO$4, Imports!$D$51:$DS$51, "Total")/1000, "")</f>
        <v/>
      </c>
      <c r="AP11" s="83" t="str">
        <f>IF(SUMIFS(Imports!$D52:$DS52, Imports!$D$50:$DS$50, AP$4, Imports!$D$51:$DS$51, "Total")&gt;0, SUMIFS(Imports!$D52:$DS52, Imports!$D$50:$DS$50, AP$4, Imports!$D$51:$DS$51, "Total")/1000, "")</f>
        <v/>
      </c>
    </row>
    <row r="12" spans="1:42" x14ac:dyDescent="0.3">
      <c r="B12" s="37" t="s">
        <v>1160</v>
      </c>
      <c r="C12" s="83">
        <f>IF(SUMIFS(Imports!$D53:$DS53, Imports!$D$50:$DS$50, C$4, Imports!$D$51:$DS$51, "Total")&gt;0, SUMIFS(Imports!$D53:$DS53, Imports!$D$50:$DS$50, C$4, Imports!$D$51:$DS$51, "Total")/1000, "")</f>
        <v>2.991483234424726</v>
      </c>
      <c r="D12" s="83">
        <f>IF(SUMIFS(Imports!$D53:$DS53, Imports!$D$50:$DS$50, D$4, Imports!$D$51:$DS$51, "Total")&gt;0, SUMIFS(Imports!$D53:$DS53, Imports!$D$50:$DS$50, D$4, Imports!$D$51:$DS$51, "Total")/1000, "")</f>
        <v>2.5371080146983016</v>
      </c>
      <c r="E12" s="83">
        <f>IF(SUMIFS(Imports!$D53:$DS53, Imports!$D$50:$DS$50, E$4, Imports!$D$51:$DS$51, "Total")&gt;0, SUMIFS(Imports!$D53:$DS53, Imports!$D$50:$DS$50, E$4, Imports!$D$51:$DS$51, "Total")/1000, "")</f>
        <v>2.7494889164278824</v>
      </c>
      <c r="F12" s="83">
        <f>IF(SUMIFS(Imports!$D53:$DS53, Imports!$D$50:$DS$50, F$4, Imports!$D$51:$DS$51, "Total")&gt;0, SUMIFS(Imports!$D53:$DS53, Imports!$D$50:$DS$50, F$4, Imports!$D$51:$DS$51, "Total")/1000, "")</f>
        <v>2.9187613492208513</v>
      </c>
      <c r="G12" s="83">
        <f>IF(SUMIFS(Imports!$D53:$DS53, Imports!$D$50:$DS$50, G$4, Imports!$D$51:$DS$51, "Total")&gt;0, SUMIFS(Imports!$D53:$DS53, Imports!$D$50:$DS$50, G$4, Imports!$D$51:$DS$51, "Total")/1000, "")</f>
        <v>3.1219735632440635</v>
      </c>
      <c r="H12" s="83">
        <f>IF(SUMIFS(Imports!$D53:$DS53, Imports!$D$50:$DS$50, H$4, Imports!$D$51:$DS$51, "Total")&gt;0, SUMIFS(Imports!$D53:$DS53, Imports!$D$50:$DS$50, H$4, Imports!$D$51:$DS$51, "Total")/1000, "")</f>
        <v>2.8194673652524851</v>
      </c>
      <c r="I12" s="83">
        <f>IF(SUMIFS(Imports!$D53:$DS53, Imports!$D$50:$DS$50, I$4, Imports!$D$51:$DS$51, "Total")&gt;0, SUMIFS(Imports!$D53:$DS53, Imports!$D$50:$DS$50, I$4, Imports!$D$51:$DS$51, "Total")/1000, "")</f>
        <v>2.7256521749175864</v>
      </c>
      <c r="J12" s="83">
        <f>IF(SUMIFS(Imports!$D53:$DS53, Imports!$D$50:$DS$50, J$4, Imports!$D$51:$DS$51, "Total")&gt;0, SUMIFS(Imports!$D53:$DS53, Imports!$D$50:$DS$50, J$4, Imports!$D$51:$DS$51, "Total")/1000, "")</f>
        <v>2.1164987043846843</v>
      </c>
      <c r="K12" s="83" t="str">
        <f>IF(SUMIFS(Imports!$D53:$DS53, Imports!$D$50:$DS$50, K$4, Imports!$D$51:$DS$51, "Total")&gt;0, SUMIFS(Imports!$D53:$DS53, Imports!$D$50:$DS$50, K$4, Imports!$D$51:$DS$51, "Total")/1000, "")</f>
        <v/>
      </c>
      <c r="L12" s="83" t="str">
        <f>IF(SUMIFS(Imports!$D53:$DS53, Imports!$D$50:$DS$50, L$4, Imports!$D$51:$DS$51, "Total")&gt;0, SUMIFS(Imports!$D53:$DS53, Imports!$D$50:$DS$50, L$4, Imports!$D$51:$DS$51, "Total")/1000, "")</f>
        <v/>
      </c>
      <c r="M12" s="83" t="str">
        <f>IF(SUMIFS(Imports!$D53:$DS53, Imports!$D$50:$DS$50, M$4, Imports!$D$51:$DS$51, "Total")&gt;0, SUMIFS(Imports!$D53:$DS53, Imports!$D$50:$DS$50, M$4, Imports!$D$51:$DS$51, "Total")/1000, "")</f>
        <v/>
      </c>
      <c r="N12" s="83" t="str">
        <f>IF(SUMIFS(Imports!$D53:$DS53, Imports!$D$50:$DS$50, N$4, Imports!$D$51:$DS$51, "Total")&gt;0, SUMIFS(Imports!$D53:$DS53, Imports!$D$50:$DS$50, N$4, Imports!$D$51:$DS$51, "Total")/1000, "")</f>
        <v/>
      </c>
      <c r="O12" s="83" t="str">
        <f>IF(SUMIFS(Imports!$D53:$DS53, Imports!$D$50:$DS$50, O$4, Imports!$D$51:$DS$51, "Total")&gt;0, SUMIFS(Imports!$D53:$DS53, Imports!$D$50:$DS$50, O$4, Imports!$D$51:$DS$51, "Total")/1000, "")</f>
        <v/>
      </c>
      <c r="P12" s="83" t="str">
        <f>IF(SUMIFS(Imports!$D53:$DS53, Imports!$D$50:$DS$50, P$4, Imports!$D$51:$DS$51, "Total")&gt;0, SUMIFS(Imports!$D53:$DS53, Imports!$D$50:$DS$50, P$4, Imports!$D$51:$DS$51, "Total")/1000, "")</f>
        <v/>
      </c>
      <c r="Q12" s="83" t="str">
        <f>IF(SUMIFS(Imports!$D53:$DS53, Imports!$D$50:$DS$50, Q$4, Imports!$D$51:$DS$51, "Total")&gt;0, SUMIFS(Imports!$D53:$DS53, Imports!$D$50:$DS$50, Q$4, Imports!$D$51:$DS$51, "Total")/1000, "")</f>
        <v/>
      </c>
      <c r="R12" s="83" t="str">
        <f>IF(SUMIFS(Imports!$D53:$DS53, Imports!$D$50:$DS$50, R$4, Imports!$D$51:$DS$51, "Total")&gt;0, SUMIFS(Imports!$D53:$DS53, Imports!$D$50:$DS$50, R$4, Imports!$D$51:$DS$51, "Total")/1000, "")</f>
        <v/>
      </c>
      <c r="S12" s="83" t="str">
        <f>IF(SUMIFS(Imports!$D53:$DS53, Imports!$D$50:$DS$50, S$4, Imports!$D$51:$DS$51, "Total")&gt;0, SUMIFS(Imports!$D53:$DS53, Imports!$D$50:$DS$50, S$4, Imports!$D$51:$DS$51, "Total")/1000, "")</f>
        <v/>
      </c>
      <c r="T12" s="83" t="str">
        <f>IF(SUMIFS(Imports!$D53:$DS53, Imports!$D$50:$DS$50, T$4, Imports!$D$51:$DS$51, "Total")&gt;0, SUMIFS(Imports!$D53:$DS53, Imports!$D$50:$DS$50, T$4, Imports!$D$51:$DS$51, "Total")/1000, "")</f>
        <v/>
      </c>
      <c r="U12" s="83" t="str">
        <f>IF(SUMIFS(Imports!$D53:$DS53, Imports!$D$50:$DS$50, U$4, Imports!$D$51:$DS$51, "Total")&gt;0, SUMIFS(Imports!$D53:$DS53, Imports!$D$50:$DS$50, U$4, Imports!$D$51:$DS$51, "Total")/1000, "")</f>
        <v/>
      </c>
      <c r="V12" s="83" t="str">
        <f>IF(SUMIFS(Imports!$D53:$DS53, Imports!$D$50:$DS$50, V$4, Imports!$D$51:$DS$51, "Total")&gt;0, SUMIFS(Imports!$D53:$DS53, Imports!$D$50:$DS$50, V$4, Imports!$D$51:$DS$51, "Total")/1000, "")</f>
        <v/>
      </c>
      <c r="W12" s="83" t="str">
        <f>IF(SUMIFS(Imports!$D53:$DS53, Imports!$D$50:$DS$50, W$4, Imports!$D$51:$DS$51, "Total")&gt;0, SUMIFS(Imports!$D53:$DS53, Imports!$D$50:$DS$50, W$4, Imports!$D$51:$DS$51, "Total")/1000, "")</f>
        <v/>
      </c>
      <c r="X12" s="83" t="str">
        <f>IF(SUMIFS(Imports!$D53:$DS53, Imports!$D$50:$DS$50, X$4, Imports!$D$51:$DS$51, "Total")&gt;0, SUMIFS(Imports!$D53:$DS53, Imports!$D$50:$DS$50, X$4, Imports!$D$51:$DS$51, "Total")/1000, "")</f>
        <v/>
      </c>
      <c r="Y12" s="83" t="str">
        <f>IF(SUMIFS(Imports!$D53:$DS53, Imports!$D$50:$DS$50, Y$4, Imports!$D$51:$DS$51, "Total")&gt;0, SUMIFS(Imports!$D53:$DS53, Imports!$D$50:$DS$50, Y$4, Imports!$D$51:$DS$51, "Total")/1000, "")</f>
        <v/>
      </c>
      <c r="Z12" s="83" t="str">
        <f>IF(SUMIFS(Imports!$D53:$DS53, Imports!$D$50:$DS$50, Z$4, Imports!$D$51:$DS$51, "Total")&gt;0, SUMIFS(Imports!$D53:$DS53, Imports!$D$50:$DS$50, Z$4, Imports!$D$51:$DS$51, "Total")/1000, "")</f>
        <v/>
      </c>
      <c r="AA12" s="83" t="str">
        <f>IF(SUMIFS(Imports!$D53:$DS53, Imports!$D$50:$DS$50, AA$4, Imports!$D$51:$DS$51, "Total")&gt;0, SUMIFS(Imports!$D53:$DS53, Imports!$D$50:$DS$50, AA$4, Imports!$D$51:$DS$51, "Total")/1000, "")</f>
        <v/>
      </c>
      <c r="AB12" s="83" t="str">
        <f>IF(SUMIFS(Imports!$D53:$DS53, Imports!$D$50:$DS$50, AB$4, Imports!$D$51:$DS$51, "Total")&gt;0, SUMIFS(Imports!$D53:$DS53, Imports!$D$50:$DS$50, AB$4, Imports!$D$51:$DS$51, "Total")/1000, "")</f>
        <v/>
      </c>
      <c r="AC12" s="83" t="str">
        <f>IF(SUMIFS(Imports!$D53:$DS53, Imports!$D$50:$DS$50, AC$4, Imports!$D$51:$DS$51, "Total")&gt;0, SUMIFS(Imports!$D53:$DS53, Imports!$D$50:$DS$50, AC$4, Imports!$D$51:$DS$51, "Total")/1000, "")</f>
        <v/>
      </c>
      <c r="AD12" s="83" t="str">
        <f>IF(SUMIFS(Imports!$D53:$DS53, Imports!$D$50:$DS$50, AD$4, Imports!$D$51:$DS$51, "Total")&gt;0, SUMIFS(Imports!$D53:$DS53, Imports!$D$50:$DS$50, AD$4, Imports!$D$51:$DS$51, "Total")/1000, "")</f>
        <v/>
      </c>
      <c r="AE12" s="83" t="str">
        <f>IF(SUMIFS(Imports!$D53:$DS53, Imports!$D$50:$DS$50, AE$4, Imports!$D$51:$DS$51, "Total")&gt;0, SUMIFS(Imports!$D53:$DS53, Imports!$D$50:$DS$50, AE$4, Imports!$D$51:$DS$51, "Total")/1000, "")</f>
        <v/>
      </c>
      <c r="AF12" s="83" t="str">
        <f>IF(SUMIFS(Imports!$D53:$DS53, Imports!$D$50:$DS$50, AF$4, Imports!$D$51:$DS$51, "Total")&gt;0, SUMIFS(Imports!$D53:$DS53, Imports!$D$50:$DS$50, AF$4, Imports!$D$51:$DS$51, "Total")/1000, "")</f>
        <v/>
      </c>
      <c r="AG12" s="83" t="str">
        <f>IF(SUMIFS(Imports!$D53:$DS53, Imports!$D$50:$DS$50, AG$4, Imports!$D$51:$DS$51, "Total")&gt;0, SUMIFS(Imports!$D53:$DS53, Imports!$D$50:$DS$50, AG$4, Imports!$D$51:$DS$51, "Total")/1000, "")</f>
        <v/>
      </c>
      <c r="AH12" s="83" t="str">
        <f>IF(SUMIFS(Imports!$D53:$DS53, Imports!$D$50:$DS$50, AH$4, Imports!$D$51:$DS$51, "Total")&gt;0, SUMIFS(Imports!$D53:$DS53, Imports!$D$50:$DS$50, AH$4, Imports!$D$51:$DS$51, "Total")/1000, "")</f>
        <v/>
      </c>
      <c r="AI12" s="83" t="str">
        <f>IF(SUMIFS(Imports!$D53:$DS53, Imports!$D$50:$DS$50, AI$4, Imports!$D$51:$DS$51, "Total")&gt;0, SUMIFS(Imports!$D53:$DS53, Imports!$D$50:$DS$50, AI$4, Imports!$D$51:$DS$51, "Total")/1000, "")</f>
        <v/>
      </c>
      <c r="AJ12" s="83" t="str">
        <f>IF(SUMIFS(Imports!$D53:$DS53, Imports!$D$50:$DS$50, AJ$4, Imports!$D$51:$DS$51, "Total")&gt;0, SUMIFS(Imports!$D53:$DS53, Imports!$D$50:$DS$50, AJ$4, Imports!$D$51:$DS$51, "Total")/1000, "")</f>
        <v/>
      </c>
      <c r="AK12" s="83" t="str">
        <f>IF(SUMIFS(Imports!$D53:$DS53, Imports!$D$50:$DS$50, AK$4, Imports!$D$51:$DS$51, "Total")&gt;0, SUMIFS(Imports!$D53:$DS53, Imports!$D$50:$DS$50, AK$4, Imports!$D$51:$DS$51, "Total")/1000, "")</f>
        <v/>
      </c>
      <c r="AL12" s="83" t="str">
        <f>IF(SUMIFS(Imports!$D53:$DS53, Imports!$D$50:$DS$50, AL$4, Imports!$D$51:$DS$51, "Total")&gt;0, SUMIFS(Imports!$D53:$DS53, Imports!$D$50:$DS$50, AL$4, Imports!$D$51:$DS$51, "Total")/1000, "")</f>
        <v/>
      </c>
      <c r="AM12" s="83" t="str">
        <f>IF(SUMIFS(Imports!$D53:$DS53, Imports!$D$50:$DS$50, AM$4, Imports!$D$51:$DS$51, "Total")&gt;0, SUMIFS(Imports!$D53:$DS53, Imports!$D$50:$DS$50, AM$4, Imports!$D$51:$DS$51, "Total")/1000, "")</f>
        <v/>
      </c>
      <c r="AN12" s="83" t="str">
        <f>IF(SUMIFS(Imports!$D53:$DS53, Imports!$D$50:$DS$50, AN$4, Imports!$D$51:$DS$51, "Total")&gt;0, SUMIFS(Imports!$D53:$DS53, Imports!$D$50:$DS$50, AN$4, Imports!$D$51:$DS$51, "Total")/1000, "")</f>
        <v/>
      </c>
      <c r="AO12" s="83" t="str">
        <f>IF(SUMIFS(Imports!$D53:$DS53, Imports!$D$50:$DS$50, AO$4, Imports!$D$51:$DS$51, "Total")&gt;0, SUMIFS(Imports!$D53:$DS53, Imports!$D$50:$DS$50, AO$4, Imports!$D$51:$DS$51, "Total")/1000, "")</f>
        <v/>
      </c>
      <c r="AP12" s="83" t="str">
        <f>IF(SUMIFS(Imports!$D53:$DS53, Imports!$D$50:$DS$50, AP$4, Imports!$D$51:$DS$51, "Total")&gt;0, SUMIFS(Imports!$D53:$DS53, Imports!$D$50:$DS$50, AP$4, Imports!$D$51:$DS$51, "Total")/1000, "")</f>
        <v/>
      </c>
    </row>
    <row r="13" spans="1:42" x14ac:dyDescent="0.3">
      <c r="B13" s="37" t="s">
        <v>139</v>
      </c>
      <c r="C13" s="83">
        <f>IF(SUMIFS(Imports!$D54:$DS54, Imports!$D$50:$DS$50, C$4, Imports!$D$51:$DS$51, "Total")&gt;0, SUMIFS(Imports!$D54:$DS54, Imports!$D$50:$DS$50, C$4, Imports!$D$51:$DS$51, "Total")/1000, "")</f>
        <v>2.6511920805501168</v>
      </c>
      <c r="D13" s="83">
        <f>IF(SUMIFS(Imports!$D54:$DS54, Imports!$D$50:$DS$50, D$4, Imports!$D$51:$DS$51, "Total")&gt;0, SUMIFS(Imports!$D54:$DS54, Imports!$D$50:$DS$50, D$4, Imports!$D$51:$DS$51, "Total")/1000, "")</f>
        <v>1.9554940118510808</v>
      </c>
      <c r="E13" s="83">
        <f>IF(SUMIFS(Imports!$D54:$DS54, Imports!$D$50:$DS$50, E$4, Imports!$D$51:$DS$51, "Total")&gt;0, SUMIFS(Imports!$D54:$DS54, Imports!$D$50:$DS$50, E$4, Imports!$D$51:$DS$51, "Total")/1000, "")</f>
        <v>2.287513810909334</v>
      </c>
      <c r="F13" s="83">
        <f>IF(SUMIFS(Imports!$D54:$DS54, Imports!$D$50:$DS$50, F$4, Imports!$D$51:$DS$51, "Total")&gt;0, SUMIFS(Imports!$D54:$DS54, Imports!$D$50:$DS$50, F$4, Imports!$D$51:$DS$51, "Total")/1000, "")</f>
        <v>2.8083855860357927</v>
      </c>
      <c r="G13" s="83">
        <f>IF(SUMIFS(Imports!$D54:$DS54, Imports!$D$50:$DS$50, G$4, Imports!$D$51:$DS$51, "Total")&gt;0, SUMIFS(Imports!$D54:$DS54, Imports!$D$50:$DS$50, G$4, Imports!$D$51:$DS$51, "Total")/1000, "")</f>
        <v>3.0045613623480829</v>
      </c>
      <c r="H13" s="83">
        <f>IF(SUMIFS(Imports!$D54:$DS54, Imports!$D$50:$DS$50, H$4, Imports!$D$51:$DS$51, "Total")&gt;0, SUMIFS(Imports!$D54:$DS54, Imports!$D$50:$DS$50, H$4, Imports!$D$51:$DS$51, "Total")/1000, "")</f>
        <v>3.0448679487536712</v>
      </c>
      <c r="I13" s="83">
        <f>IF(SUMIFS(Imports!$D54:$DS54, Imports!$D$50:$DS$50, I$4, Imports!$D$51:$DS$51, "Total")&gt;0, SUMIFS(Imports!$D54:$DS54, Imports!$D$50:$DS$50, I$4, Imports!$D$51:$DS$51, "Total")/1000, "")</f>
        <v>3.1257518746674648</v>
      </c>
      <c r="J13" s="83">
        <f>IF(SUMIFS(Imports!$D54:$DS54, Imports!$D$50:$DS$50, J$4, Imports!$D$51:$DS$51, "Total")&gt;0, SUMIFS(Imports!$D54:$DS54, Imports!$D$50:$DS$50, J$4, Imports!$D$51:$DS$51, "Total")/1000, "")</f>
        <v>2.7215825223148942</v>
      </c>
      <c r="K13" s="83" t="str">
        <f>IF(SUMIFS(Imports!$D54:$DS54, Imports!$D$50:$DS$50, K$4, Imports!$D$51:$DS$51, "Total")&gt;0, SUMIFS(Imports!$D54:$DS54, Imports!$D$50:$DS$50, K$4, Imports!$D$51:$DS$51, "Total")/1000, "")</f>
        <v/>
      </c>
      <c r="L13" s="83" t="str">
        <f>IF(SUMIFS(Imports!$D54:$DS54, Imports!$D$50:$DS$50, L$4, Imports!$D$51:$DS$51, "Total")&gt;0, SUMIFS(Imports!$D54:$DS54, Imports!$D$50:$DS$50, L$4, Imports!$D$51:$DS$51, "Total")/1000, "")</f>
        <v/>
      </c>
      <c r="M13" s="83" t="str">
        <f>IF(SUMIFS(Imports!$D54:$DS54, Imports!$D$50:$DS$50, M$4, Imports!$D$51:$DS$51, "Total")&gt;0, SUMIFS(Imports!$D54:$DS54, Imports!$D$50:$DS$50, M$4, Imports!$D$51:$DS$51, "Total")/1000, "")</f>
        <v/>
      </c>
      <c r="N13" s="83" t="str">
        <f>IF(SUMIFS(Imports!$D54:$DS54, Imports!$D$50:$DS$50, N$4, Imports!$D$51:$DS$51, "Total")&gt;0, SUMIFS(Imports!$D54:$DS54, Imports!$D$50:$DS$50, N$4, Imports!$D$51:$DS$51, "Total")/1000, "")</f>
        <v/>
      </c>
      <c r="O13" s="83" t="str">
        <f>IF(SUMIFS(Imports!$D54:$DS54, Imports!$D$50:$DS$50, O$4, Imports!$D$51:$DS$51, "Total")&gt;0, SUMIFS(Imports!$D54:$DS54, Imports!$D$50:$DS$50, O$4, Imports!$D$51:$DS$51, "Total")/1000, "")</f>
        <v/>
      </c>
      <c r="P13" s="83" t="str">
        <f>IF(SUMIFS(Imports!$D54:$DS54, Imports!$D$50:$DS$50, P$4, Imports!$D$51:$DS$51, "Total")&gt;0, SUMIFS(Imports!$D54:$DS54, Imports!$D$50:$DS$50, P$4, Imports!$D$51:$DS$51, "Total")/1000, "")</f>
        <v/>
      </c>
      <c r="Q13" s="83" t="str">
        <f>IF(SUMIFS(Imports!$D54:$DS54, Imports!$D$50:$DS$50, Q$4, Imports!$D$51:$DS$51, "Total")&gt;0, SUMIFS(Imports!$D54:$DS54, Imports!$D$50:$DS$50, Q$4, Imports!$D$51:$DS$51, "Total")/1000, "")</f>
        <v/>
      </c>
      <c r="R13" s="83" t="str">
        <f>IF(SUMIFS(Imports!$D54:$DS54, Imports!$D$50:$DS$50, R$4, Imports!$D$51:$DS$51, "Total")&gt;0, SUMIFS(Imports!$D54:$DS54, Imports!$D$50:$DS$50, R$4, Imports!$D$51:$DS$51, "Total")/1000, "")</f>
        <v/>
      </c>
      <c r="S13" s="83" t="str">
        <f>IF(SUMIFS(Imports!$D54:$DS54, Imports!$D$50:$DS$50, S$4, Imports!$D$51:$DS$51, "Total")&gt;0, SUMIFS(Imports!$D54:$DS54, Imports!$D$50:$DS$50, S$4, Imports!$D$51:$DS$51, "Total")/1000, "")</f>
        <v/>
      </c>
      <c r="T13" s="83" t="str">
        <f>IF(SUMIFS(Imports!$D54:$DS54, Imports!$D$50:$DS$50, T$4, Imports!$D$51:$DS$51, "Total")&gt;0, SUMIFS(Imports!$D54:$DS54, Imports!$D$50:$DS$50, T$4, Imports!$D$51:$DS$51, "Total")/1000, "")</f>
        <v/>
      </c>
      <c r="U13" s="83" t="str">
        <f>IF(SUMIFS(Imports!$D54:$DS54, Imports!$D$50:$DS$50, U$4, Imports!$D$51:$DS$51, "Total")&gt;0, SUMIFS(Imports!$D54:$DS54, Imports!$D$50:$DS$50, U$4, Imports!$D$51:$DS$51, "Total")/1000, "")</f>
        <v/>
      </c>
      <c r="V13" s="83" t="str">
        <f>IF(SUMIFS(Imports!$D54:$DS54, Imports!$D$50:$DS$50, V$4, Imports!$D$51:$DS$51, "Total")&gt;0, SUMIFS(Imports!$D54:$DS54, Imports!$D$50:$DS$50, V$4, Imports!$D$51:$DS$51, "Total")/1000, "")</f>
        <v/>
      </c>
      <c r="W13" s="83" t="str">
        <f>IF(SUMIFS(Imports!$D54:$DS54, Imports!$D$50:$DS$50, W$4, Imports!$D$51:$DS$51, "Total")&gt;0, SUMIFS(Imports!$D54:$DS54, Imports!$D$50:$DS$50, W$4, Imports!$D$51:$DS$51, "Total")/1000, "")</f>
        <v/>
      </c>
      <c r="X13" s="83" t="str">
        <f>IF(SUMIFS(Imports!$D54:$DS54, Imports!$D$50:$DS$50, X$4, Imports!$D$51:$DS$51, "Total")&gt;0, SUMIFS(Imports!$D54:$DS54, Imports!$D$50:$DS$50, X$4, Imports!$D$51:$DS$51, "Total")/1000, "")</f>
        <v/>
      </c>
      <c r="Y13" s="83" t="str">
        <f>IF(SUMIFS(Imports!$D54:$DS54, Imports!$D$50:$DS$50, Y$4, Imports!$D$51:$DS$51, "Total")&gt;0, SUMIFS(Imports!$D54:$DS54, Imports!$D$50:$DS$50, Y$4, Imports!$D$51:$DS$51, "Total")/1000, "")</f>
        <v/>
      </c>
      <c r="Z13" s="83" t="str">
        <f>IF(SUMIFS(Imports!$D54:$DS54, Imports!$D$50:$DS$50, Z$4, Imports!$D$51:$DS$51, "Total")&gt;0, SUMIFS(Imports!$D54:$DS54, Imports!$D$50:$DS$50, Z$4, Imports!$D$51:$DS$51, "Total")/1000, "")</f>
        <v/>
      </c>
      <c r="AA13" s="83" t="str">
        <f>IF(SUMIFS(Imports!$D54:$DS54, Imports!$D$50:$DS$50, AA$4, Imports!$D$51:$DS$51, "Total")&gt;0, SUMIFS(Imports!$D54:$DS54, Imports!$D$50:$DS$50, AA$4, Imports!$D$51:$DS$51, "Total")/1000, "")</f>
        <v/>
      </c>
      <c r="AB13" s="83" t="str">
        <f>IF(SUMIFS(Imports!$D54:$DS54, Imports!$D$50:$DS$50, AB$4, Imports!$D$51:$DS$51, "Total")&gt;0, SUMIFS(Imports!$D54:$DS54, Imports!$D$50:$DS$50, AB$4, Imports!$D$51:$DS$51, "Total")/1000, "")</f>
        <v/>
      </c>
      <c r="AC13" s="83" t="str">
        <f>IF(SUMIFS(Imports!$D54:$DS54, Imports!$D$50:$DS$50, AC$4, Imports!$D$51:$DS$51, "Total")&gt;0, SUMIFS(Imports!$D54:$DS54, Imports!$D$50:$DS$50, AC$4, Imports!$D$51:$DS$51, "Total")/1000, "")</f>
        <v/>
      </c>
      <c r="AD13" s="83" t="str">
        <f>IF(SUMIFS(Imports!$D54:$DS54, Imports!$D$50:$DS$50, AD$4, Imports!$D$51:$DS$51, "Total")&gt;0, SUMIFS(Imports!$D54:$DS54, Imports!$D$50:$DS$50, AD$4, Imports!$D$51:$DS$51, "Total")/1000, "")</f>
        <v/>
      </c>
      <c r="AE13" s="83" t="str">
        <f>IF(SUMIFS(Imports!$D54:$DS54, Imports!$D$50:$DS$50, AE$4, Imports!$D$51:$DS$51, "Total")&gt;0, SUMIFS(Imports!$D54:$DS54, Imports!$D$50:$DS$50, AE$4, Imports!$D$51:$DS$51, "Total")/1000, "")</f>
        <v/>
      </c>
      <c r="AF13" s="83" t="str">
        <f>IF(SUMIFS(Imports!$D54:$DS54, Imports!$D$50:$DS$50, AF$4, Imports!$D$51:$DS$51, "Total")&gt;0, SUMIFS(Imports!$D54:$DS54, Imports!$D$50:$DS$50, AF$4, Imports!$D$51:$DS$51, "Total")/1000, "")</f>
        <v/>
      </c>
      <c r="AG13" s="83" t="str">
        <f>IF(SUMIFS(Imports!$D54:$DS54, Imports!$D$50:$DS$50, AG$4, Imports!$D$51:$DS$51, "Total")&gt;0, SUMIFS(Imports!$D54:$DS54, Imports!$D$50:$DS$50, AG$4, Imports!$D$51:$DS$51, "Total")/1000, "")</f>
        <v/>
      </c>
      <c r="AH13" s="83" t="str">
        <f>IF(SUMIFS(Imports!$D54:$DS54, Imports!$D$50:$DS$50, AH$4, Imports!$D$51:$DS$51, "Total")&gt;0, SUMIFS(Imports!$D54:$DS54, Imports!$D$50:$DS$50, AH$4, Imports!$D$51:$DS$51, "Total")/1000, "")</f>
        <v/>
      </c>
      <c r="AI13" s="83" t="str">
        <f>IF(SUMIFS(Imports!$D54:$DS54, Imports!$D$50:$DS$50, AI$4, Imports!$D$51:$DS$51, "Total")&gt;0, SUMIFS(Imports!$D54:$DS54, Imports!$D$50:$DS$50, AI$4, Imports!$D$51:$DS$51, "Total")/1000, "")</f>
        <v/>
      </c>
      <c r="AJ13" s="83" t="str">
        <f>IF(SUMIFS(Imports!$D54:$DS54, Imports!$D$50:$DS$50, AJ$4, Imports!$D$51:$DS$51, "Total")&gt;0, SUMIFS(Imports!$D54:$DS54, Imports!$D$50:$DS$50, AJ$4, Imports!$D$51:$DS$51, "Total")/1000, "")</f>
        <v/>
      </c>
      <c r="AK13" s="83" t="str">
        <f>IF(SUMIFS(Imports!$D54:$DS54, Imports!$D$50:$DS$50, AK$4, Imports!$D$51:$DS$51, "Total")&gt;0, SUMIFS(Imports!$D54:$DS54, Imports!$D$50:$DS$50, AK$4, Imports!$D$51:$DS$51, "Total")/1000, "")</f>
        <v/>
      </c>
      <c r="AL13" s="83" t="str">
        <f>IF(SUMIFS(Imports!$D54:$DS54, Imports!$D$50:$DS$50, AL$4, Imports!$D$51:$DS$51, "Total")&gt;0, SUMIFS(Imports!$D54:$DS54, Imports!$D$50:$DS$50, AL$4, Imports!$D$51:$DS$51, "Total")/1000, "")</f>
        <v/>
      </c>
      <c r="AM13" s="83" t="str">
        <f>IF(SUMIFS(Imports!$D54:$DS54, Imports!$D$50:$DS$50, AM$4, Imports!$D$51:$DS$51, "Total")&gt;0, SUMIFS(Imports!$D54:$DS54, Imports!$D$50:$DS$50, AM$4, Imports!$D$51:$DS$51, "Total")/1000, "")</f>
        <v/>
      </c>
      <c r="AN13" s="83" t="str">
        <f>IF(SUMIFS(Imports!$D54:$DS54, Imports!$D$50:$DS$50, AN$4, Imports!$D$51:$DS$51, "Total")&gt;0, SUMIFS(Imports!$D54:$DS54, Imports!$D$50:$DS$50, AN$4, Imports!$D$51:$DS$51, "Total")/1000, "")</f>
        <v/>
      </c>
      <c r="AO13" s="83" t="str">
        <f>IF(SUMIFS(Imports!$D54:$DS54, Imports!$D$50:$DS$50, AO$4, Imports!$D$51:$DS$51, "Total")&gt;0, SUMIFS(Imports!$D54:$DS54, Imports!$D$50:$DS$50, AO$4, Imports!$D$51:$DS$51, "Total")/1000, "")</f>
        <v/>
      </c>
      <c r="AP13" s="83" t="str">
        <f>IF(SUMIFS(Imports!$D54:$DS54, Imports!$D$50:$DS$50, AP$4, Imports!$D$51:$DS$51, "Total")&gt;0, SUMIFS(Imports!$D54:$DS54, Imports!$D$50:$DS$50, AP$4, Imports!$D$51:$DS$51, "Total")/1000, "")</f>
        <v/>
      </c>
    </row>
    <row r="14" spans="1:42" x14ac:dyDescent="0.3">
      <c r="B14" s="37" t="s">
        <v>161</v>
      </c>
      <c r="C14" s="83">
        <f>IF(SUMIFS(Imports!$D55:$DS55, Imports!$D$50:$DS$50, C$4, Imports!$D$51:$DS$51, "Total")&gt;0, SUMIFS(Imports!$D55:$DS55, Imports!$D$50:$DS$50, C$4, Imports!$D$51:$DS$51, "Total")/1000, "")</f>
        <v>18.664971899095054</v>
      </c>
      <c r="D14" s="83">
        <f>IF(SUMIFS(Imports!$D55:$DS55, Imports!$D$50:$DS$50, D$4, Imports!$D$51:$DS$51, "Total")&gt;0, SUMIFS(Imports!$D55:$DS55, Imports!$D$50:$DS$50, D$4, Imports!$D$51:$DS$51, "Total")/1000, "")</f>
        <v>22.923522818167353</v>
      </c>
      <c r="E14" s="83">
        <f>IF(SUMIFS(Imports!$D55:$DS55, Imports!$D$50:$DS$50, E$4, Imports!$D$51:$DS$51, "Total")&gt;0, SUMIFS(Imports!$D55:$DS55, Imports!$D$50:$DS$50, E$4, Imports!$D$51:$DS$51, "Total")/1000, "")</f>
        <v>25.652349730660749</v>
      </c>
      <c r="F14" s="83">
        <f>IF(SUMIFS(Imports!$D55:$DS55, Imports!$D$50:$DS$50, F$4, Imports!$D$51:$DS$51, "Total")&gt;0, SUMIFS(Imports!$D55:$DS55, Imports!$D$50:$DS$50, F$4, Imports!$D$51:$DS$51, "Total")/1000, "")</f>
        <v>24.34992245269715</v>
      </c>
      <c r="G14" s="83">
        <f>IF(SUMIFS(Imports!$D55:$DS55, Imports!$D$50:$DS$50, G$4, Imports!$D$51:$DS$51, "Total")&gt;0, SUMIFS(Imports!$D55:$DS55, Imports!$D$50:$DS$50, G$4, Imports!$D$51:$DS$51, "Total")/1000, "")</f>
        <v>26.251151426193218</v>
      </c>
      <c r="H14" s="83">
        <f>IF(SUMIFS(Imports!$D55:$DS55, Imports!$D$50:$DS$50, H$4, Imports!$D$51:$DS$51, "Total")&gt;0, SUMIFS(Imports!$D55:$DS55, Imports!$D$50:$DS$50, H$4, Imports!$D$51:$DS$51, "Total")/1000, "")</f>
        <v>24.39671026214624</v>
      </c>
      <c r="I14" s="83">
        <f>IF(SUMIFS(Imports!$D55:$DS55, Imports!$D$50:$DS$50, I$4, Imports!$D$51:$DS$51, "Total")&gt;0, SUMIFS(Imports!$D55:$DS55, Imports!$D$50:$DS$50, I$4, Imports!$D$51:$DS$51, "Total")/1000, "")</f>
        <v>25.814193248362123</v>
      </c>
      <c r="J14" s="83">
        <f>IF(SUMIFS(Imports!$D55:$DS55, Imports!$D$50:$DS$50, J$4, Imports!$D$51:$DS$51, "Total")&gt;0, SUMIFS(Imports!$D55:$DS55, Imports!$D$50:$DS$50, J$4, Imports!$D$51:$DS$51, "Total")/1000, "")</f>
        <v>24.84922010508064</v>
      </c>
      <c r="K14" s="83" t="str">
        <f>IF(SUMIFS(Imports!$D55:$DS55, Imports!$D$50:$DS$50, K$4, Imports!$D$51:$DS$51, "Total")&gt;0, SUMIFS(Imports!$D55:$DS55, Imports!$D$50:$DS$50, K$4, Imports!$D$51:$DS$51, "Total")/1000, "")</f>
        <v/>
      </c>
      <c r="L14" s="83" t="str">
        <f>IF(SUMIFS(Imports!$D55:$DS55, Imports!$D$50:$DS$50, L$4, Imports!$D$51:$DS$51, "Total")&gt;0, SUMIFS(Imports!$D55:$DS55, Imports!$D$50:$DS$50, L$4, Imports!$D$51:$DS$51, "Total")/1000, "")</f>
        <v/>
      </c>
      <c r="M14" s="83" t="str">
        <f>IF(SUMIFS(Imports!$D55:$DS55, Imports!$D$50:$DS$50, M$4, Imports!$D$51:$DS$51, "Total")&gt;0, SUMIFS(Imports!$D55:$DS55, Imports!$D$50:$DS$50, M$4, Imports!$D$51:$DS$51, "Total")/1000, "")</f>
        <v/>
      </c>
      <c r="N14" s="83" t="str">
        <f>IF(SUMIFS(Imports!$D55:$DS55, Imports!$D$50:$DS$50, N$4, Imports!$D$51:$DS$51, "Total")&gt;0, SUMIFS(Imports!$D55:$DS55, Imports!$D$50:$DS$50, N$4, Imports!$D$51:$DS$51, "Total")/1000, "")</f>
        <v/>
      </c>
      <c r="O14" s="83" t="str">
        <f>IF(SUMIFS(Imports!$D55:$DS55, Imports!$D$50:$DS$50, O$4, Imports!$D$51:$DS$51, "Total")&gt;0, SUMIFS(Imports!$D55:$DS55, Imports!$D$50:$DS$50, O$4, Imports!$D$51:$DS$51, "Total")/1000, "")</f>
        <v/>
      </c>
      <c r="P14" s="83" t="str">
        <f>IF(SUMIFS(Imports!$D55:$DS55, Imports!$D$50:$DS$50, P$4, Imports!$D$51:$DS$51, "Total")&gt;0, SUMIFS(Imports!$D55:$DS55, Imports!$D$50:$DS$50, P$4, Imports!$D$51:$DS$51, "Total")/1000, "")</f>
        <v/>
      </c>
      <c r="Q14" s="83" t="str">
        <f>IF(SUMIFS(Imports!$D55:$DS55, Imports!$D$50:$DS$50, Q$4, Imports!$D$51:$DS$51, "Total")&gt;0, SUMIFS(Imports!$D55:$DS55, Imports!$D$50:$DS$50, Q$4, Imports!$D$51:$DS$51, "Total")/1000, "")</f>
        <v/>
      </c>
      <c r="R14" s="83" t="str">
        <f>IF(SUMIFS(Imports!$D55:$DS55, Imports!$D$50:$DS$50, R$4, Imports!$D$51:$DS$51, "Total")&gt;0, SUMIFS(Imports!$D55:$DS55, Imports!$D$50:$DS$50, R$4, Imports!$D$51:$DS$51, "Total")/1000, "")</f>
        <v/>
      </c>
      <c r="S14" s="83" t="str">
        <f>IF(SUMIFS(Imports!$D55:$DS55, Imports!$D$50:$DS$50, S$4, Imports!$D$51:$DS$51, "Total")&gt;0, SUMIFS(Imports!$D55:$DS55, Imports!$D$50:$DS$50, S$4, Imports!$D$51:$DS$51, "Total")/1000, "")</f>
        <v/>
      </c>
      <c r="T14" s="83" t="str">
        <f>IF(SUMIFS(Imports!$D55:$DS55, Imports!$D$50:$DS$50, T$4, Imports!$D$51:$DS$51, "Total")&gt;0, SUMIFS(Imports!$D55:$DS55, Imports!$D$50:$DS$50, T$4, Imports!$D$51:$DS$51, "Total")/1000, "")</f>
        <v/>
      </c>
      <c r="U14" s="83" t="str">
        <f>IF(SUMIFS(Imports!$D55:$DS55, Imports!$D$50:$DS$50, U$4, Imports!$D$51:$DS$51, "Total")&gt;0, SUMIFS(Imports!$D55:$DS55, Imports!$D$50:$DS$50, U$4, Imports!$D$51:$DS$51, "Total")/1000, "")</f>
        <v/>
      </c>
      <c r="V14" s="83" t="str">
        <f>IF(SUMIFS(Imports!$D55:$DS55, Imports!$D$50:$DS$50, V$4, Imports!$D$51:$DS$51, "Total")&gt;0, SUMIFS(Imports!$D55:$DS55, Imports!$D$50:$DS$50, V$4, Imports!$D$51:$DS$51, "Total")/1000, "")</f>
        <v/>
      </c>
      <c r="W14" s="83" t="str">
        <f>IF(SUMIFS(Imports!$D55:$DS55, Imports!$D$50:$DS$50, W$4, Imports!$D$51:$DS$51, "Total")&gt;0, SUMIFS(Imports!$D55:$DS55, Imports!$D$50:$DS$50, W$4, Imports!$D$51:$DS$51, "Total")/1000, "")</f>
        <v/>
      </c>
      <c r="X14" s="83" t="str">
        <f>IF(SUMIFS(Imports!$D55:$DS55, Imports!$D$50:$DS$50, X$4, Imports!$D$51:$DS$51, "Total")&gt;0, SUMIFS(Imports!$D55:$DS55, Imports!$D$50:$DS$50, X$4, Imports!$D$51:$DS$51, "Total")/1000, "")</f>
        <v/>
      </c>
      <c r="Y14" s="83" t="str">
        <f>IF(SUMIFS(Imports!$D55:$DS55, Imports!$D$50:$DS$50, Y$4, Imports!$D$51:$DS$51, "Total")&gt;0, SUMIFS(Imports!$D55:$DS55, Imports!$D$50:$DS$50, Y$4, Imports!$D$51:$DS$51, "Total")/1000, "")</f>
        <v/>
      </c>
      <c r="Z14" s="83" t="str">
        <f>IF(SUMIFS(Imports!$D55:$DS55, Imports!$D$50:$DS$50, Z$4, Imports!$D$51:$DS$51, "Total")&gt;0, SUMIFS(Imports!$D55:$DS55, Imports!$D$50:$DS$50, Z$4, Imports!$D$51:$DS$51, "Total")/1000, "")</f>
        <v/>
      </c>
      <c r="AA14" s="83" t="str">
        <f>IF(SUMIFS(Imports!$D55:$DS55, Imports!$D$50:$DS$50, AA$4, Imports!$D$51:$DS$51, "Total")&gt;0, SUMIFS(Imports!$D55:$DS55, Imports!$D$50:$DS$50, AA$4, Imports!$D$51:$DS$51, "Total")/1000, "")</f>
        <v/>
      </c>
      <c r="AB14" s="83" t="str">
        <f>IF(SUMIFS(Imports!$D55:$DS55, Imports!$D$50:$DS$50, AB$4, Imports!$D$51:$DS$51, "Total")&gt;0, SUMIFS(Imports!$D55:$DS55, Imports!$D$50:$DS$50, AB$4, Imports!$D$51:$DS$51, "Total")/1000, "")</f>
        <v/>
      </c>
      <c r="AC14" s="83" t="str">
        <f>IF(SUMIFS(Imports!$D55:$DS55, Imports!$D$50:$DS$50, AC$4, Imports!$D$51:$DS$51, "Total")&gt;0, SUMIFS(Imports!$D55:$DS55, Imports!$D$50:$DS$50, AC$4, Imports!$D$51:$DS$51, "Total")/1000, "")</f>
        <v/>
      </c>
      <c r="AD14" s="83" t="str">
        <f>IF(SUMIFS(Imports!$D55:$DS55, Imports!$D$50:$DS$50, AD$4, Imports!$D$51:$DS$51, "Total")&gt;0, SUMIFS(Imports!$D55:$DS55, Imports!$D$50:$DS$50, AD$4, Imports!$D$51:$DS$51, "Total")/1000, "")</f>
        <v/>
      </c>
      <c r="AE14" s="83" t="str">
        <f>IF(SUMIFS(Imports!$D55:$DS55, Imports!$D$50:$DS$50, AE$4, Imports!$D$51:$DS$51, "Total")&gt;0, SUMIFS(Imports!$D55:$DS55, Imports!$D$50:$DS$50, AE$4, Imports!$D$51:$DS$51, "Total")/1000, "")</f>
        <v/>
      </c>
      <c r="AF14" s="83" t="str">
        <f>IF(SUMIFS(Imports!$D55:$DS55, Imports!$D$50:$DS$50, AF$4, Imports!$D$51:$DS$51, "Total")&gt;0, SUMIFS(Imports!$D55:$DS55, Imports!$D$50:$DS$50, AF$4, Imports!$D$51:$DS$51, "Total")/1000, "")</f>
        <v/>
      </c>
      <c r="AG14" s="83" t="str">
        <f>IF(SUMIFS(Imports!$D55:$DS55, Imports!$D$50:$DS$50, AG$4, Imports!$D$51:$DS$51, "Total")&gt;0, SUMIFS(Imports!$D55:$DS55, Imports!$D$50:$DS$50, AG$4, Imports!$D$51:$DS$51, "Total")/1000, "")</f>
        <v/>
      </c>
      <c r="AH14" s="83" t="str">
        <f>IF(SUMIFS(Imports!$D55:$DS55, Imports!$D$50:$DS$50, AH$4, Imports!$D$51:$DS$51, "Total")&gt;0, SUMIFS(Imports!$D55:$DS55, Imports!$D$50:$DS$50, AH$4, Imports!$D$51:$DS$51, "Total")/1000, "")</f>
        <v/>
      </c>
      <c r="AI14" s="83" t="str">
        <f>IF(SUMIFS(Imports!$D55:$DS55, Imports!$D$50:$DS$50, AI$4, Imports!$D$51:$DS$51, "Total")&gt;0, SUMIFS(Imports!$D55:$DS55, Imports!$D$50:$DS$50, AI$4, Imports!$D$51:$DS$51, "Total")/1000, "")</f>
        <v/>
      </c>
      <c r="AJ14" s="83" t="str">
        <f>IF(SUMIFS(Imports!$D55:$DS55, Imports!$D$50:$DS$50, AJ$4, Imports!$D$51:$DS$51, "Total")&gt;0, SUMIFS(Imports!$D55:$DS55, Imports!$D$50:$DS$50, AJ$4, Imports!$D$51:$DS$51, "Total")/1000, "")</f>
        <v/>
      </c>
      <c r="AK14" s="83" t="str">
        <f>IF(SUMIFS(Imports!$D55:$DS55, Imports!$D$50:$DS$50, AK$4, Imports!$D$51:$DS$51, "Total")&gt;0, SUMIFS(Imports!$D55:$DS55, Imports!$D$50:$DS$50, AK$4, Imports!$D$51:$DS$51, "Total")/1000, "")</f>
        <v/>
      </c>
      <c r="AL14" s="83" t="str">
        <f>IF(SUMIFS(Imports!$D55:$DS55, Imports!$D$50:$DS$50, AL$4, Imports!$D$51:$DS$51, "Total")&gt;0, SUMIFS(Imports!$D55:$DS55, Imports!$D$50:$DS$50, AL$4, Imports!$D$51:$DS$51, "Total")/1000, "")</f>
        <v/>
      </c>
      <c r="AM14" s="83" t="str">
        <f>IF(SUMIFS(Imports!$D55:$DS55, Imports!$D$50:$DS$50, AM$4, Imports!$D$51:$DS$51, "Total")&gt;0, SUMIFS(Imports!$D55:$DS55, Imports!$D$50:$DS$50, AM$4, Imports!$D$51:$DS$51, "Total")/1000, "")</f>
        <v/>
      </c>
      <c r="AN14" s="83" t="str">
        <f>IF(SUMIFS(Imports!$D55:$DS55, Imports!$D$50:$DS$50, AN$4, Imports!$D$51:$DS$51, "Total")&gt;0, SUMIFS(Imports!$D55:$DS55, Imports!$D$50:$DS$50, AN$4, Imports!$D$51:$DS$51, "Total")/1000, "")</f>
        <v/>
      </c>
      <c r="AO14" s="83" t="str">
        <f>IF(SUMIFS(Imports!$D55:$DS55, Imports!$D$50:$DS$50, AO$4, Imports!$D$51:$DS$51, "Total")&gt;0, SUMIFS(Imports!$D55:$DS55, Imports!$D$50:$DS$50, AO$4, Imports!$D$51:$DS$51, "Total")/1000, "")</f>
        <v/>
      </c>
      <c r="AP14" s="83" t="str">
        <f>IF(SUMIFS(Imports!$D55:$DS55, Imports!$D$50:$DS$50, AP$4, Imports!$D$51:$DS$51, "Total")&gt;0, SUMIFS(Imports!$D55:$DS55, Imports!$D$50:$DS$50, AP$4, Imports!$D$51:$DS$51, "Total")/1000, "")</f>
        <v/>
      </c>
    </row>
    <row r="15" spans="1:42" x14ac:dyDescent="0.3">
      <c r="B15" s="37" t="s">
        <v>758</v>
      </c>
      <c r="C15" s="83">
        <f>IF(SUMIFS(Imports!$D56:$DS56, Imports!$D$50:$DS$50, C$4, Imports!$D$51:$DS$51, "Total")&gt;0, SUMIFS(Imports!$D56:$DS56, Imports!$D$50:$DS$50, C$4, Imports!$D$51:$DS$51, "Total")/1000, "")</f>
        <v>0.12361910749999998</v>
      </c>
      <c r="D15" s="83">
        <f>IF(SUMIFS(Imports!$D56:$DS56, Imports!$D$50:$DS$50, D$4, Imports!$D$51:$DS$51, "Total")&gt;0, SUMIFS(Imports!$D56:$DS56, Imports!$D$50:$DS$50, D$4, Imports!$D$51:$DS$51, "Total")/1000, "")</f>
        <v>0.25791783478399999</v>
      </c>
      <c r="E15" s="83">
        <f>IF(SUMIFS(Imports!$D56:$DS56, Imports!$D$50:$DS$50, E$4, Imports!$D$51:$DS$51, "Total")&gt;0, SUMIFS(Imports!$D56:$DS56, Imports!$D$50:$DS$50, E$4, Imports!$D$51:$DS$51, "Total")/1000, "")</f>
        <v>0.162585199037</v>
      </c>
      <c r="F15" s="83">
        <f>IF(SUMIFS(Imports!$D56:$DS56, Imports!$D$50:$DS$50, F$4, Imports!$D$51:$DS$51, "Total")&gt;0, SUMIFS(Imports!$D56:$DS56, Imports!$D$50:$DS$50, F$4, Imports!$D$51:$DS$51, "Total")/1000, "")</f>
        <v>0.46003055302699997</v>
      </c>
      <c r="G15" s="83">
        <f>IF(SUMIFS(Imports!$D56:$DS56, Imports!$D$50:$DS$50, G$4, Imports!$D$51:$DS$51, "Total")&gt;0, SUMIFS(Imports!$D56:$DS56, Imports!$D$50:$DS$50, G$4, Imports!$D$51:$DS$51, "Total")/1000, "")</f>
        <v>0.49867120813799992</v>
      </c>
      <c r="H15" s="83">
        <f>IF(SUMIFS(Imports!$D56:$DS56, Imports!$D$50:$DS$50, H$4, Imports!$D$51:$DS$51, "Total")&gt;0, SUMIFS(Imports!$D56:$DS56, Imports!$D$50:$DS$50, H$4, Imports!$D$51:$DS$51, "Total")/1000, "")</f>
        <v>0.55960646999999997</v>
      </c>
      <c r="I15" s="83">
        <f>IF(SUMIFS(Imports!$D56:$DS56, Imports!$D$50:$DS$50, I$4, Imports!$D$51:$DS$51, "Total")&gt;0, SUMIFS(Imports!$D56:$DS56, Imports!$D$50:$DS$50, I$4, Imports!$D$51:$DS$51, "Total")/1000, "")</f>
        <v>0.61423099999999997</v>
      </c>
      <c r="J15" s="83">
        <f>IF(SUMIFS(Imports!$D56:$DS56, Imports!$D$50:$DS$50, J$4, Imports!$D$51:$DS$51, "Total")&gt;0, SUMIFS(Imports!$D56:$DS56, Imports!$D$50:$DS$50, J$4, Imports!$D$51:$DS$51, "Total")/1000, "")</f>
        <v>0.60687400000000002</v>
      </c>
      <c r="K15" s="83" t="str">
        <f>IF(SUMIFS(Imports!$D56:$DS56, Imports!$D$50:$DS$50, K$4, Imports!$D$51:$DS$51, "Total")&gt;0, SUMIFS(Imports!$D56:$DS56, Imports!$D$50:$DS$50, K$4, Imports!$D$51:$DS$51, "Total")/1000, "")</f>
        <v/>
      </c>
      <c r="L15" s="83" t="str">
        <f>IF(SUMIFS(Imports!$D56:$DS56, Imports!$D$50:$DS$50, L$4, Imports!$D$51:$DS$51, "Total")&gt;0, SUMIFS(Imports!$D56:$DS56, Imports!$D$50:$DS$50, L$4, Imports!$D$51:$DS$51, "Total")/1000, "")</f>
        <v/>
      </c>
      <c r="M15" s="83" t="str">
        <f>IF(SUMIFS(Imports!$D56:$DS56, Imports!$D$50:$DS$50, M$4, Imports!$D$51:$DS$51, "Total")&gt;0, SUMIFS(Imports!$D56:$DS56, Imports!$D$50:$DS$50, M$4, Imports!$D$51:$DS$51, "Total")/1000, "")</f>
        <v/>
      </c>
      <c r="N15" s="83" t="str">
        <f>IF(SUMIFS(Imports!$D56:$DS56, Imports!$D$50:$DS$50, N$4, Imports!$D$51:$DS$51, "Total")&gt;0, SUMIFS(Imports!$D56:$DS56, Imports!$D$50:$DS$50, N$4, Imports!$D$51:$DS$51, "Total")/1000, "")</f>
        <v/>
      </c>
      <c r="O15" s="83" t="str">
        <f>IF(SUMIFS(Imports!$D56:$DS56, Imports!$D$50:$DS$50, O$4, Imports!$D$51:$DS$51, "Total")&gt;0, SUMIFS(Imports!$D56:$DS56, Imports!$D$50:$DS$50, O$4, Imports!$D$51:$DS$51, "Total")/1000, "")</f>
        <v/>
      </c>
      <c r="P15" s="83" t="str">
        <f>IF(SUMIFS(Imports!$D56:$DS56, Imports!$D$50:$DS$50, P$4, Imports!$D$51:$DS$51, "Total")&gt;0, SUMIFS(Imports!$D56:$DS56, Imports!$D$50:$DS$50, P$4, Imports!$D$51:$DS$51, "Total")/1000, "")</f>
        <v/>
      </c>
      <c r="Q15" s="83" t="str">
        <f>IF(SUMIFS(Imports!$D56:$DS56, Imports!$D$50:$DS$50, Q$4, Imports!$D$51:$DS$51, "Total")&gt;0, SUMIFS(Imports!$D56:$DS56, Imports!$D$50:$DS$50, Q$4, Imports!$D$51:$DS$51, "Total")/1000, "")</f>
        <v/>
      </c>
      <c r="R15" s="83" t="str">
        <f>IF(SUMIFS(Imports!$D56:$DS56, Imports!$D$50:$DS$50, R$4, Imports!$D$51:$DS$51, "Total")&gt;0, SUMIFS(Imports!$D56:$DS56, Imports!$D$50:$DS$50, R$4, Imports!$D$51:$DS$51, "Total")/1000, "")</f>
        <v/>
      </c>
      <c r="S15" s="83" t="str">
        <f>IF(SUMIFS(Imports!$D56:$DS56, Imports!$D$50:$DS$50, S$4, Imports!$D$51:$DS$51, "Total")&gt;0, SUMIFS(Imports!$D56:$DS56, Imports!$D$50:$DS$50, S$4, Imports!$D$51:$DS$51, "Total")/1000, "")</f>
        <v/>
      </c>
      <c r="T15" s="83" t="str">
        <f>IF(SUMIFS(Imports!$D56:$DS56, Imports!$D$50:$DS$50, T$4, Imports!$D$51:$DS$51, "Total")&gt;0, SUMIFS(Imports!$D56:$DS56, Imports!$D$50:$DS$50, T$4, Imports!$D$51:$DS$51, "Total")/1000, "")</f>
        <v/>
      </c>
      <c r="U15" s="83" t="str">
        <f>IF(SUMIFS(Imports!$D56:$DS56, Imports!$D$50:$DS$50, U$4, Imports!$D$51:$DS$51, "Total")&gt;0, SUMIFS(Imports!$D56:$DS56, Imports!$D$50:$DS$50, U$4, Imports!$D$51:$DS$51, "Total")/1000, "")</f>
        <v/>
      </c>
      <c r="V15" s="83" t="str">
        <f>IF(SUMIFS(Imports!$D56:$DS56, Imports!$D$50:$DS$50, V$4, Imports!$D$51:$DS$51, "Total")&gt;0, SUMIFS(Imports!$D56:$DS56, Imports!$D$50:$DS$50, V$4, Imports!$D$51:$DS$51, "Total")/1000, "")</f>
        <v/>
      </c>
      <c r="W15" s="83" t="str">
        <f>IF(SUMIFS(Imports!$D56:$DS56, Imports!$D$50:$DS$50, W$4, Imports!$D$51:$DS$51, "Total")&gt;0, SUMIFS(Imports!$D56:$DS56, Imports!$D$50:$DS$50, W$4, Imports!$D$51:$DS$51, "Total")/1000, "")</f>
        <v/>
      </c>
      <c r="X15" s="83" t="str">
        <f>IF(SUMIFS(Imports!$D56:$DS56, Imports!$D$50:$DS$50, X$4, Imports!$D$51:$DS$51, "Total")&gt;0, SUMIFS(Imports!$D56:$DS56, Imports!$D$50:$DS$50, X$4, Imports!$D$51:$DS$51, "Total")/1000, "")</f>
        <v/>
      </c>
      <c r="Y15" s="83" t="str">
        <f>IF(SUMIFS(Imports!$D56:$DS56, Imports!$D$50:$DS$50, Y$4, Imports!$D$51:$DS$51, "Total")&gt;0, SUMIFS(Imports!$D56:$DS56, Imports!$D$50:$DS$50, Y$4, Imports!$D$51:$DS$51, "Total")/1000, "")</f>
        <v/>
      </c>
      <c r="Z15" s="83" t="str">
        <f>IF(SUMIFS(Imports!$D56:$DS56, Imports!$D$50:$DS$50, Z$4, Imports!$D$51:$DS$51, "Total")&gt;0, SUMIFS(Imports!$D56:$DS56, Imports!$D$50:$DS$50, Z$4, Imports!$D$51:$DS$51, "Total")/1000, "")</f>
        <v/>
      </c>
      <c r="AA15" s="83" t="str">
        <f>IF(SUMIFS(Imports!$D56:$DS56, Imports!$D$50:$DS$50, AA$4, Imports!$D$51:$DS$51, "Total")&gt;0, SUMIFS(Imports!$D56:$DS56, Imports!$D$50:$DS$50, AA$4, Imports!$D$51:$DS$51, "Total")/1000, "")</f>
        <v/>
      </c>
      <c r="AB15" s="83" t="str">
        <f>IF(SUMIFS(Imports!$D56:$DS56, Imports!$D$50:$DS$50, AB$4, Imports!$D$51:$DS$51, "Total")&gt;0, SUMIFS(Imports!$D56:$DS56, Imports!$D$50:$DS$50, AB$4, Imports!$D$51:$DS$51, "Total")/1000, "")</f>
        <v/>
      </c>
      <c r="AC15" s="83" t="str">
        <f>IF(SUMIFS(Imports!$D56:$DS56, Imports!$D$50:$DS$50, AC$4, Imports!$D$51:$DS$51, "Total")&gt;0, SUMIFS(Imports!$D56:$DS56, Imports!$D$50:$DS$50, AC$4, Imports!$D$51:$DS$51, "Total")/1000, "")</f>
        <v/>
      </c>
      <c r="AD15" s="83" t="str">
        <f>IF(SUMIFS(Imports!$D56:$DS56, Imports!$D$50:$DS$50, AD$4, Imports!$D$51:$DS$51, "Total")&gt;0, SUMIFS(Imports!$D56:$DS56, Imports!$D$50:$DS$50, AD$4, Imports!$D$51:$DS$51, "Total")/1000, "")</f>
        <v/>
      </c>
      <c r="AE15" s="83" t="str">
        <f>IF(SUMIFS(Imports!$D56:$DS56, Imports!$D$50:$DS$50, AE$4, Imports!$D$51:$DS$51, "Total")&gt;0, SUMIFS(Imports!$D56:$DS56, Imports!$D$50:$DS$50, AE$4, Imports!$D$51:$DS$51, "Total")/1000, "")</f>
        <v/>
      </c>
      <c r="AF15" s="83" t="str">
        <f>IF(SUMIFS(Imports!$D56:$DS56, Imports!$D$50:$DS$50, AF$4, Imports!$D$51:$DS$51, "Total")&gt;0, SUMIFS(Imports!$D56:$DS56, Imports!$D$50:$DS$50, AF$4, Imports!$D$51:$DS$51, "Total")/1000, "")</f>
        <v/>
      </c>
      <c r="AG15" s="83" t="str">
        <f>IF(SUMIFS(Imports!$D56:$DS56, Imports!$D$50:$DS$50, AG$4, Imports!$D$51:$DS$51, "Total")&gt;0, SUMIFS(Imports!$D56:$DS56, Imports!$D$50:$DS$50, AG$4, Imports!$D$51:$DS$51, "Total")/1000, "")</f>
        <v/>
      </c>
      <c r="AH15" s="83" t="str">
        <f>IF(SUMIFS(Imports!$D56:$DS56, Imports!$D$50:$DS$50, AH$4, Imports!$D$51:$DS$51, "Total")&gt;0, SUMIFS(Imports!$D56:$DS56, Imports!$D$50:$DS$50, AH$4, Imports!$D$51:$DS$51, "Total")/1000, "")</f>
        <v/>
      </c>
      <c r="AI15" s="83" t="str">
        <f>IF(SUMIFS(Imports!$D56:$DS56, Imports!$D$50:$DS$50, AI$4, Imports!$D$51:$DS$51, "Total")&gt;0, SUMIFS(Imports!$D56:$DS56, Imports!$D$50:$DS$50, AI$4, Imports!$D$51:$DS$51, "Total")/1000, "")</f>
        <v/>
      </c>
      <c r="AJ15" s="83" t="str">
        <f>IF(SUMIFS(Imports!$D56:$DS56, Imports!$D$50:$DS$50, AJ$4, Imports!$D$51:$DS$51, "Total")&gt;0, SUMIFS(Imports!$D56:$DS56, Imports!$D$50:$DS$50, AJ$4, Imports!$D$51:$DS$51, "Total")/1000, "")</f>
        <v/>
      </c>
      <c r="AK15" s="83" t="str">
        <f>IF(SUMIFS(Imports!$D56:$DS56, Imports!$D$50:$DS$50, AK$4, Imports!$D$51:$DS$51, "Total")&gt;0, SUMIFS(Imports!$D56:$DS56, Imports!$D$50:$DS$50, AK$4, Imports!$D$51:$DS$51, "Total")/1000, "")</f>
        <v/>
      </c>
      <c r="AL15" s="83" t="str">
        <f>IF(SUMIFS(Imports!$D56:$DS56, Imports!$D$50:$DS$50, AL$4, Imports!$D$51:$DS$51, "Total")&gt;0, SUMIFS(Imports!$D56:$DS56, Imports!$D$50:$DS$50, AL$4, Imports!$D$51:$DS$51, "Total")/1000, "")</f>
        <v/>
      </c>
      <c r="AM15" s="83" t="str">
        <f>IF(SUMIFS(Imports!$D56:$DS56, Imports!$D$50:$DS$50, AM$4, Imports!$D$51:$DS$51, "Total")&gt;0, SUMIFS(Imports!$D56:$DS56, Imports!$D$50:$DS$50, AM$4, Imports!$D$51:$DS$51, "Total")/1000, "")</f>
        <v/>
      </c>
      <c r="AN15" s="83" t="str">
        <f>IF(SUMIFS(Imports!$D56:$DS56, Imports!$D$50:$DS$50, AN$4, Imports!$D$51:$DS$51, "Total")&gt;0, SUMIFS(Imports!$D56:$DS56, Imports!$D$50:$DS$50, AN$4, Imports!$D$51:$DS$51, "Total")/1000, "")</f>
        <v/>
      </c>
      <c r="AO15" s="83" t="str">
        <f>IF(SUMIFS(Imports!$D56:$DS56, Imports!$D$50:$DS$50, AO$4, Imports!$D$51:$DS$51, "Total")&gt;0, SUMIFS(Imports!$D56:$DS56, Imports!$D$50:$DS$50, AO$4, Imports!$D$51:$DS$51, "Total")/1000, "")</f>
        <v/>
      </c>
      <c r="AP15" s="83" t="str">
        <f>IF(SUMIFS(Imports!$D56:$DS56, Imports!$D$50:$DS$50, AP$4, Imports!$D$51:$DS$51, "Total")&gt;0, SUMIFS(Imports!$D56:$DS56, Imports!$D$50:$DS$50, AP$4, Imports!$D$51:$DS$51, "Total")/1000, "")</f>
        <v/>
      </c>
    </row>
    <row r="16" spans="1:42" x14ac:dyDescent="0.3">
      <c r="B16" s="33" t="s">
        <v>71</v>
      </c>
      <c r="C16" s="107">
        <f>IF(SUM(C17:C21)&gt;0,SUM(C17:C21),"")</f>
        <v>92.726843254557735</v>
      </c>
      <c r="D16" s="107">
        <f>IF(SUM(D17:D21)&gt;0,SUM(D17:D21),"")</f>
        <v>84.467591426743212</v>
      </c>
      <c r="E16" s="107">
        <f t="shared" ref="E16:J16" si="4">IF(SUM(E17:E21)&gt;0,SUM(E17:E21),"")</f>
        <v>83.304832046525718</v>
      </c>
      <c r="F16" s="107">
        <f t="shared" si="4"/>
        <v>84.901989265873397</v>
      </c>
      <c r="G16" s="107">
        <f t="shared" si="4"/>
        <v>96.045093527079345</v>
      </c>
      <c r="H16" s="107">
        <f t="shared" si="4"/>
        <v>100.08412617764127</v>
      </c>
      <c r="I16" s="107">
        <f t="shared" si="4"/>
        <v>101.0675949190617</v>
      </c>
      <c r="J16" s="107">
        <f t="shared" si="4"/>
        <v>99.886197339768643</v>
      </c>
      <c r="K16" s="107" t="str">
        <f t="shared" ref="K16:AP16" si="5">IF(SUM(K17:K21)&gt;0,SUM(K17:K21),"")</f>
        <v/>
      </c>
      <c r="L16" s="107" t="str">
        <f t="shared" si="5"/>
        <v/>
      </c>
      <c r="M16" s="107" t="str">
        <f t="shared" si="5"/>
        <v/>
      </c>
      <c r="N16" s="107" t="str">
        <f t="shared" si="5"/>
        <v/>
      </c>
      <c r="O16" s="107" t="str">
        <f t="shared" si="5"/>
        <v/>
      </c>
      <c r="P16" s="107" t="str">
        <f t="shared" si="5"/>
        <v/>
      </c>
      <c r="Q16" s="107" t="str">
        <f t="shared" si="5"/>
        <v/>
      </c>
      <c r="R16" s="107" t="str">
        <f t="shared" si="5"/>
        <v/>
      </c>
      <c r="S16" s="107" t="str">
        <f t="shared" si="5"/>
        <v/>
      </c>
      <c r="T16" s="107" t="str">
        <f t="shared" si="5"/>
        <v/>
      </c>
      <c r="U16" s="107" t="str">
        <f t="shared" si="5"/>
        <v/>
      </c>
      <c r="V16" s="107" t="str">
        <f t="shared" si="5"/>
        <v/>
      </c>
      <c r="W16" s="107" t="str">
        <f t="shared" si="5"/>
        <v/>
      </c>
      <c r="X16" s="107" t="str">
        <f t="shared" si="5"/>
        <v/>
      </c>
      <c r="Y16" s="107" t="str">
        <f t="shared" si="5"/>
        <v/>
      </c>
      <c r="Z16" s="107" t="str">
        <f t="shared" si="5"/>
        <v/>
      </c>
      <c r="AA16" s="107" t="str">
        <f t="shared" si="5"/>
        <v/>
      </c>
      <c r="AB16" s="107" t="str">
        <f t="shared" si="5"/>
        <v/>
      </c>
      <c r="AC16" s="107" t="str">
        <f t="shared" si="5"/>
        <v/>
      </c>
      <c r="AD16" s="107" t="str">
        <f t="shared" si="5"/>
        <v/>
      </c>
      <c r="AE16" s="107" t="str">
        <f t="shared" si="5"/>
        <v/>
      </c>
      <c r="AF16" s="107" t="str">
        <f t="shared" si="5"/>
        <v/>
      </c>
      <c r="AG16" s="107" t="str">
        <f t="shared" si="5"/>
        <v/>
      </c>
      <c r="AH16" s="107" t="str">
        <f t="shared" si="5"/>
        <v/>
      </c>
      <c r="AI16" s="107" t="str">
        <f t="shared" si="5"/>
        <v/>
      </c>
      <c r="AJ16" s="107" t="str">
        <f t="shared" si="5"/>
        <v/>
      </c>
      <c r="AK16" s="107" t="str">
        <f t="shared" si="5"/>
        <v/>
      </c>
      <c r="AL16" s="107" t="str">
        <f t="shared" si="5"/>
        <v/>
      </c>
      <c r="AM16" s="107" t="str">
        <f t="shared" si="5"/>
        <v/>
      </c>
      <c r="AN16" s="107" t="str">
        <f t="shared" si="5"/>
        <v/>
      </c>
      <c r="AO16" s="107" t="str">
        <f t="shared" si="5"/>
        <v/>
      </c>
      <c r="AP16" s="107" t="str">
        <f t="shared" si="5"/>
        <v/>
      </c>
    </row>
    <row r="17" spans="1:42" x14ac:dyDescent="0.3">
      <c r="B17" s="37" t="s">
        <v>55</v>
      </c>
      <c r="C17" s="83">
        <f>IF(SUMIFS(Exports!$D52:$DS52, Exports!$D$50:$DS$50, C$4, Exports!$D$51:$DS$51, "Total")&gt;0, SUMIFS(Exports!$D52:$DS52, Exports!$D$50:$DS$50, C$4, Exports!$D$51:$DS$51, "Total")/1000, "")</f>
        <v>10.146706843441754</v>
      </c>
      <c r="D17" s="83">
        <f>IF(SUMIFS(Exports!$D52:$DS52, Exports!$D$50:$DS$50, D$4, Exports!$D$51:$DS$51, "Total")&gt;0, SUMIFS(Exports!$D52:$DS52, Exports!$D$50:$DS$50, D$4, Exports!$D$51:$DS$51, "Total")/1000, "")</f>
        <v>11.676852051746444</v>
      </c>
      <c r="E17" s="83">
        <f>IF(SUMIFS(Exports!$D52:$DS52, Exports!$D$50:$DS$50, E$4, Exports!$D$51:$DS$51, "Total")&gt;0, SUMIFS(Exports!$D52:$DS52, Exports!$D$50:$DS$50, E$4, Exports!$D$51:$DS$51, "Total")/1000, "")</f>
        <v>12.238913100385556</v>
      </c>
      <c r="F17" s="83">
        <f>IF(SUMIFS(Exports!$D52:$DS52, Exports!$D$50:$DS$50, F$4, Exports!$D$51:$DS$51, "Total")&gt;0, SUMIFS(Exports!$D52:$DS52, Exports!$D$50:$DS$50, F$4, Exports!$D$51:$DS$51, "Total")/1000, "")</f>
        <v>13.059139025492705</v>
      </c>
      <c r="G17" s="83">
        <f>IF(SUMIFS(Exports!$D52:$DS52, Exports!$D$50:$DS$50, G$4, Exports!$D$51:$DS$51, "Total")&gt;0, SUMIFS(Exports!$D52:$DS52, Exports!$D$50:$DS$50, G$4, Exports!$D$51:$DS$51, "Total")/1000, "")</f>
        <v>13.76183227693058</v>
      </c>
      <c r="H17" s="83">
        <f>IF(SUMIFS(Exports!$D52:$DS52, Exports!$D$50:$DS$50, H$4, Exports!$D$51:$DS$51, "Total")&gt;0, SUMIFS(Exports!$D52:$DS52, Exports!$D$50:$DS$50, H$4, Exports!$D$51:$DS$51, "Total")/1000, "")</f>
        <v>12.325298770896627</v>
      </c>
      <c r="I17" s="83">
        <f>IF(SUMIFS(Exports!$D52:$DS52, Exports!$D$50:$DS$50, I$4, Exports!$D$51:$DS$51, "Total")&gt;0, SUMIFS(Exports!$D52:$DS52, Exports!$D$50:$DS$50, I$4, Exports!$D$51:$DS$51, "Total")/1000, "")</f>
        <v>11.28951382850879</v>
      </c>
      <c r="J17" s="83">
        <f>IF(SUMIFS(Exports!$D52:$DS52, Exports!$D$50:$DS$50, J$4, Exports!$D$51:$DS$51, "Total")&gt;0, SUMIFS(Exports!$D52:$DS52, Exports!$D$50:$DS$50, J$4, Exports!$D$51:$DS$51, "Total")/1000, "")</f>
        <v>9.47605580770486</v>
      </c>
      <c r="K17" s="83" t="str">
        <f>IF(SUMIFS(Exports!$D52:$DS52, Exports!$D$50:$DS$50, K$4, Exports!$D$51:$DS$51, "Total")&gt;0, SUMIFS(Exports!$D52:$DS52, Exports!$D$50:$DS$50, K$4, Exports!$D$51:$DS$51, "Total")/1000, "")</f>
        <v/>
      </c>
      <c r="L17" s="83" t="str">
        <f>IF(SUMIFS(Exports!$D52:$DS52, Exports!$D$50:$DS$50, L$4, Exports!$D$51:$DS$51, "Total")&gt;0, SUMIFS(Exports!$D52:$DS52, Exports!$D$50:$DS$50, L$4, Exports!$D$51:$DS$51, "Total")/1000, "")</f>
        <v/>
      </c>
      <c r="M17" s="83" t="str">
        <f>IF(SUMIFS(Exports!$D52:$DS52, Exports!$D$50:$DS$50, M$4, Exports!$D$51:$DS$51, "Total")&gt;0, SUMIFS(Exports!$D52:$DS52, Exports!$D$50:$DS$50, M$4, Exports!$D$51:$DS$51, "Total")/1000, "")</f>
        <v/>
      </c>
      <c r="N17" s="83" t="str">
        <f>IF(SUMIFS(Exports!$D52:$DS52, Exports!$D$50:$DS$50, N$4, Exports!$D$51:$DS$51, "Total")&gt;0, SUMIFS(Exports!$D52:$DS52, Exports!$D$50:$DS$50, N$4, Exports!$D$51:$DS$51, "Total")/1000, "")</f>
        <v/>
      </c>
      <c r="O17" s="83" t="str">
        <f>IF(SUMIFS(Exports!$D52:$DS52, Exports!$D$50:$DS$50, O$4, Exports!$D$51:$DS$51, "Total")&gt;0, SUMIFS(Exports!$D52:$DS52, Exports!$D$50:$DS$50, O$4, Exports!$D$51:$DS$51, "Total")/1000, "")</f>
        <v/>
      </c>
      <c r="P17" s="83" t="str">
        <f>IF(SUMIFS(Exports!$D52:$DS52, Exports!$D$50:$DS$50, P$4, Exports!$D$51:$DS$51, "Total")&gt;0, SUMIFS(Exports!$D52:$DS52, Exports!$D$50:$DS$50, P$4, Exports!$D$51:$DS$51, "Total")/1000, "")</f>
        <v/>
      </c>
      <c r="Q17" s="83" t="str">
        <f>IF(SUMIFS(Exports!$D52:$DS52, Exports!$D$50:$DS$50, Q$4, Exports!$D$51:$DS$51, "Total")&gt;0, SUMIFS(Exports!$D52:$DS52, Exports!$D$50:$DS$50, Q$4, Exports!$D$51:$DS$51, "Total")/1000, "")</f>
        <v/>
      </c>
      <c r="R17" s="83" t="str">
        <f>IF(SUMIFS(Exports!$D52:$DS52, Exports!$D$50:$DS$50, R$4, Exports!$D$51:$DS$51, "Total")&gt;0, SUMIFS(Exports!$D52:$DS52, Exports!$D$50:$DS$50, R$4, Exports!$D$51:$DS$51, "Total")/1000, "")</f>
        <v/>
      </c>
      <c r="S17" s="83" t="str">
        <f>IF(SUMIFS(Exports!$D52:$DS52, Exports!$D$50:$DS$50, S$4, Exports!$D$51:$DS$51, "Total")&gt;0, SUMIFS(Exports!$D52:$DS52, Exports!$D$50:$DS$50, S$4, Exports!$D$51:$DS$51, "Total")/1000, "")</f>
        <v/>
      </c>
      <c r="T17" s="83" t="str">
        <f>IF(SUMIFS(Exports!$D52:$DS52, Exports!$D$50:$DS$50, T$4, Exports!$D$51:$DS$51, "Total")&gt;0, SUMIFS(Exports!$D52:$DS52, Exports!$D$50:$DS$50, T$4, Exports!$D$51:$DS$51, "Total")/1000, "")</f>
        <v/>
      </c>
      <c r="U17" s="83" t="str">
        <f>IF(SUMIFS(Exports!$D52:$DS52, Exports!$D$50:$DS$50, U$4, Exports!$D$51:$DS$51, "Total")&gt;0, SUMIFS(Exports!$D52:$DS52, Exports!$D$50:$DS$50, U$4, Exports!$D$51:$DS$51, "Total")/1000, "")</f>
        <v/>
      </c>
      <c r="V17" s="83" t="str">
        <f>IF(SUMIFS(Exports!$D52:$DS52, Exports!$D$50:$DS$50, V$4, Exports!$D$51:$DS$51, "Total")&gt;0, SUMIFS(Exports!$D52:$DS52, Exports!$D$50:$DS$50, V$4, Exports!$D$51:$DS$51, "Total")/1000, "")</f>
        <v/>
      </c>
      <c r="W17" s="83" t="str">
        <f>IF(SUMIFS(Exports!$D52:$DS52, Exports!$D$50:$DS$50, W$4, Exports!$D$51:$DS$51, "Total")&gt;0, SUMIFS(Exports!$D52:$DS52, Exports!$D$50:$DS$50, W$4, Exports!$D$51:$DS$51, "Total")/1000, "")</f>
        <v/>
      </c>
      <c r="X17" s="83" t="str">
        <f>IF(SUMIFS(Exports!$D52:$DS52, Exports!$D$50:$DS$50, X$4, Exports!$D$51:$DS$51, "Total")&gt;0, SUMIFS(Exports!$D52:$DS52, Exports!$D$50:$DS$50, X$4, Exports!$D$51:$DS$51, "Total")/1000, "")</f>
        <v/>
      </c>
      <c r="Y17" s="83" t="str">
        <f>IF(SUMIFS(Exports!$D52:$DS52, Exports!$D$50:$DS$50, Y$4, Exports!$D$51:$DS$51, "Total")&gt;0, SUMIFS(Exports!$D52:$DS52, Exports!$D$50:$DS$50, Y$4, Exports!$D$51:$DS$51, "Total")/1000, "")</f>
        <v/>
      </c>
      <c r="Z17" s="83" t="str">
        <f>IF(SUMIFS(Exports!$D52:$DS52, Exports!$D$50:$DS$50, Z$4, Exports!$D$51:$DS$51, "Total")&gt;0, SUMIFS(Exports!$D52:$DS52, Exports!$D$50:$DS$50, Z$4, Exports!$D$51:$DS$51, "Total")/1000, "")</f>
        <v/>
      </c>
      <c r="AA17" s="83" t="str">
        <f>IF(SUMIFS(Exports!$D52:$DS52, Exports!$D$50:$DS$50, AA$4, Exports!$D$51:$DS$51, "Total")&gt;0, SUMIFS(Exports!$D52:$DS52, Exports!$D$50:$DS$50, AA$4, Exports!$D$51:$DS$51, "Total")/1000, "")</f>
        <v/>
      </c>
      <c r="AB17" s="83" t="str">
        <f>IF(SUMIFS(Exports!$D52:$DS52, Exports!$D$50:$DS$50, AB$4, Exports!$D$51:$DS$51, "Total")&gt;0, SUMIFS(Exports!$D52:$DS52, Exports!$D$50:$DS$50, AB$4, Exports!$D$51:$DS$51, "Total")/1000, "")</f>
        <v/>
      </c>
      <c r="AC17" s="83" t="str">
        <f>IF(SUMIFS(Exports!$D52:$DS52, Exports!$D$50:$DS$50, AC$4, Exports!$D$51:$DS$51, "Total")&gt;0, SUMIFS(Exports!$D52:$DS52, Exports!$D$50:$DS$50, AC$4, Exports!$D$51:$DS$51, "Total")/1000, "")</f>
        <v/>
      </c>
      <c r="AD17" s="83" t="str">
        <f>IF(SUMIFS(Exports!$D52:$DS52, Exports!$D$50:$DS$50, AD$4, Exports!$D$51:$DS$51, "Total")&gt;0, SUMIFS(Exports!$D52:$DS52, Exports!$D$50:$DS$50, AD$4, Exports!$D$51:$DS$51, "Total")/1000, "")</f>
        <v/>
      </c>
      <c r="AE17" s="83" t="str">
        <f>IF(SUMIFS(Exports!$D52:$DS52, Exports!$D$50:$DS$50, AE$4, Exports!$D$51:$DS$51, "Total")&gt;0, SUMIFS(Exports!$D52:$DS52, Exports!$D$50:$DS$50, AE$4, Exports!$D$51:$DS$51, "Total")/1000, "")</f>
        <v/>
      </c>
      <c r="AF17" s="83" t="str">
        <f>IF(SUMIFS(Exports!$D52:$DS52, Exports!$D$50:$DS$50, AF$4, Exports!$D$51:$DS$51, "Total")&gt;0, SUMIFS(Exports!$D52:$DS52, Exports!$D$50:$DS$50, AF$4, Exports!$D$51:$DS$51, "Total")/1000, "")</f>
        <v/>
      </c>
      <c r="AG17" s="83" t="str">
        <f>IF(SUMIFS(Exports!$D52:$DS52, Exports!$D$50:$DS$50, AG$4, Exports!$D$51:$DS$51, "Total")&gt;0, SUMIFS(Exports!$D52:$DS52, Exports!$D$50:$DS$50, AG$4, Exports!$D$51:$DS$51, "Total")/1000, "")</f>
        <v/>
      </c>
      <c r="AH17" s="83" t="str">
        <f>IF(SUMIFS(Exports!$D52:$DS52, Exports!$D$50:$DS$50, AH$4, Exports!$D$51:$DS$51, "Total")&gt;0, SUMIFS(Exports!$D52:$DS52, Exports!$D$50:$DS$50, AH$4, Exports!$D$51:$DS$51, "Total")/1000, "")</f>
        <v/>
      </c>
      <c r="AI17" s="83" t="str">
        <f>IF(SUMIFS(Exports!$D52:$DS52, Exports!$D$50:$DS$50, AI$4, Exports!$D$51:$DS$51, "Total")&gt;0, SUMIFS(Exports!$D52:$DS52, Exports!$D$50:$DS$50, AI$4, Exports!$D$51:$DS$51, "Total")/1000, "")</f>
        <v/>
      </c>
      <c r="AJ17" s="83" t="str">
        <f>IF(SUMIFS(Exports!$D52:$DS52, Exports!$D$50:$DS$50, AJ$4, Exports!$D$51:$DS$51, "Total")&gt;0, SUMIFS(Exports!$D52:$DS52, Exports!$D$50:$DS$50, AJ$4, Exports!$D$51:$DS$51, "Total")/1000, "")</f>
        <v/>
      </c>
      <c r="AK17" s="83" t="str">
        <f>IF(SUMIFS(Exports!$D52:$DS52, Exports!$D$50:$DS$50, AK$4, Exports!$D$51:$DS$51, "Total")&gt;0, SUMIFS(Exports!$D52:$DS52, Exports!$D$50:$DS$50, AK$4, Exports!$D$51:$DS$51, "Total")/1000, "")</f>
        <v/>
      </c>
      <c r="AL17" s="83" t="str">
        <f>IF(SUMIFS(Exports!$D52:$DS52, Exports!$D$50:$DS$50, AL$4, Exports!$D$51:$DS$51, "Total")&gt;0, SUMIFS(Exports!$D52:$DS52, Exports!$D$50:$DS$50, AL$4, Exports!$D$51:$DS$51, "Total")/1000, "")</f>
        <v/>
      </c>
      <c r="AM17" s="83" t="str">
        <f>IF(SUMIFS(Exports!$D52:$DS52, Exports!$D$50:$DS$50, AM$4, Exports!$D$51:$DS$51, "Total")&gt;0, SUMIFS(Exports!$D52:$DS52, Exports!$D$50:$DS$50, AM$4, Exports!$D$51:$DS$51, "Total")/1000, "")</f>
        <v/>
      </c>
      <c r="AN17" s="83" t="str">
        <f>IF(SUMIFS(Exports!$D52:$DS52, Exports!$D$50:$DS$50, AN$4, Exports!$D$51:$DS$51, "Total")&gt;0, SUMIFS(Exports!$D52:$DS52, Exports!$D$50:$DS$50, AN$4, Exports!$D$51:$DS$51, "Total")/1000, "")</f>
        <v/>
      </c>
      <c r="AO17" s="83" t="str">
        <f>IF(SUMIFS(Exports!$D52:$DS52, Exports!$D$50:$DS$50, AO$4, Exports!$D$51:$DS$51, "Total")&gt;0, SUMIFS(Exports!$D52:$DS52, Exports!$D$50:$DS$50, AO$4, Exports!$D$51:$DS$51, "Total")/1000, "")</f>
        <v/>
      </c>
      <c r="AP17" s="83" t="str">
        <f>IF(SUMIFS(Exports!$D52:$DS52, Exports!$D$50:$DS$50, AP$4, Exports!$D$51:$DS$51, "Total")&gt;0, SUMIFS(Exports!$D52:$DS52, Exports!$D$50:$DS$50, AP$4, Exports!$D$51:$DS$51, "Total")/1000, "")</f>
        <v/>
      </c>
    </row>
    <row r="18" spans="1:42" x14ac:dyDescent="0.3">
      <c r="B18" s="37" t="s">
        <v>1160</v>
      </c>
      <c r="C18" s="83">
        <f>IF(SUMIFS(Exports!$D53:$DS53, Exports!$D$50:$DS$50, C$4, Exports!$D$51:$DS$51, "Total")&gt;0, SUMIFS(Exports!$D53:$DS53, Exports!$D$50:$DS$50, C$4, Exports!$D$51:$DS$51, "Total")/1000, "")</f>
        <v>1.760510495964779</v>
      </c>
      <c r="D18" s="83">
        <f>IF(SUMIFS(Exports!$D53:$DS53, Exports!$D$50:$DS$50, D$4, Exports!$D$51:$DS$51, "Total")&gt;0, SUMIFS(Exports!$D53:$DS53, Exports!$D$50:$DS$50, D$4, Exports!$D$51:$DS$51, "Total")/1000, "")</f>
        <v>1.9690957400125475</v>
      </c>
      <c r="E18" s="83">
        <f>IF(SUMIFS(Exports!$D53:$DS53, Exports!$D$50:$DS$50, E$4, Exports!$D$51:$DS$51, "Total")&gt;0, SUMIFS(Exports!$D53:$DS53, Exports!$D$50:$DS$50, E$4, Exports!$D$51:$DS$51, "Total")/1000, "")</f>
        <v>1.9523213031875679</v>
      </c>
      <c r="F18" s="83">
        <f>IF(SUMIFS(Exports!$D53:$DS53, Exports!$D$50:$DS$50, F$4, Exports!$D$51:$DS$51, "Total")&gt;0, SUMIFS(Exports!$D53:$DS53, Exports!$D$50:$DS$50, F$4, Exports!$D$51:$DS$51, "Total")/1000, "")</f>
        <v>2.1034974888764224</v>
      </c>
      <c r="G18" s="83">
        <f>IF(SUMIFS(Exports!$D53:$DS53, Exports!$D$50:$DS$50, G$4, Exports!$D$51:$DS$51, "Total")&gt;0, SUMIFS(Exports!$D53:$DS53, Exports!$D$50:$DS$50, G$4, Exports!$D$51:$DS$51, "Total")/1000, "")</f>
        <v>2.3318018686506394</v>
      </c>
      <c r="H18" s="83">
        <f>IF(SUMIFS(Exports!$D53:$DS53, Exports!$D$50:$DS$50, H$4, Exports!$D$51:$DS$51, "Total")&gt;0, SUMIFS(Exports!$D53:$DS53, Exports!$D$50:$DS$50, H$4, Exports!$D$51:$DS$51, "Total")/1000, "")</f>
        <v>2.3764111657046376</v>
      </c>
      <c r="I18" s="83">
        <f>IF(SUMIFS(Exports!$D53:$DS53, Exports!$D$50:$DS$50, I$4, Exports!$D$51:$DS$51, "Total")&gt;0, SUMIFS(Exports!$D53:$DS53, Exports!$D$50:$DS$50, I$4, Exports!$D$51:$DS$51, "Total")/1000, "")</f>
        <v>2.5546133127352841</v>
      </c>
      <c r="J18" s="83">
        <f>IF(SUMIFS(Exports!$D53:$DS53, Exports!$D$50:$DS$50, J$4, Exports!$D$51:$DS$51, "Total")&gt;0, SUMIFS(Exports!$D53:$DS53, Exports!$D$50:$DS$50, J$4, Exports!$D$51:$DS$51, "Total")/1000, "")</f>
        <v>1.9886383131017256</v>
      </c>
      <c r="K18" s="83" t="str">
        <f>IF(SUMIFS(Exports!$D53:$DS53, Exports!$D$50:$DS$50, K$4, Exports!$D$51:$DS$51, "Total")&gt;0, SUMIFS(Exports!$D53:$DS53, Exports!$D$50:$DS$50, K$4, Exports!$D$51:$DS$51, "Total")/1000, "")</f>
        <v/>
      </c>
      <c r="L18" s="83" t="str">
        <f>IF(SUMIFS(Exports!$D53:$DS53, Exports!$D$50:$DS$50, L$4, Exports!$D$51:$DS$51, "Total")&gt;0, SUMIFS(Exports!$D53:$DS53, Exports!$D$50:$DS$50, L$4, Exports!$D$51:$DS$51, "Total")/1000, "")</f>
        <v/>
      </c>
      <c r="M18" s="83" t="str">
        <f>IF(SUMIFS(Exports!$D53:$DS53, Exports!$D$50:$DS$50, M$4, Exports!$D$51:$DS$51, "Total")&gt;0, SUMIFS(Exports!$D53:$DS53, Exports!$D$50:$DS$50, M$4, Exports!$D$51:$DS$51, "Total")/1000, "")</f>
        <v/>
      </c>
      <c r="N18" s="83" t="str">
        <f>IF(SUMIFS(Exports!$D53:$DS53, Exports!$D$50:$DS$50, N$4, Exports!$D$51:$DS$51, "Total")&gt;0, SUMIFS(Exports!$D53:$DS53, Exports!$D$50:$DS$50, N$4, Exports!$D$51:$DS$51, "Total")/1000, "")</f>
        <v/>
      </c>
      <c r="O18" s="83" t="str">
        <f>IF(SUMIFS(Exports!$D53:$DS53, Exports!$D$50:$DS$50, O$4, Exports!$D$51:$DS$51, "Total")&gt;0, SUMIFS(Exports!$D53:$DS53, Exports!$D$50:$DS$50, O$4, Exports!$D$51:$DS$51, "Total")/1000, "")</f>
        <v/>
      </c>
      <c r="P18" s="83" t="str">
        <f>IF(SUMIFS(Exports!$D53:$DS53, Exports!$D$50:$DS$50, P$4, Exports!$D$51:$DS$51, "Total")&gt;0, SUMIFS(Exports!$D53:$DS53, Exports!$D$50:$DS$50, P$4, Exports!$D$51:$DS$51, "Total")/1000, "")</f>
        <v/>
      </c>
      <c r="Q18" s="83" t="str">
        <f>IF(SUMIFS(Exports!$D53:$DS53, Exports!$D$50:$DS$50, Q$4, Exports!$D$51:$DS$51, "Total")&gt;0, SUMIFS(Exports!$D53:$DS53, Exports!$D$50:$DS$50, Q$4, Exports!$D$51:$DS$51, "Total")/1000, "")</f>
        <v/>
      </c>
      <c r="R18" s="83" t="str">
        <f>IF(SUMIFS(Exports!$D53:$DS53, Exports!$D$50:$DS$50, R$4, Exports!$D$51:$DS$51, "Total")&gt;0, SUMIFS(Exports!$D53:$DS53, Exports!$D$50:$DS$50, R$4, Exports!$D$51:$DS$51, "Total")/1000, "")</f>
        <v/>
      </c>
      <c r="S18" s="83" t="str">
        <f>IF(SUMIFS(Exports!$D53:$DS53, Exports!$D$50:$DS$50, S$4, Exports!$D$51:$DS$51, "Total")&gt;0, SUMIFS(Exports!$D53:$DS53, Exports!$D$50:$DS$50, S$4, Exports!$D$51:$DS$51, "Total")/1000, "")</f>
        <v/>
      </c>
      <c r="T18" s="83" t="str">
        <f>IF(SUMIFS(Exports!$D53:$DS53, Exports!$D$50:$DS$50, T$4, Exports!$D$51:$DS$51, "Total")&gt;0, SUMIFS(Exports!$D53:$DS53, Exports!$D$50:$DS$50, T$4, Exports!$D$51:$DS$51, "Total")/1000, "")</f>
        <v/>
      </c>
      <c r="U18" s="83" t="str">
        <f>IF(SUMIFS(Exports!$D53:$DS53, Exports!$D$50:$DS$50, U$4, Exports!$D$51:$DS$51, "Total")&gt;0, SUMIFS(Exports!$D53:$DS53, Exports!$D$50:$DS$50, U$4, Exports!$D$51:$DS$51, "Total")/1000, "")</f>
        <v/>
      </c>
      <c r="V18" s="83" t="str">
        <f>IF(SUMIFS(Exports!$D53:$DS53, Exports!$D$50:$DS$50, V$4, Exports!$D$51:$DS$51, "Total")&gt;0, SUMIFS(Exports!$D53:$DS53, Exports!$D$50:$DS$50, V$4, Exports!$D$51:$DS$51, "Total")/1000, "")</f>
        <v/>
      </c>
      <c r="W18" s="83" t="str">
        <f>IF(SUMIFS(Exports!$D53:$DS53, Exports!$D$50:$DS$50, W$4, Exports!$D$51:$DS$51, "Total")&gt;0, SUMIFS(Exports!$D53:$DS53, Exports!$D$50:$DS$50, W$4, Exports!$D$51:$DS$51, "Total")/1000, "")</f>
        <v/>
      </c>
      <c r="X18" s="83" t="str">
        <f>IF(SUMIFS(Exports!$D53:$DS53, Exports!$D$50:$DS$50, X$4, Exports!$D$51:$DS$51, "Total")&gt;0, SUMIFS(Exports!$D53:$DS53, Exports!$D$50:$DS$50, X$4, Exports!$D$51:$DS$51, "Total")/1000, "")</f>
        <v/>
      </c>
      <c r="Y18" s="83" t="str">
        <f>IF(SUMIFS(Exports!$D53:$DS53, Exports!$D$50:$DS$50, Y$4, Exports!$D$51:$DS$51, "Total")&gt;0, SUMIFS(Exports!$D53:$DS53, Exports!$D$50:$DS$50, Y$4, Exports!$D$51:$DS$51, "Total")/1000, "")</f>
        <v/>
      </c>
      <c r="Z18" s="83" t="str">
        <f>IF(SUMIFS(Exports!$D53:$DS53, Exports!$D$50:$DS$50, Z$4, Exports!$D$51:$DS$51, "Total")&gt;0, SUMIFS(Exports!$D53:$DS53, Exports!$D$50:$DS$50, Z$4, Exports!$D$51:$DS$51, "Total")/1000, "")</f>
        <v/>
      </c>
      <c r="AA18" s="83" t="str">
        <f>IF(SUMIFS(Exports!$D53:$DS53, Exports!$D$50:$DS$50, AA$4, Exports!$D$51:$DS$51, "Total")&gt;0, SUMIFS(Exports!$D53:$DS53, Exports!$D$50:$DS$50, AA$4, Exports!$D$51:$DS$51, "Total")/1000, "")</f>
        <v/>
      </c>
      <c r="AB18" s="83" t="str">
        <f>IF(SUMIFS(Exports!$D53:$DS53, Exports!$D$50:$DS$50, AB$4, Exports!$D$51:$DS$51, "Total")&gt;0, SUMIFS(Exports!$D53:$DS53, Exports!$D$50:$DS$50, AB$4, Exports!$D$51:$DS$51, "Total")/1000, "")</f>
        <v/>
      </c>
      <c r="AC18" s="83" t="str">
        <f>IF(SUMIFS(Exports!$D53:$DS53, Exports!$D$50:$DS$50, AC$4, Exports!$D$51:$DS$51, "Total")&gt;0, SUMIFS(Exports!$D53:$DS53, Exports!$D$50:$DS$50, AC$4, Exports!$D$51:$DS$51, "Total")/1000, "")</f>
        <v/>
      </c>
      <c r="AD18" s="83" t="str">
        <f>IF(SUMIFS(Exports!$D53:$DS53, Exports!$D$50:$DS$50, AD$4, Exports!$D$51:$DS$51, "Total")&gt;0, SUMIFS(Exports!$D53:$DS53, Exports!$D$50:$DS$50, AD$4, Exports!$D$51:$DS$51, "Total")/1000, "")</f>
        <v/>
      </c>
      <c r="AE18" s="83" t="str">
        <f>IF(SUMIFS(Exports!$D53:$DS53, Exports!$D$50:$DS$50, AE$4, Exports!$D$51:$DS$51, "Total")&gt;0, SUMIFS(Exports!$D53:$DS53, Exports!$D$50:$DS$50, AE$4, Exports!$D$51:$DS$51, "Total")/1000, "")</f>
        <v/>
      </c>
      <c r="AF18" s="83" t="str">
        <f>IF(SUMIFS(Exports!$D53:$DS53, Exports!$D$50:$DS$50, AF$4, Exports!$D$51:$DS$51, "Total")&gt;0, SUMIFS(Exports!$D53:$DS53, Exports!$D$50:$DS$50, AF$4, Exports!$D$51:$DS$51, "Total")/1000, "")</f>
        <v/>
      </c>
      <c r="AG18" s="83" t="str">
        <f>IF(SUMIFS(Exports!$D53:$DS53, Exports!$D$50:$DS$50, AG$4, Exports!$D$51:$DS$51, "Total")&gt;0, SUMIFS(Exports!$D53:$DS53, Exports!$D$50:$DS$50, AG$4, Exports!$D$51:$DS$51, "Total")/1000, "")</f>
        <v/>
      </c>
      <c r="AH18" s="83" t="str">
        <f>IF(SUMIFS(Exports!$D53:$DS53, Exports!$D$50:$DS$50, AH$4, Exports!$D$51:$DS$51, "Total")&gt;0, SUMIFS(Exports!$D53:$DS53, Exports!$D$50:$DS$50, AH$4, Exports!$D$51:$DS$51, "Total")/1000, "")</f>
        <v/>
      </c>
      <c r="AI18" s="83" t="str">
        <f>IF(SUMIFS(Exports!$D53:$DS53, Exports!$D$50:$DS$50, AI$4, Exports!$D$51:$DS$51, "Total")&gt;0, SUMIFS(Exports!$D53:$DS53, Exports!$D$50:$DS$50, AI$4, Exports!$D$51:$DS$51, "Total")/1000, "")</f>
        <v/>
      </c>
      <c r="AJ18" s="83" t="str">
        <f>IF(SUMIFS(Exports!$D53:$DS53, Exports!$D$50:$DS$50, AJ$4, Exports!$D$51:$DS$51, "Total")&gt;0, SUMIFS(Exports!$D53:$DS53, Exports!$D$50:$DS$50, AJ$4, Exports!$D$51:$DS$51, "Total")/1000, "")</f>
        <v/>
      </c>
      <c r="AK18" s="83" t="str">
        <f>IF(SUMIFS(Exports!$D53:$DS53, Exports!$D$50:$DS$50, AK$4, Exports!$D$51:$DS$51, "Total")&gt;0, SUMIFS(Exports!$D53:$DS53, Exports!$D$50:$DS$50, AK$4, Exports!$D$51:$DS$51, "Total")/1000, "")</f>
        <v/>
      </c>
      <c r="AL18" s="83" t="str">
        <f>IF(SUMIFS(Exports!$D53:$DS53, Exports!$D$50:$DS$50, AL$4, Exports!$D$51:$DS$51, "Total")&gt;0, SUMIFS(Exports!$D53:$DS53, Exports!$D$50:$DS$50, AL$4, Exports!$D$51:$DS$51, "Total")/1000, "")</f>
        <v/>
      </c>
      <c r="AM18" s="83" t="str">
        <f>IF(SUMIFS(Exports!$D53:$DS53, Exports!$D$50:$DS$50, AM$4, Exports!$D$51:$DS$51, "Total")&gt;0, SUMIFS(Exports!$D53:$DS53, Exports!$D$50:$DS$50, AM$4, Exports!$D$51:$DS$51, "Total")/1000, "")</f>
        <v/>
      </c>
      <c r="AN18" s="83" t="str">
        <f>IF(SUMIFS(Exports!$D53:$DS53, Exports!$D$50:$DS$50, AN$4, Exports!$D$51:$DS$51, "Total")&gt;0, SUMIFS(Exports!$D53:$DS53, Exports!$D$50:$DS$50, AN$4, Exports!$D$51:$DS$51, "Total")/1000, "")</f>
        <v/>
      </c>
      <c r="AO18" s="83" t="str">
        <f>IF(SUMIFS(Exports!$D53:$DS53, Exports!$D$50:$DS$50, AO$4, Exports!$D$51:$DS$51, "Total")&gt;0, SUMIFS(Exports!$D53:$DS53, Exports!$D$50:$DS$50, AO$4, Exports!$D$51:$DS$51, "Total")/1000, "")</f>
        <v/>
      </c>
      <c r="AP18" s="83" t="str">
        <f>IF(SUMIFS(Exports!$D53:$DS53, Exports!$D$50:$DS$50, AP$4, Exports!$D$51:$DS$51, "Total")&gt;0, SUMIFS(Exports!$D53:$DS53, Exports!$D$50:$DS$50, AP$4, Exports!$D$51:$DS$51, "Total")/1000, "")</f>
        <v/>
      </c>
    </row>
    <row r="19" spans="1:42" x14ac:dyDescent="0.3">
      <c r="B19" s="37" t="s">
        <v>139</v>
      </c>
      <c r="C19" s="83">
        <f>IF(SUMIFS(Exports!$D54:$DS54, Exports!$D$50:$DS$50, C$4, Exports!$D$51:$DS$51, "Total")&gt;0, SUMIFS(Exports!$D54:$DS54, Exports!$D$50:$DS$50, C$4, Exports!$D$51:$DS$51, "Total")/1000, "")</f>
        <v>6.6115970452866248</v>
      </c>
      <c r="D19" s="83">
        <f>IF(SUMIFS(Exports!$D54:$DS54, Exports!$D$50:$DS$50, D$4, Exports!$D$51:$DS$51, "Total")&gt;0, SUMIFS(Exports!$D54:$DS54, Exports!$D$50:$DS$50, D$4, Exports!$D$51:$DS$51, "Total")/1000, "")</f>
        <v>6.0744227401940636</v>
      </c>
      <c r="E19" s="83">
        <f>IF(SUMIFS(Exports!$D54:$DS54, Exports!$D$50:$DS$50, E$4, Exports!$D$51:$DS$51, "Total")&gt;0, SUMIFS(Exports!$D54:$DS54, Exports!$D$50:$DS$50, E$4, Exports!$D$51:$DS$51, "Total")/1000, "")</f>
        <v>6.303564691722042</v>
      </c>
      <c r="F19" s="83">
        <f>IF(SUMIFS(Exports!$D54:$DS54, Exports!$D$50:$DS$50, F$4, Exports!$D$51:$DS$51, "Total")&gt;0, SUMIFS(Exports!$D54:$DS54, Exports!$D$50:$DS$50, F$4, Exports!$D$51:$DS$51, "Total")/1000, "")</f>
        <v>6.8924094194895176</v>
      </c>
      <c r="G19" s="83">
        <f>IF(SUMIFS(Exports!$D54:$DS54, Exports!$D$50:$DS$50, G$4, Exports!$D$51:$DS$51, "Total")&gt;0, SUMIFS(Exports!$D54:$DS54, Exports!$D$50:$DS$50, G$4, Exports!$D$51:$DS$51, "Total")/1000, "")</f>
        <v>6.1390247895402554</v>
      </c>
      <c r="H19" s="83">
        <f>IF(SUMIFS(Exports!$D54:$DS54, Exports!$D$50:$DS$50, H$4, Exports!$D$51:$DS$51, "Total")&gt;0, SUMIFS(Exports!$D54:$DS54, Exports!$D$50:$DS$50, H$4, Exports!$D$51:$DS$51, "Total")/1000, "")</f>
        <v>6.0749813285699563</v>
      </c>
      <c r="I19" s="83">
        <f>IF(SUMIFS(Exports!$D54:$DS54, Exports!$D$50:$DS$50, I$4, Exports!$D$51:$DS$51, "Total")&gt;0, SUMIFS(Exports!$D54:$DS54, Exports!$D$50:$DS$50, I$4, Exports!$D$51:$DS$51, "Total")/1000, "")</f>
        <v>6.6929400987613725</v>
      </c>
      <c r="J19" s="83">
        <f>IF(SUMIFS(Exports!$D54:$DS54, Exports!$D$50:$DS$50, J$4, Exports!$D$51:$DS$51, "Total")&gt;0, SUMIFS(Exports!$D54:$DS54, Exports!$D$50:$DS$50, J$4, Exports!$D$51:$DS$51, "Total")/1000, "")</f>
        <v>6.4708397961436583</v>
      </c>
      <c r="K19" s="83" t="str">
        <f>IF(SUMIFS(Exports!$D54:$DS54, Exports!$D$50:$DS$50, K$4, Exports!$D$51:$DS$51, "Total")&gt;0, SUMIFS(Exports!$D54:$DS54, Exports!$D$50:$DS$50, K$4, Exports!$D$51:$DS$51, "Total")/1000, "")</f>
        <v/>
      </c>
      <c r="L19" s="83" t="str">
        <f>IF(SUMIFS(Exports!$D54:$DS54, Exports!$D$50:$DS$50, L$4, Exports!$D$51:$DS$51, "Total")&gt;0, SUMIFS(Exports!$D54:$DS54, Exports!$D$50:$DS$50, L$4, Exports!$D$51:$DS$51, "Total")/1000, "")</f>
        <v/>
      </c>
      <c r="M19" s="83" t="str">
        <f>IF(SUMIFS(Exports!$D54:$DS54, Exports!$D$50:$DS$50, M$4, Exports!$D$51:$DS$51, "Total")&gt;0, SUMIFS(Exports!$D54:$DS54, Exports!$D$50:$DS$50, M$4, Exports!$D$51:$DS$51, "Total")/1000, "")</f>
        <v/>
      </c>
      <c r="N19" s="83" t="str">
        <f>IF(SUMIFS(Exports!$D54:$DS54, Exports!$D$50:$DS$50, N$4, Exports!$D$51:$DS$51, "Total")&gt;0, SUMIFS(Exports!$D54:$DS54, Exports!$D$50:$DS$50, N$4, Exports!$D$51:$DS$51, "Total")/1000, "")</f>
        <v/>
      </c>
      <c r="O19" s="83" t="str">
        <f>IF(SUMIFS(Exports!$D54:$DS54, Exports!$D$50:$DS$50, O$4, Exports!$D$51:$DS$51, "Total")&gt;0, SUMIFS(Exports!$D54:$DS54, Exports!$D$50:$DS$50, O$4, Exports!$D$51:$DS$51, "Total")/1000, "")</f>
        <v/>
      </c>
      <c r="P19" s="83" t="str">
        <f>IF(SUMIFS(Exports!$D54:$DS54, Exports!$D$50:$DS$50, P$4, Exports!$D$51:$DS$51, "Total")&gt;0, SUMIFS(Exports!$D54:$DS54, Exports!$D$50:$DS$50, P$4, Exports!$D$51:$DS$51, "Total")/1000, "")</f>
        <v/>
      </c>
      <c r="Q19" s="83" t="str">
        <f>IF(SUMIFS(Exports!$D54:$DS54, Exports!$D$50:$DS$50, Q$4, Exports!$D$51:$DS$51, "Total")&gt;0, SUMIFS(Exports!$D54:$DS54, Exports!$D$50:$DS$50, Q$4, Exports!$D$51:$DS$51, "Total")/1000, "")</f>
        <v/>
      </c>
      <c r="R19" s="83" t="str">
        <f>IF(SUMIFS(Exports!$D54:$DS54, Exports!$D$50:$DS$50, R$4, Exports!$D$51:$DS$51, "Total")&gt;0, SUMIFS(Exports!$D54:$DS54, Exports!$D$50:$DS$50, R$4, Exports!$D$51:$DS$51, "Total")/1000, "")</f>
        <v/>
      </c>
      <c r="S19" s="83" t="str">
        <f>IF(SUMIFS(Exports!$D54:$DS54, Exports!$D$50:$DS$50, S$4, Exports!$D$51:$DS$51, "Total")&gt;0, SUMIFS(Exports!$D54:$DS54, Exports!$D$50:$DS$50, S$4, Exports!$D$51:$DS$51, "Total")/1000, "")</f>
        <v/>
      </c>
      <c r="T19" s="83" t="str">
        <f>IF(SUMIFS(Exports!$D54:$DS54, Exports!$D$50:$DS$50, T$4, Exports!$D$51:$DS$51, "Total")&gt;0, SUMIFS(Exports!$D54:$DS54, Exports!$D$50:$DS$50, T$4, Exports!$D$51:$DS$51, "Total")/1000, "")</f>
        <v/>
      </c>
      <c r="U19" s="83" t="str">
        <f>IF(SUMIFS(Exports!$D54:$DS54, Exports!$D$50:$DS$50, U$4, Exports!$D$51:$DS$51, "Total")&gt;0, SUMIFS(Exports!$D54:$DS54, Exports!$D$50:$DS$50, U$4, Exports!$D$51:$DS$51, "Total")/1000, "")</f>
        <v/>
      </c>
      <c r="V19" s="83" t="str">
        <f>IF(SUMIFS(Exports!$D54:$DS54, Exports!$D$50:$DS$50, V$4, Exports!$D$51:$DS$51, "Total")&gt;0, SUMIFS(Exports!$D54:$DS54, Exports!$D$50:$DS$50, V$4, Exports!$D$51:$DS$51, "Total")/1000, "")</f>
        <v/>
      </c>
      <c r="W19" s="83" t="str">
        <f>IF(SUMIFS(Exports!$D54:$DS54, Exports!$D$50:$DS$50, W$4, Exports!$D$51:$DS$51, "Total")&gt;0, SUMIFS(Exports!$D54:$DS54, Exports!$D$50:$DS$50, W$4, Exports!$D$51:$DS$51, "Total")/1000, "")</f>
        <v/>
      </c>
      <c r="X19" s="83" t="str">
        <f>IF(SUMIFS(Exports!$D54:$DS54, Exports!$D$50:$DS$50, X$4, Exports!$D$51:$DS$51, "Total")&gt;0, SUMIFS(Exports!$D54:$DS54, Exports!$D$50:$DS$50, X$4, Exports!$D$51:$DS$51, "Total")/1000, "")</f>
        <v/>
      </c>
      <c r="Y19" s="83" t="str">
        <f>IF(SUMIFS(Exports!$D54:$DS54, Exports!$D$50:$DS$50, Y$4, Exports!$D$51:$DS$51, "Total")&gt;0, SUMIFS(Exports!$D54:$DS54, Exports!$D$50:$DS$50, Y$4, Exports!$D$51:$DS$51, "Total")/1000, "")</f>
        <v/>
      </c>
      <c r="Z19" s="83" t="str">
        <f>IF(SUMIFS(Exports!$D54:$DS54, Exports!$D$50:$DS$50, Z$4, Exports!$D$51:$DS$51, "Total")&gt;0, SUMIFS(Exports!$D54:$DS54, Exports!$D$50:$DS$50, Z$4, Exports!$D$51:$DS$51, "Total")/1000, "")</f>
        <v/>
      </c>
      <c r="AA19" s="83" t="str">
        <f>IF(SUMIFS(Exports!$D54:$DS54, Exports!$D$50:$DS$50, AA$4, Exports!$D$51:$DS$51, "Total")&gt;0, SUMIFS(Exports!$D54:$DS54, Exports!$D$50:$DS$50, AA$4, Exports!$D$51:$DS$51, "Total")/1000, "")</f>
        <v/>
      </c>
      <c r="AB19" s="83" t="str">
        <f>IF(SUMIFS(Exports!$D54:$DS54, Exports!$D$50:$DS$50, AB$4, Exports!$D$51:$DS$51, "Total")&gt;0, SUMIFS(Exports!$D54:$DS54, Exports!$D$50:$DS$50, AB$4, Exports!$D$51:$DS$51, "Total")/1000, "")</f>
        <v/>
      </c>
      <c r="AC19" s="83" t="str">
        <f>IF(SUMIFS(Exports!$D54:$DS54, Exports!$D$50:$DS$50, AC$4, Exports!$D$51:$DS$51, "Total")&gt;0, SUMIFS(Exports!$D54:$DS54, Exports!$D$50:$DS$50, AC$4, Exports!$D$51:$DS$51, "Total")/1000, "")</f>
        <v/>
      </c>
      <c r="AD19" s="83" t="str">
        <f>IF(SUMIFS(Exports!$D54:$DS54, Exports!$D$50:$DS$50, AD$4, Exports!$D$51:$DS$51, "Total")&gt;0, SUMIFS(Exports!$D54:$DS54, Exports!$D$50:$DS$50, AD$4, Exports!$D$51:$DS$51, "Total")/1000, "")</f>
        <v/>
      </c>
      <c r="AE19" s="83" t="str">
        <f>IF(SUMIFS(Exports!$D54:$DS54, Exports!$D$50:$DS$50, AE$4, Exports!$D$51:$DS$51, "Total")&gt;0, SUMIFS(Exports!$D54:$DS54, Exports!$D$50:$DS$50, AE$4, Exports!$D$51:$DS$51, "Total")/1000, "")</f>
        <v/>
      </c>
      <c r="AF19" s="83" t="str">
        <f>IF(SUMIFS(Exports!$D54:$DS54, Exports!$D$50:$DS$50, AF$4, Exports!$D$51:$DS$51, "Total")&gt;0, SUMIFS(Exports!$D54:$DS54, Exports!$D$50:$DS$50, AF$4, Exports!$D$51:$DS$51, "Total")/1000, "")</f>
        <v/>
      </c>
      <c r="AG19" s="83" t="str">
        <f>IF(SUMIFS(Exports!$D54:$DS54, Exports!$D$50:$DS$50, AG$4, Exports!$D$51:$DS$51, "Total")&gt;0, SUMIFS(Exports!$D54:$DS54, Exports!$D$50:$DS$50, AG$4, Exports!$D$51:$DS$51, "Total")/1000, "")</f>
        <v/>
      </c>
      <c r="AH19" s="83" t="str">
        <f>IF(SUMIFS(Exports!$D54:$DS54, Exports!$D$50:$DS$50, AH$4, Exports!$D$51:$DS$51, "Total")&gt;0, SUMIFS(Exports!$D54:$DS54, Exports!$D$50:$DS$50, AH$4, Exports!$D$51:$DS$51, "Total")/1000, "")</f>
        <v/>
      </c>
      <c r="AI19" s="83" t="str">
        <f>IF(SUMIFS(Exports!$D54:$DS54, Exports!$D$50:$DS$50, AI$4, Exports!$D$51:$DS$51, "Total")&gt;0, SUMIFS(Exports!$D54:$DS54, Exports!$D$50:$DS$50, AI$4, Exports!$D$51:$DS$51, "Total")/1000, "")</f>
        <v/>
      </c>
      <c r="AJ19" s="83" t="str">
        <f>IF(SUMIFS(Exports!$D54:$DS54, Exports!$D$50:$DS$50, AJ$4, Exports!$D$51:$DS$51, "Total")&gt;0, SUMIFS(Exports!$D54:$DS54, Exports!$D$50:$DS$50, AJ$4, Exports!$D$51:$DS$51, "Total")/1000, "")</f>
        <v/>
      </c>
      <c r="AK19" s="83" t="str">
        <f>IF(SUMIFS(Exports!$D54:$DS54, Exports!$D$50:$DS$50, AK$4, Exports!$D$51:$DS$51, "Total")&gt;0, SUMIFS(Exports!$D54:$DS54, Exports!$D$50:$DS$50, AK$4, Exports!$D$51:$DS$51, "Total")/1000, "")</f>
        <v/>
      </c>
      <c r="AL19" s="83" t="str">
        <f>IF(SUMIFS(Exports!$D54:$DS54, Exports!$D$50:$DS$50, AL$4, Exports!$D$51:$DS$51, "Total")&gt;0, SUMIFS(Exports!$D54:$DS54, Exports!$D$50:$DS$50, AL$4, Exports!$D$51:$DS$51, "Total")/1000, "")</f>
        <v/>
      </c>
      <c r="AM19" s="83" t="str">
        <f>IF(SUMIFS(Exports!$D54:$DS54, Exports!$D$50:$DS$50, AM$4, Exports!$D$51:$DS$51, "Total")&gt;0, SUMIFS(Exports!$D54:$DS54, Exports!$D$50:$DS$50, AM$4, Exports!$D$51:$DS$51, "Total")/1000, "")</f>
        <v/>
      </c>
      <c r="AN19" s="83" t="str">
        <f>IF(SUMIFS(Exports!$D54:$DS54, Exports!$D$50:$DS$50, AN$4, Exports!$D$51:$DS$51, "Total")&gt;0, SUMIFS(Exports!$D54:$DS54, Exports!$D$50:$DS$50, AN$4, Exports!$D$51:$DS$51, "Total")/1000, "")</f>
        <v/>
      </c>
      <c r="AO19" s="83" t="str">
        <f>IF(SUMIFS(Exports!$D54:$DS54, Exports!$D$50:$DS$50, AO$4, Exports!$D$51:$DS$51, "Total")&gt;0, SUMIFS(Exports!$D54:$DS54, Exports!$D$50:$DS$50, AO$4, Exports!$D$51:$DS$51, "Total")/1000, "")</f>
        <v/>
      </c>
      <c r="AP19" s="83" t="str">
        <f>IF(SUMIFS(Exports!$D54:$DS54, Exports!$D$50:$DS$50, AP$4, Exports!$D$51:$DS$51, "Total")&gt;0, SUMIFS(Exports!$D54:$DS54, Exports!$D$50:$DS$50, AP$4, Exports!$D$51:$DS$51, "Total")/1000, "")</f>
        <v/>
      </c>
    </row>
    <row r="20" spans="1:42" x14ac:dyDescent="0.3">
      <c r="B20" s="37" t="s">
        <v>161</v>
      </c>
      <c r="C20" s="83">
        <f>IF(SUMIFS(Exports!$D55:$DS55, Exports!$D$50:$DS$50, C$4, Exports!$D$51:$DS$51, "Total")&gt;0, SUMIFS(Exports!$D55:$DS55, Exports!$D$50:$DS$50, C$4, Exports!$D$51:$DS$51, "Total")/1000, "")</f>
        <v>73.171101446640577</v>
      </c>
      <c r="D20" s="83">
        <f>IF(SUMIFS(Exports!$D55:$DS55, Exports!$D$50:$DS$50, D$4, Exports!$D$51:$DS$51, "Total")&gt;0, SUMIFS(Exports!$D55:$DS55, Exports!$D$50:$DS$50, D$4, Exports!$D$51:$DS$51, "Total")/1000, "")</f>
        <v>63.713189972379155</v>
      </c>
      <c r="E20" s="83">
        <f>IF(SUMIFS(Exports!$D55:$DS55, Exports!$D$50:$DS$50, E$4, Exports!$D$51:$DS$51, "Total")&gt;0, SUMIFS(Exports!$D55:$DS55, Exports!$D$50:$DS$50, E$4, Exports!$D$51:$DS$51, "Total")/1000, "")</f>
        <v>61.686124835855559</v>
      </c>
      <c r="F20" s="83">
        <f>IF(SUMIFS(Exports!$D55:$DS55, Exports!$D$50:$DS$50, F$4, Exports!$D$51:$DS$51, "Total")&gt;0, SUMIFS(Exports!$D55:$DS55, Exports!$D$50:$DS$50, F$4, Exports!$D$51:$DS$51, "Total")/1000, "")</f>
        <v>61.506262624601753</v>
      </c>
      <c r="G20" s="83">
        <f>IF(SUMIFS(Exports!$D55:$DS55, Exports!$D$50:$DS$50, G$4, Exports!$D$51:$DS$51, "Total")&gt;0, SUMIFS(Exports!$D55:$DS55, Exports!$D$50:$DS$50, G$4, Exports!$D$51:$DS$51, "Total")/1000, "")</f>
        <v>72.477148356840871</v>
      </c>
      <c r="H20" s="83">
        <f>IF(SUMIFS(Exports!$D55:$DS55, Exports!$D$50:$DS$50, H$4, Exports!$D$51:$DS$51, "Total")&gt;0, SUMIFS(Exports!$D55:$DS55, Exports!$D$50:$DS$50, H$4, Exports!$D$51:$DS$51, "Total")/1000, "")</f>
        <v>77.750098712470049</v>
      </c>
      <c r="I20" s="83">
        <f>IF(SUMIFS(Exports!$D55:$DS55, Exports!$D$50:$DS$50, I$4, Exports!$D$51:$DS$51, "Total")&gt;0, SUMIFS(Exports!$D55:$DS55, Exports!$D$50:$DS$50, I$4, Exports!$D$51:$DS$51, "Total")/1000, "")</f>
        <v>78.954920679056244</v>
      </c>
      <c r="J20" s="83">
        <f>IF(SUMIFS(Exports!$D55:$DS55, Exports!$D$50:$DS$50, J$4, Exports!$D$51:$DS$51, "Total")&gt;0, SUMIFS(Exports!$D55:$DS55, Exports!$D$50:$DS$50, J$4, Exports!$D$51:$DS$51, "Total")/1000, "")</f>
        <v>80.287760422818394</v>
      </c>
      <c r="K20" s="83" t="str">
        <f>IF(SUMIFS(Exports!$D55:$DS55, Exports!$D$50:$DS$50, K$4, Exports!$D$51:$DS$51, "Total")&gt;0, SUMIFS(Exports!$D55:$DS55, Exports!$D$50:$DS$50, K$4, Exports!$D$51:$DS$51, "Total")/1000, "")</f>
        <v/>
      </c>
      <c r="L20" s="83" t="str">
        <f>IF(SUMIFS(Exports!$D55:$DS55, Exports!$D$50:$DS$50, L$4, Exports!$D$51:$DS$51, "Total")&gt;0, SUMIFS(Exports!$D55:$DS55, Exports!$D$50:$DS$50, L$4, Exports!$D$51:$DS$51, "Total")/1000, "")</f>
        <v/>
      </c>
      <c r="M20" s="83" t="str">
        <f>IF(SUMIFS(Exports!$D55:$DS55, Exports!$D$50:$DS$50, M$4, Exports!$D$51:$DS$51, "Total")&gt;0, SUMIFS(Exports!$D55:$DS55, Exports!$D$50:$DS$50, M$4, Exports!$D$51:$DS$51, "Total")/1000, "")</f>
        <v/>
      </c>
      <c r="N20" s="83" t="str">
        <f>IF(SUMIFS(Exports!$D55:$DS55, Exports!$D$50:$DS$50, N$4, Exports!$D$51:$DS$51, "Total")&gt;0, SUMIFS(Exports!$D55:$DS55, Exports!$D$50:$DS$50, N$4, Exports!$D$51:$DS$51, "Total")/1000, "")</f>
        <v/>
      </c>
      <c r="O20" s="83" t="str">
        <f>IF(SUMIFS(Exports!$D55:$DS55, Exports!$D$50:$DS$50, O$4, Exports!$D$51:$DS$51, "Total")&gt;0, SUMIFS(Exports!$D55:$DS55, Exports!$D$50:$DS$50, O$4, Exports!$D$51:$DS$51, "Total")/1000, "")</f>
        <v/>
      </c>
      <c r="P20" s="83" t="str">
        <f>IF(SUMIFS(Exports!$D55:$DS55, Exports!$D$50:$DS$50, P$4, Exports!$D$51:$DS$51, "Total")&gt;0, SUMIFS(Exports!$D55:$DS55, Exports!$D$50:$DS$50, P$4, Exports!$D$51:$DS$51, "Total")/1000, "")</f>
        <v/>
      </c>
      <c r="Q20" s="83" t="str">
        <f>IF(SUMIFS(Exports!$D55:$DS55, Exports!$D$50:$DS$50, Q$4, Exports!$D$51:$DS$51, "Total")&gt;0, SUMIFS(Exports!$D55:$DS55, Exports!$D$50:$DS$50, Q$4, Exports!$D$51:$DS$51, "Total")/1000, "")</f>
        <v/>
      </c>
      <c r="R20" s="83" t="str">
        <f>IF(SUMIFS(Exports!$D55:$DS55, Exports!$D$50:$DS$50, R$4, Exports!$D$51:$DS$51, "Total")&gt;0, SUMIFS(Exports!$D55:$DS55, Exports!$D$50:$DS$50, R$4, Exports!$D$51:$DS$51, "Total")/1000, "")</f>
        <v/>
      </c>
      <c r="S20" s="83" t="str">
        <f>IF(SUMIFS(Exports!$D55:$DS55, Exports!$D$50:$DS$50, S$4, Exports!$D$51:$DS$51, "Total")&gt;0, SUMIFS(Exports!$D55:$DS55, Exports!$D$50:$DS$50, S$4, Exports!$D$51:$DS$51, "Total")/1000, "")</f>
        <v/>
      </c>
      <c r="T20" s="83" t="str">
        <f>IF(SUMIFS(Exports!$D55:$DS55, Exports!$D$50:$DS$50, T$4, Exports!$D$51:$DS$51, "Total")&gt;0, SUMIFS(Exports!$D55:$DS55, Exports!$D$50:$DS$50, T$4, Exports!$D$51:$DS$51, "Total")/1000, "")</f>
        <v/>
      </c>
      <c r="U20" s="83" t="str">
        <f>IF(SUMIFS(Exports!$D55:$DS55, Exports!$D$50:$DS$50, U$4, Exports!$D$51:$DS$51, "Total")&gt;0, SUMIFS(Exports!$D55:$DS55, Exports!$D$50:$DS$50, U$4, Exports!$D$51:$DS$51, "Total")/1000, "")</f>
        <v/>
      </c>
      <c r="V20" s="83" t="str">
        <f>IF(SUMIFS(Exports!$D55:$DS55, Exports!$D$50:$DS$50, V$4, Exports!$D$51:$DS$51, "Total")&gt;0, SUMIFS(Exports!$D55:$DS55, Exports!$D$50:$DS$50, V$4, Exports!$D$51:$DS$51, "Total")/1000, "")</f>
        <v/>
      </c>
      <c r="W20" s="83" t="str">
        <f>IF(SUMIFS(Exports!$D55:$DS55, Exports!$D$50:$DS$50, W$4, Exports!$D$51:$DS$51, "Total")&gt;0, SUMIFS(Exports!$D55:$DS55, Exports!$D$50:$DS$50, W$4, Exports!$D$51:$DS$51, "Total")/1000, "")</f>
        <v/>
      </c>
      <c r="X20" s="83" t="str">
        <f>IF(SUMIFS(Exports!$D55:$DS55, Exports!$D$50:$DS$50, X$4, Exports!$D$51:$DS$51, "Total")&gt;0, SUMIFS(Exports!$D55:$DS55, Exports!$D$50:$DS$50, X$4, Exports!$D$51:$DS$51, "Total")/1000, "")</f>
        <v/>
      </c>
      <c r="Y20" s="83" t="str">
        <f>IF(SUMIFS(Exports!$D55:$DS55, Exports!$D$50:$DS$50, Y$4, Exports!$D$51:$DS$51, "Total")&gt;0, SUMIFS(Exports!$D55:$DS55, Exports!$D$50:$DS$50, Y$4, Exports!$D$51:$DS$51, "Total")/1000, "")</f>
        <v/>
      </c>
      <c r="Z20" s="83" t="str">
        <f>IF(SUMIFS(Exports!$D55:$DS55, Exports!$D$50:$DS$50, Z$4, Exports!$D$51:$DS$51, "Total")&gt;0, SUMIFS(Exports!$D55:$DS55, Exports!$D$50:$DS$50, Z$4, Exports!$D$51:$DS$51, "Total")/1000, "")</f>
        <v/>
      </c>
      <c r="AA20" s="83" t="str">
        <f>IF(SUMIFS(Exports!$D55:$DS55, Exports!$D$50:$DS$50, AA$4, Exports!$D$51:$DS$51, "Total")&gt;0, SUMIFS(Exports!$D55:$DS55, Exports!$D$50:$DS$50, AA$4, Exports!$D$51:$DS$51, "Total")/1000, "")</f>
        <v/>
      </c>
      <c r="AB20" s="83" t="str">
        <f>IF(SUMIFS(Exports!$D55:$DS55, Exports!$D$50:$DS$50, AB$4, Exports!$D$51:$DS$51, "Total")&gt;0, SUMIFS(Exports!$D55:$DS55, Exports!$D$50:$DS$50, AB$4, Exports!$D$51:$DS$51, "Total")/1000, "")</f>
        <v/>
      </c>
      <c r="AC20" s="83" t="str">
        <f>IF(SUMIFS(Exports!$D55:$DS55, Exports!$D$50:$DS$50, AC$4, Exports!$D$51:$DS$51, "Total")&gt;0, SUMIFS(Exports!$D55:$DS55, Exports!$D$50:$DS$50, AC$4, Exports!$D$51:$DS$51, "Total")/1000, "")</f>
        <v/>
      </c>
      <c r="AD20" s="83" t="str">
        <f>IF(SUMIFS(Exports!$D55:$DS55, Exports!$D$50:$DS$50, AD$4, Exports!$D$51:$DS$51, "Total")&gt;0, SUMIFS(Exports!$D55:$DS55, Exports!$D$50:$DS$50, AD$4, Exports!$D$51:$DS$51, "Total")/1000, "")</f>
        <v/>
      </c>
      <c r="AE20" s="83" t="str">
        <f>IF(SUMIFS(Exports!$D55:$DS55, Exports!$D$50:$DS$50, AE$4, Exports!$D$51:$DS$51, "Total")&gt;0, SUMIFS(Exports!$D55:$DS55, Exports!$D$50:$DS$50, AE$4, Exports!$D$51:$DS$51, "Total")/1000, "")</f>
        <v/>
      </c>
      <c r="AF20" s="83" t="str">
        <f>IF(SUMIFS(Exports!$D55:$DS55, Exports!$D$50:$DS$50, AF$4, Exports!$D$51:$DS$51, "Total")&gt;0, SUMIFS(Exports!$D55:$DS55, Exports!$D$50:$DS$50, AF$4, Exports!$D$51:$DS$51, "Total")/1000, "")</f>
        <v/>
      </c>
      <c r="AG20" s="83" t="str">
        <f>IF(SUMIFS(Exports!$D55:$DS55, Exports!$D$50:$DS$50, AG$4, Exports!$D$51:$DS$51, "Total")&gt;0, SUMIFS(Exports!$D55:$DS55, Exports!$D$50:$DS$50, AG$4, Exports!$D$51:$DS$51, "Total")/1000, "")</f>
        <v/>
      </c>
      <c r="AH20" s="83" t="str">
        <f>IF(SUMIFS(Exports!$D55:$DS55, Exports!$D$50:$DS$50, AH$4, Exports!$D$51:$DS$51, "Total")&gt;0, SUMIFS(Exports!$D55:$DS55, Exports!$D$50:$DS$50, AH$4, Exports!$D$51:$DS$51, "Total")/1000, "")</f>
        <v/>
      </c>
      <c r="AI20" s="83" t="str">
        <f>IF(SUMIFS(Exports!$D55:$DS55, Exports!$D$50:$DS$50, AI$4, Exports!$D$51:$DS$51, "Total")&gt;0, SUMIFS(Exports!$D55:$DS55, Exports!$D$50:$DS$50, AI$4, Exports!$D$51:$DS$51, "Total")/1000, "")</f>
        <v/>
      </c>
      <c r="AJ20" s="83" t="str">
        <f>IF(SUMIFS(Exports!$D55:$DS55, Exports!$D$50:$DS$50, AJ$4, Exports!$D$51:$DS$51, "Total")&gt;0, SUMIFS(Exports!$D55:$DS55, Exports!$D$50:$DS$50, AJ$4, Exports!$D$51:$DS$51, "Total")/1000, "")</f>
        <v/>
      </c>
      <c r="AK20" s="83" t="str">
        <f>IF(SUMIFS(Exports!$D55:$DS55, Exports!$D$50:$DS$50, AK$4, Exports!$D$51:$DS$51, "Total")&gt;0, SUMIFS(Exports!$D55:$DS55, Exports!$D$50:$DS$50, AK$4, Exports!$D$51:$DS$51, "Total")/1000, "")</f>
        <v/>
      </c>
      <c r="AL20" s="83" t="str">
        <f>IF(SUMIFS(Exports!$D55:$DS55, Exports!$D$50:$DS$50, AL$4, Exports!$D$51:$DS$51, "Total")&gt;0, SUMIFS(Exports!$D55:$DS55, Exports!$D$50:$DS$50, AL$4, Exports!$D$51:$DS$51, "Total")/1000, "")</f>
        <v/>
      </c>
      <c r="AM20" s="83" t="str">
        <f>IF(SUMIFS(Exports!$D55:$DS55, Exports!$D$50:$DS$50, AM$4, Exports!$D$51:$DS$51, "Total")&gt;0, SUMIFS(Exports!$D55:$DS55, Exports!$D$50:$DS$50, AM$4, Exports!$D$51:$DS$51, "Total")/1000, "")</f>
        <v/>
      </c>
      <c r="AN20" s="83" t="str">
        <f>IF(SUMIFS(Exports!$D55:$DS55, Exports!$D$50:$DS$50, AN$4, Exports!$D$51:$DS$51, "Total")&gt;0, SUMIFS(Exports!$D55:$DS55, Exports!$D$50:$DS$50, AN$4, Exports!$D$51:$DS$51, "Total")/1000, "")</f>
        <v/>
      </c>
      <c r="AO20" s="83" t="str">
        <f>IF(SUMIFS(Exports!$D55:$DS55, Exports!$D$50:$DS$50, AO$4, Exports!$D$51:$DS$51, "Total")&gt;0, SUMIFS(Exports!$D55:$DS55, Exports!$D$50:$DS$50, AO$4, Exports!$D$51:$DS$51, "Total")/1000, "")</f>
        <v/>
      </c>
      <c r="AP20" s="83" t="str">
        <f>IF(SUMIFS(Exports!$D55:$DS55, Exports!$D$50:$DS$50, AP$4, Exports!$D$51:$DS$51, "Total")&gt;0, SUMIFS(Exports!$D55:$DS55, Exports!$D$50:$DS$50, AP$4, Exports!$D$51:$DS$51, "Total")/1000, "")</f>
        <v/>
      </c>
    </row>
    <row r="21" spans="1:42" x14ac:dyDescent="0.3">
      <c r="A21" s="164"/>
      <c r="B21" s="37" t="s">
        <v>760</v>
      </c>
      <c r="C21" s="83">
        <f>IF(SUMIFS(Exports!$D56:$DS56, Exports!$D$50:$DS$50, C$4, Exports!$D$51:$DS$51, "Total")&gt;0, SUMIFS(Exports!$D56:$DS56, Exports!$D$50:$DS$50, C$4, Exports!$D$51:$DS$51, "Total")/1000, "")</f>
        <v>1.0369274232240002</v>
      </c>
      <c r="D21" s="83">
        <f>IF(SUMIFS(Exports!$D56:$DS56, Exports!$D$50:$DS$50, D$4, Exports!$D$51:$DS$51, "Total")&gt;0, SUMIFS(Exports!$D56:$DS56, Exports!$D$50:$DS$50, D$4, Exports!$D$51:$DS$51, "Total")/1000, "")</f>
        <v>1.034030922411</v>
      </c>
      <c r="E21" s="83">
        <f>IF(SUMIFS(Exports!$D56:$DS56, Exports!$D$50:$DS$50, E$4, Exports!$D$51:$DS$51, "Total")&gt;0, SUMIFS(Exports!$D56:$DS56, Exports!$D$50:$DS$50, E$4, Exports!$D$51:$DS$51, "Total")/1000, "")</f>
        <v>1.1239081153749997</v>
      </c>
      <c r="F21" s="83">
        <f>IF(SUMIFS(Exports!$D56:$DS56, Exports!$D$50:$DS$50, F$4, Exports!$D$51:$DS$51, "Total")&gt;0, SUMIFS(Exports!$D56:$DS56, Exports!$D$50:$DS$50, F$4, Exports!$D$51:$DS$51, "Total")/1000, "")</f>
        <v>1.3406807074129996</v>
      </c>
      <c r="G21" s="83">
        <f>IF(SUMIFS(Exports!$D56:$DS56, Exports!$D$50:$DS$50, G$4, Exports!$D$51:$DS$51, "Total")&gt;0, SUMIFS(Exports!$D56:$DS56, Exports!$D$50:$DS$50, G$4, Exports!$D$51:$DS$51, "Total")/1000, "")</f>
        <v>1.3352862351169998</v>
      </c>
      <c r="H21" s="83">
        <f>IF(SUMIFS(Exports!$D56:$DS56, Exports!$D$50:$DS$50, H$4, Exports!$D$51:$DS$51, "Total")&gt;0, SUMIFS(Exports!$D56:$DS56, Exports!$D$50:$DS$50, H$4, Exports!$D$51:$DS$51, "Total")/1000, "")</f>
        <v>1.5573361999999999</v>
      </c>
      <c r="I21" s="83">
        <f>IF(SUMIFS(Exports!$D56:$DS56, Exports!$D$50:$DS$50, I$4, Exports!$D$51:$DS$51, "Total")&gt;0, SUMIFS(Exports!$D56:$DS56, Exports!$D$50:$DS$50, I$4, Exports!$D$51:$DS$51, "Total")/1000, "")</f>
        <v>1.575607</v>
      </c>
      <c r="J21" s="83">
        <f>IF(SUMIFS(Exports!$D56:$DS56, Exports!$D$50:$DS$50, J$4, Exports!$D$51:$DS$51, "Total")&gt;0, SUMIFS(Exports!$D56:$DS56, Exports!$D$50:$DS$50, J$4, Exports!$D$51:$DS$51, "Total")/1000, "")</f>
        <v>1.662903</v>
      </c>
      <c r="K21" s="83" t="str">
        <f>IF(SUMIFS(Exports!$D56:$DS56, Exports!$D$50:$DS$50, K$4, Exports!$D$51:$DS$51, "Total")&gt;0, SUMIFS(Exports!$D56:$DS56, Exports!$D$50:$DS$50, K$4, Exports!$D$51:$DS$51, "Total")/1000, "")</f>
        <v/>
      </c>
      <c r="L21" s="83" t="str">
        <f>IF(SUMIFS(Exports!$D56:$DS56, Exports!$D$50:$DS$50, L$4, Exports!$D$51:$DS$51, "Total")&gt;0, SUMIFS(Exports!$D56:$DS56, Exports!$D$50:$DS$50, L$4, Exports!$D$51:$DS$51, "Total")/1000, "")</f>
        <v/>
      </c>
      <c r="M21" s="83" t="str">
        <f>IF(SUMIFS(Exports!$D56:$DS56, Exports!$D$50:$DS$50, M$4, Exports!$D$51:$DS$51, "Total")&gt;0, SUMIFS(Exports!$D56:$DS56, Exports!$D$50:$DS$50, M$4, Exports!$D$51:$DS$51, "Total")/1000, "")</f>
        <v/>
      </c>
      <c r="N21" s="83" t="str">
        <f>IF(SUMIFS(Exports!$D56:$DS56, Exports!$D$50:$DS$50, N$4, Exports!$D$51:$DS$51, "Total")&gt;0, SUMIFS(Exports!$D56:$DS56, Exports!$D$50:$DS$50, N$4, Exports!$D$51:$DS$51, "Total")/1000, "")</f>
        <v/>
      </c>
      <c r="O21" s="83" t="str">
        <f>IF(SUMIFS(Exports!$D56:$DS56, Exports!$D$50:$DS$50, O$4, Exports!$D$51:$DS$51, "Total")&gt;0, SUMIFS(Exports!$D56:$DS56, Exports!$D$50:$DS$50, O$4, Exports!$D$51:$DS$51, "Total")/1000, "")</f>
        <v/>
      </c>
      <c r="P21" s="83" t="str">
        <f>IF(SUMIFS(Exports!$D56:$DS56, Exports!$D$50:$DS$50, P$4, Exports!$D$51:$DS$51, "Total")&gt;0, SUMIFS(Exports!$D56:$DS56, Exports!$D$50:$DS$50, P$4, Exports!$D$51:$DS$51, "Total")/1000, "")</f>
        <v/>
      </c>
      <c r="Q21" s="83" t="str">
        <f>IF(SUMIFS(Exports!$D56:$DS56, Exports!$D$50:$DS$50, Q$4, Exports!$D$51:$DS$51, "Total")&gt;0, SUMIFS(Exports!$D56:$DS56, Exports!$D$50:$DS$50, Q$4, Exports!$D$51:$DS$51, "Total")/1000, "")</f>
        <v/>
      </c>
      <c r="R21" s="83" t="str">
        <f>IF(SUMIFS(Exports!$D56:$DS56, Exports!$D$50:$DS$50, R$4, Exports!$D$51:$DS$51, "Total")&gt;0, SUMIFS(Exports!$D56:$DS56, Exports!$D$50:$DS$50, R$4, Exports!$D$51:$DS$51, "Total")/1000, "")</f>
        <v/>
      </c>
      <c r="S21" s="83" t="str">
        <f>IF(SUMIFS(Exports!$D56:$DS56, Exports!$D$50:$DS$50, S$4, Exports!$D$51:$DS$51, "Total")&gt;0, SUMIFS(Exports!$D56:$DS56, Exports!$D$50:$DS$50, S$4, Exports!$D$51:$DS$51, "Total")/1000, "")</f>
        <v/>
      </c>
      <c r="T21" s="83" t="str">
        <f>IF(SUMIFS(Exports!$D56:$DS56, Exports!$D$50:$DS$50, T$4, Exports!$D$51:$DS$51, "Total")&gt;0, SUMIFS(Exports!$D56:$DS56, Exports!$D$50:$DS$50, T$4, Exports!$D$51:$DS$51, "Total")/1000, "")</f>
        <v/>
      </c>
      <c r="U21" s="83" t="str">
        <f>IF(SUMIFS(Exports!$D56:$DS56, Exports!$D$50:$DS$50, U$4, Exports!$D$51:$DS$51, "Total")&gt;0, SUMIFS(Exports!$D56:$DS56, Exports!$D$50:$DS$50, U$4, Exports!$D$51:$DS$51, "Total")/1000, "")</f>
        <v/>
      </c>
      <c r="V21" s="83" t="str">
        <f>IF(SUMIFS(Exports!$D56:$DS56, Exports!$D$50:$DS$50, V$4, Exports!$D$51:$DS$51, "Total")&gt;0, SUMIFS(Exports!$D56:$DS56, Exports!$D$50:$DS$50, V$4, Exports!$D$51:$DS$51, "Total")/1000, "")</f>
        <v/>
      </c>
      <c r="W21" s="83" t="str">
        <f>IF(SUMIFS(Exports!$D56:$DS56, Exports!$D$50:$DS$50, W$4, Exports!$D$51:$DS$51, "Total")&gt;0, SUMIFS(Exports!$D56:$DS56, Exports!$D$50:$DS$50, W$4, Exports!$D$51:$DS$51, "Total")/1000, "")</f>
        <v/>
      </c>
      <c r="X21" s="83" t="str">
        <f>IF(SUMIFS(Exports!$D56:$DS56, Exports!$D$50:$DS$50, X$4, Exports!$D$51:$DS$51, "Total")&gt;0, SUMIFS(Exports!$D56:$DS56, Exports!$D$50:$DS$50, X$4, Exports!$D$51:$DS$51, "Total")/1000, "")</f>
        <v/>
      </c>
      <c r="Y21" s="83" t="str">
        <f>IF(SUMIFS(Exports!$D56:$DS56, Exports!$D$50:$DS$50, Y$4, Exports!$D$51:$DS$51, "Total")&gt;0, SUMIFS(Exports!$D56:$DS56, Exports!$D$50:$DS$50, Y$4, Exports!$D$51:$DS$51, "Total")/1000, "")</f>
        <v/>
      </c>
      <c r="Z21" s="83" t="str">
        <f>IF(SUMIFS(Exports!$D56:$DS56, Exports!$D$50:$DS$50, Z$4, Exports!$D$51:$DS$51, "Total")&gt;0, SUMIFS(Exports!$D56:$DS56, Exports!$D$50:$DS$50, Z$4, Exports!$D$51:$DS$51, "Total")/1000, "")</f>
        <v/>
      </c>
      <c r="AA21" s="83" t="str">
        <f>IF(SUMIFS(Exports!$D56:$DS56, Exports!$D$50:$DS$50, AA$4, Exports!$D$51:$DS$51, "Total")&gt;0, SUMIFS(Exports!$D56:$DS56, Exports!$D$50:$DS$50, AA$4, Exports!$D$51:$DS$51, "Total")/1000, "")</f>
        <v/>
      </c>
      <c r="AB21" s="83" t="str">
        <f>IF(SUMIFS(Exports!$D56:$DS56, Exports!$D$50:$DS$50, AB$4, Exports!$D$51:$DS$51, "Total")&gt;0, SUMIFS(Exports!$D56:$DS56, Exports!$D$50:$DS$50, AB$4, Exports!$D$51:$DS$51, "Total")/1000, "")</f>
        <v/>
      </c>
      <c r="AC21" s="83" t="str">
        <f>IF(SUMIFS(Exports!$D56:$DS56, Exports!$D$50:$DS$50, AC$4, Exports!$D$51:$DS$51, "Total")&gt;0, SUMIFS(Exports!$D56:$DS56, Exports!$D$50:$DS$50, AC$4, Exports!$D$51:$DS$51, "Total")/1000, "")</f>
        <v/>
      </c>
      <c r="AD21" s="83" t="str">
        <f>IF(SUMIFS(Exports!$D56:$DS56, Exports!$D$50:$DS$50, AD$4, Exports!$D$51:$DS$51, "Total")&gt;0, SUMIFS(Exports!$D56:$DS56, Exports!$D$50:$DS$50, AD$4, Exports!$D$51:$DS$51, "Total")/1000, "")</f>
        <v/>
      </c>
      <c r="AE21" s="83" t="str">
        <f>IF(SUMIFS(Exports!$D56:$DS56, Exports!$D$50:$DS$50, AE$4, Exports!$D$51:$DS$51, "Total")&gt;0, SUMIFS(Exports!$D56:$DS56, Exports!$D$50:$DS$50, AE$4, Exports!$D$51:$DS$51, "Total")/1000, "")</f>
        <v/>
      </c>
      <c r="AF21" s="83" t="str">
        <f>IF(SUMIFS(Exports!$D56:$DS56, Exports!$D$50:$DS$50, AF$4, Exports!$D$51:$DS$51, "Total")&gt;0, SUMIFS(Exports!$D56:$DS56, Exports!$D$50:$DS$50, AF$4, Exports!$D$51:$DS$51, "Total")/1000, "")</f>
        <v/>
      </c>
      <c r="AG21" s="83" t="str">
        <f>IF(SUMIFS(Exports!$D56:$DS56, Exports!$D$50:$DS$50, AG$4, Exports!$D$51:$DS$51, "Total")&gt;0, SUMIFS(Exports!$D56:$DS56, Exports!$D$50:$DS$50, AG$4, Exports!$D$51:$DS$51, "Total")/1000, "")</f>
        <v/>
      </c>
      <c r="AH21" s="83" t="str">
        <f>IF(SUMIFS(Exports!$D56:$DS56, Exports!$D$50:$DS$50, AH$4, Exports!$D$51:$DS$51, "Total")&gt;0, SUMIFS(Exports!$D56:$DS56, Exports!$D$50:$DS$50, AH$4, Exports!$D$51:$DS$51, "Total")/1000, "")</f>
        <v/>
      </c>
      <c r="AI21" s="83" t="str">
        <f>IF(SUMIFS(Exports!$D56:$DS56, Exports!$D$50:$DS$50, AI$4, Exports!$D$51:$DS$51, "Total")&gt;0, SUMIFS(Exports!$D56:$DS56, Exports!$D$50:$DS$50, AI$4, Exports!$D$51:$DS$51, "Total")/1000, "")</f>
        <v/>
      </c>
      <c r="AJ21" s="83" t="str">
        <f>IF(SUMIFS(Exports!$D56:$DS56, Exports!$D$50:$DS$50, AJ$4, Exports!$D$51:$DS$51, "Total")&gt;0, SUMIFS(Exports!$D56:$DS56, Exports!$D$50:$DS$50, AJ$4, Exports!$D$51:$DS$51, "Total")/1000, "")</f>
        <v/>
      </c>
      <c r="AK21" s="83" t="str">
        <f>IF(SUMIFS(Exports!$D56:$DS56, Exports!$D$50:$DS$50, AK$4, Exports!$D$51:$DS$51, "Total")&gt;0, SUMIFS(Exports!$D56:$DS56, Exports!$D$50:$DS$50, AK$4, Exports!$D$51:$DS$51, "Total")/1000, "")</f>
        <v/>
      </c>
      <c r="AL21" s="83" t="str">
        <f>IF(SUMIFS(Exports!$D56:$DS56, Exports!$D$50:$DS$50, AL$4, Exports!$D$51:$DS$51, "Total")&gt;0, SUMIFS(Exports!$D56:$DS56, Exports!$D$50:$DS$50, AL$4, Exports!$D$51:$DS$51, "Total")/1000, "")</f>
        <v/>
      </c>
      <c r="AM21" s="83" t="str">
        <f>IF(SUMIFS(Exports!$D56:$DS56, Exports!$D$50:$DS$50, AM$4, Exports!$D$51:$DS$51, "Total")&gt;0, SUMIFS(Exports!$D56:$DS56, Exports!$D$50:$DS$50, AM$4, Exports!$D$51:$DS$51, "Total")/1000, "")</f>
        <v/>
      </c>
      <c r="AN21" s="83" t="str">
        <f>IF(SUMIFS(Exports!$D56:$DS56, Exports!$D$50:$DS$50, AN$4, Exports!$D$51:$DS$51, "Total")&gt;0, SUMIFS(Exports!$D56:$DS56, Exports!$D$50:$DS$50, AN$4, Exports!$D$51:$DS$51, "Total")/1000, "")</f>
        <v/>
      </c>
      <c r="AO21" s="83" t="str">
        <f>IF(SUMIFS(Exports!$D56:$DS56, Exports!$D$50:$DS$50, AO$4, Exports!$D$51:$DS$51, "Total")&gt;0, SUMIFS(Exports!$D56:$DS56, Exports!$D$50:$DS$50, AO$4, Exports!$D$51:$DS$51, "Total")/1000, "")</f>
        <v/>
      </c>
      <c r="AP21" s="83" t="str">
        <f>IF(SUMIFS(Exports!$D56:$DS56, Exports!$D$50:$DS$50, AP$4, Exports!$D$51:$DS$51, "Total")&gt;0, SUMIFS(Exports!$D56:$DS56, Exports!$D$50:$DS$50, AP$4, Exports!$D$51:$DS$51, "Total")/1000, "")</f>
        <v/>
      </c>
    </row>
    <row r="22" spans="1:42" x14ac:dyDescent="0.3">
      <c r="A22" s="165"/>
      <c r="B22" s="33" t="s">
        <v>1181</v>
      </c>
      <c r="C22" s="107">
        <f>IFERROR(C27-SUM(C17:C20), "")</f>
        <v>78.616300261316951</v>
      </c>
      <c r="D22" s="107">
        <f>IFERROR(D27-SUM(D17:D20), "")</f>
        <v>71.648456845592733</v>
      </c>
      <c r="E22" s="107">
        <f t="shared" ref="E22:J22" si="6">IFERROR(E27-SUM(E17:E20), "")</f>
        <v>71.443201958001481</v>
      </c>
      <c r="F22" s="107">
        <f t="shared" si="6"/>
        <v>73.378629313451782</v>
      </c>
      <c r="G22" s="107">
        <f t="shared" si="6"/>
        <v>75.352026025192416</v>
      </c>
      <c r="H22" s="107">
        <f t="shared" si="6"/>
        <v>75.662848465114109</v>
      </c>
      <c r="I22" s="107">
        <f t="shared" si="6"/>
        <v>73.839098297847642</v>
      </c>
      <c r="J22" s="107">
        <f t="shared" si="6"/>
        <v>72.205129109620941</v>
      </c>
      <c r="K22" s="107" t="str">
        <f t="shared" ref="K22:AP22" si="7">IFERROR(K27-SUM(K17:K20), "")</f>
        <v/>
      </c>
      <c r="L22" s="107" t="str">
        <f t="shared" si="7"/>
        <v/>
      </c>
      <c r="M22" s="107" t="str">
        <f t="shared" si="7"/>
        <v/>
      </c>
      <c r="N22" s="107" t="str">
        <f t="shared" si="7"/>
        <v/>
      </c>
      <c r="O22" s="107" t="str">
        <f t="shared" si="7"/>
        <v/>
      </c>
      <c r="P22" s="107" t="str">
        <f t="shared" si="7"/>
        <v/>
      </c>
      <c r="Q22" s="107" t="str">
        <f t="shared" si="7"/>
        <v/>
      </c>
      <c r="R22" s="107" t="str">
        <f t="shared" si="7"/>
        <v/>
      </c>
      <c r="S22" s="107" t="str">
        <f t="shared" si="7"/>
        <v/>
      </c>
      <c r="T22" s="107" t="str">
        <f t="shared" si="7"/>
        <v/>
      </c>
      <c r="U22" s="107" t="str">
        <f t="shared" si="7"/>
        <v/>
      </c>
      <c r="V22" s="107" t="str">
        <f t="shared" si="7"/>
        <v/>
      </c>
      <c r="W22" s="107" t="str">
        <f t="shared" si="7"/>
        <v/>
      </c>
      <c r="X22" s="107" t="str">
        <f t="shared" si="7"/>
        <v/>
      </c>
      <c r="Y22" s="107" t="str">
        <f t="shared" si="7"/>
        <v/>
      </c>
      <c r="Z22" s="107" t="str">
        <f t="shared" si="7"/>
        <v/>
      </c>
      <c r="AA22" s="107" t="str">
        <f t="shared" si="7"/>
        <v/>
      </c>
      <c r="AB22" s="107" t="str">
        <f t="shared" si="7"/>
        <v/>
      </c>
      <c r="AC22" s="107" t="str">
        <f t="shared" si="7"/>
        <v/>
      </c>
      <c r="AD22" s="107" t="str">
        <f t="shared" si="7"/>
        <v/>
      </c>
      <c r="AE22" s="107" t="str">
        <f t="shared" si="7"/>
        <v/>
      </c>
      <c r="AF22" s="107" t="str">
        <f t="shared" si="7"/>
        <v/>
      </c>
      <c r="AG22" s="107" t="str">
        <f t="shared" si="7"/>
        <v/>
      </c>
      <c r="AH22" s="107" t="str">
        <f t="shared" si="7"/>
        <v/>
      </c>
      <c r="AI22" s="107" t="str">
        <f t="shared" si="7"/>
        <v/>
      </c>
      <c r="AJ22" s="107" t="str">
        <f t="shared" si="7"/>
        <v/>
      </c>
      <c r="AK22" s="107" t="str">
        <f t="shared" si="7"/>
        <v/>
      </c>
      <c r="AL22" s="107" t="str">
        <f t="shared" si="7"/>
        <v/>
      </c>
      <c r="AM22" s="107" t="str">
        <f t="shared" si="7"/>
        <v/>
      </c>
      <c r="AN22" s="107" t="str">
        <f t="shared" si="7"/>
        <v/>
      </c>
      <c r="AO22" s="107" t="str">
        <f t="shared" si="7"/>
        <v/>
      </c>
      <c r="AP22" s="107" t="str">
        <f t="shared" si="7"/>
        <v/>
      </c>
    </row>
    <row r="23" spans="1:42" x14ac:dyDescent="0.3">
      <c r="A23" s="164"/>
      <c r="B23" s="37" t="s">
        <v>55</v>
      </c>
      <c r="C23" s="83">
        <f t="shared" ref="C23:D26" si="8">IFERROR(C6+C11-C17, "")</f>
        <v>22.029841771916075</v>
      </c>
      <c r="D23" s="83">
        <f t="shared" si="8"/>
        <v>19.893829485883288</v>
      </c>
      <c r="E23" s="83">
        <f t="shared" ref="E23:J23" si="9">IFERROR(E6+E11-E17, "")</f>
        <v>22.116276528781601</v>
      </c>
      <c r="F23" s="83">
        <f t="shared" si="9"/>
        <v>22.5107510876662</v>
      </c>
      <c r="G23" s="83">
        <f t="shared" si="9"/>
        <v>21.51187379113637</v>
      </c>
      <c r="H23" s="83">
        <f t="shared" si="9"/>
        <v>21.920419884012372</v>
      </c>
      <c r="I23" s="83">
        <f t="shared" si="9"/>
        <v>23.021676596470016</v>
      </c>
      <c r="J23" s="83">
        <f t="shared" si="9"/>
        <v>21.723665409932053</v>
      </c>
      <c r="K23" s="83" t="str">
        <f t="shared" ref="K23:AP23" si="10">IFERROR(K6+K11-K17, "")</f>
        <v/>
      </c>
      <c r="L23" s="83" t="str">
        <f t="shared" si="10"/>
        <v/>
      </c>
      <c r="M23" s="83" t="str">
        <f t="shared" si="10"/>
        <v/>
      </c>
      <c r="N23" s="83" t="str">
        <f t="shared" si="10"/>
        <v/>
      </c>
      <c r="O23" s="83" t="str">
        <f t="shared" si="10"/>
        <v/>
      </c>
      <c r="P23" s="83" t="str">
        <f t="shared" si="10"/>
        <v/>
      </c>
      <c r="Q23" s="83" t="str">
        <f t="shared" si="10"/>
        <v/>
      </c>
      <c r="R23" s="83" t="str">
        <f t="shared" si="10"/>
        <v/>
      </c>
      <c r="S23" s="83" t="str">
        <f t="shared" si="10"/>
        <v/>
      </c>
      <c r="T23" s="83" t="str">
        <f t="shared" si="10"/>
        <v/>
      </c>
      <c r="U23" s="83" t="str">
        <f t="shared" si="10"/>
        <v/>
      </c>
      <c r="V23" s="83" t="str">
        <f t="shared" si="10"/>
        <v/>
      </c>
      <c r="W23" s="83" t="str">
        <f t="shared" si="10"/>
        <v/>
      </c>
      <c r="X23" s="83" t="str">
        <f t="shared" si="10"/>
        <v/>
      </c>
      <c r="Y23" s="83" t="str">
        <f t="shared" si="10"/>
        <v/>
      </c>
      <c r="Z23" s="83" t="str">
        <f t="shared" si="10"/>
        <v/>
      </c>
      <c r="AA23" s="83" t="str">
        <f t="shared" si="10"/>
        <v/>
      </c>
      <c r="AB23" s="83" t="str">
        <f t="shared" si="10"/>
        <v/>
      </c>
      <c r="AC23" s="83" t="str">
        <f t="shared" si="10"/>
        <v/>
      </c>
      <c r="AD23" s="83" t="str">
        <f t="shared" si="10"/>
        <v/>
      </c>
      <c r="AE23" s="83" t="str">
        <f t="shared" si="10"/>
        <v/>
      </c>
      <c r="AF23" s="83" t="str">
        <f t="shared" si="10"/>
        <v/>
      </c>
      <c r="AG23" s="83" t="str">
        <f t="shared" si="10"/>
        <v/>
      </c>
      <c r="AH23" s="83" t="str">
        <f t="shared" si="10"/>
        <v/>
      </c>
      <c r="AI23" s="83" t="str">
        <f t="shared" si="10"/>
        <v/>
      </c>
      <c r="AJ23" s="83" t="str">
        <f t="shared" si="10"/>
        <v/>
      </c>
      <c r="AK23" s="83" t="str">
        <f t="shared" si="10"/>
        <v/>
      </c>
      <c r="AL23" s="83" t="str">
        <f t="shared" si="10"/>
        <v/>
      </c>
      <c r="AM23" s="83" t="str">
        <f t="shared" si="10"/>
        <v/>
      </c>
      <c r="AN23" s="83" t="str">
        <f t="shared" si="10"/>
        <v/>
      </c>
      <c r="AO23" s="83" t="str">
        <f t="shared" si="10"/>
        <v/>
      </c>
      <c r="AP23" s="83" t="str">
        <f t="shared" si="10"/>
        <v/>
      </c>
    </row>
    <row r="24" spans="1:42" x14ac:dyDescent="0.3">
      <c r="A24" s="164"/>
      <c r="B24" s="37" t="s">
        <v>1160</v>
      </c>
      <c r="C24" s="83">
        <f t="shared" si="8"/>
        <v>1.2309727384599469</v>
      </c>
      <c r="D24" s="83">
        <f t="shared" si="8"/>
        <v>0.5680122746857541</v>
      </c>
      <c r="E24" s="83">
        <f t="shared" ref="E24:J24" si="11">IFERROR(E7+E12-E18, "")</f>
        <v>0.79716761324031449</v>
      </c>
      <c r="F24" s="83">
        <f t="shared" si="11"/>
        <v>0.81526386034442888</v>
      </c>
      <c r="G24" s="83">
        <f t="shared" si="11"/>
        <v>0.79017169459342407</v>
      </c>
      <c r="H24" s="83">
        <f t="shared" si="11"/>
        <v>0.44305619954784747</v>
      </c>
      <c r="I24" s="83">
        <f t="shared" si="11"/>
        <v>0.17103886218230224</v>
      </c>
      <c r="J24" s="83">
        <f t="shared" si="11"/>
        <v>0.12786039128295879</v>
      </c>
      <c r="K24" s="83" t="str">
        <f t="shared" ref="K24:AP24" si="12">IFERROR(K7+K12-K18, "")</f>
        <v/>
      </c>
      <c r="L24" s="83" t="str">
        <f t="shared" si="12"/>
        <v/>
      </c>
      <c r="M24" s="83" t="str">
        <f t="shared" si="12"/>
        <v/>
      </c>
      <c r="N24" s="83" t="str">
        <f t="shared" si="12"/>
        <v/>
      </c>
      <c r="O24" s="83" t="str">
        <f t="shared" si="12"/>
        <v/>
      </c>
      <c r="P24" s="83" t="str">
        <f t="shared" si="12"/>
        <v/>
      </c>
      <c r="Q24" s="83" t="str">
        <f t="shared" si="12"/>
        <v/>
      </c>
      <c r="R24" s="83" t="str">
        <f t="shared" si="12"/>
        <v/>
      </c>
      <c r="S24" s="83" t="str">
        <f t="shared" si="12"/>
        <v/>
      </c>
      <c r="T24" s="83" t="str">
        <f t="shared" si="12"/>
        <v/>
      </c>
      <c r="U24" s="83" t="str">
        <f t="shared" si="12"/>
        <v/>
      </c>
      <c r="V24" s="83" t="str">
        <f t="shared" si="12"/>
        <v/>
      </c>
      <c r="W24" s="83" t="str">
        <f t="shared" si="12"/>
        <v/>
      </c>
      <c r="X24" s="83" t="str">
        <f t="shared" si="12"/>
        <v/>
      </c>
      <c r="Y24" s="83" t="str">
        <f t="shared" si="12"/>
        <v/>
      </c>
      <c r="Z24" s="83" t="str">
        <f t="shared" si="12"/>
        <v/>
      </c>
      <c r="AA24" s="83" t="str">
        <f t="shared" si="12"/>
        <v/>
      </c>
      <c r="AB24" s="83" t="str">
        <f t="shared" si="12"/>
        <v/>
      </c>
      <c r="AC24" s="83" t="str">
        <f t="shared" si="12"/>
        <v/>
      </c>
      <c r="AD24" s="83" t="str">
        <f t="shared" si="12"/>
        <v/>
      </c>
      <c r="AE24" s="83" t="str">
        <f t="shared" si="12"/>
        <v/>
      </c>
      <c r="AF24" s="83" t="str">
        <f t="shared" si="12"/>
        <v/>
      </c>
      <c r="AG24" s="83" t="str">
        <f t="shared" si="12"/>
        <v/>
      </c>
      <c r="AH24" s="83" t="str">
        <f t="shared" si="12"/>
        <v/>
      </c>
      <c r="AI24" s="83" t="str">
        <f t="shared" si="12"/>
        <v/>
      </c>
      <c r="AJ24" s="83" t="str">
        <f t="shared" si="12"/>
        <v/>
      </c>
      <c r="AK24" s="83" t="str">
        <f t="shared" si="12"/>
        <v/>
      </c>
      <c r="AL24" s="83" t="str">
        <f t="shared" si="12"/>
        <v/>
      </c>
      <c r="AM24" s="83" t="str">
        <f t="shared" si="12"/>
        <v/>
      </c>
      <c r="AN24" s="83" t="str">
        <f t="shared" si="12"/>
        <v/>
      </c>
      <c r="AO24" s="83" t="str">
        <f t="shared" si="12"/>
        <v/>
      </c>
      <c r="AP24" s="83" t="str">
        <f t="shared" si="12"/>
        <v/>
      </c>
    </row>
    <row r="25" spans="1:42" x14ac:dyDescent="0.3">
      <c r="A25" s="164"/>
      <c r="B25" s="37" t="s">
        <v>139</v>
      </c>
      <c r="C25" s="83">
        <f t="shared" si="8"/>
        <v>24.722595035263492</v>
      </c>
      <c r="D25" s="83">
        <f t="shared" si="8"/>
        <v>22.194071271657016</v>
      </c>
      <c r="E25" s="83">
        <f t="shared" ref="E25:J25" si="13">IFERROR(E8+E13-E19, "")</f>
        <v>19.415949119187292</v>
      </c>
      <c r="F25" s="83">
        <f t="shared" si="13"/>
        <v>22.072976166546276</v>
      </c>
      <c r="G25" s="83">
        <f t="shared" si="13"/>
        <v>25.193536572807826</v>
      </c>
      <c r="H25" s="83">
        <f t="shared" si="13"/>
        <v>27.142886620183717</v>
      </c>
      <c r="I25" s="83">
        <f t="shared" si="13"/>
        <v>25.529811775906094</v>
      </c>
      <c r="J25" s="83">
        <f t="shared" si="13"/>
        <v>24.837742726171236</v>
      </c>
      <c r="K25" s="83" t="str">
        <f t="shared" ref="K25:AP25" si="14">IFERROR(K8+K13-K19, "")</f>
        <v/>
      </c>
      <c r="L25" s="83" t="str">
        <f t="shared" si="14"/>
        <v/>
      </c>
      <c r="M25" s="83" t="str">
        <f t="shared" si="14"/>
        <v/>
      </c>
      <c r="N25" s="83" t="str">
        <f t="shared" si="14"/>
        <v/>
      </c>
      <c r="O25" s="83" t="str">
        <f t="shared" si="14"/>
        <v/>
      </c>
      <c r="P25" s="83" t="str">
        <f t="shared" si="14"/>
        <v/>
      </c>
      <c r="Q25" s="83" t="str">
        <f t="shared" si="14"/>
        <v/>
      </c>
      <c r="R25" s="83" t="str">
        <f t="shared" si="14"/>
        <v/>
      </c>
      <c r="S25" s="83" t="str">
        <f t="shared" si="14"/>
        <v/>
      </c>
      <c r="T25" s="83" t="str">
        <f t="shared" si="14"/>
        <v/>
      </c>
      <c r="U25" s="83" t="str">
        <f t="shared" si="14"/>
        <v/>
      </c>
      <c r="V25" s="83" t="str">
        <f t="shared" si="14"/>
        <v/>
      </c>
      <c r="W25" s="83" t="str">
        <f t="shared" si="14"/>
        <v/>
      </c>
      <c r="X25" s="83" t="str">
        <f t="shared" si="14"/>
        <v/>
      </c>
      <c r="Y25" s="83" t="str">
        <f t="shared" si="14"/>
        <v/>
      </c>
      <c r="Z25" s="83" t="str">
        <f t="shared" si="14"/>
        <v/>
      </c>
      <c r="AA25" s="83" t="str">
        <f t="shared" si="14"/>
        <v/>
      </c>
      <c r="AB25" s="83" t="str">
        <f t="shared" si="14"/>
        <v/>
      </c>
      <c r="AC25" s="83" t="str">
        <f t="shared" si="14"/>
        <v/>
      </c>
      <c r="AD25" s="83" t="str">
        <f t="shared" si="14"/>
        <v/>
      </c>
      <c r="AE25" s="83" t="str">
        <f t="shared" si="14"/>
        <v/>
      </c>
      <c r="AF25" s="83" t="str">
        <f t="shared" si="14"/>
        <v/>
      </c>
      <c r="AG25" s="83" t="str">
        <f t="shared" si="14"/>
        <v/>
      </c>
      <c r="AH25" s="83" t="str">
        <f t="shared" si="14"/>
        <v/>
      </c>
      <c r="AI25" s="83" t="str">
        <f t="shared" si="14"/>
        <v/>
      </c>
      <c r="AJ25" s="83" t="str">
        <f t="shared" si="14"/>
        <v/>
      </c>
      <c r="AK25" s="83" t="str">
        <f t="shared" si="14"/>
        <v/>
      </c>
      <c r="AL25" s="83" t="str">
        <f t="shared" si="14"/>
        <v/>
      </c>
      <c r="AM25" s="83" t="str">
        <f t="shared" si="14"/>
        <v/>
      </c>
      <c r="AN25" s="83" t="str">
        <f t="shared" si="14"/>
        <v/>
      </c>
      <c r="AO25" s="83" t="str">
        <f t="shared" si="14"/>
        <v/>
      </c>
      <c r="AP25" s="83" t="str">
        <f t="shared" si="14"/>
        <v/>
      </c>
    </row>
    <row r="26" spans="1:42" x14ac:dyDescent="0.3">
      <c r="A26" s="164"/>
      <c r="B26" s="37" t="s">
        <v>161</v>
      </c>
      <c r="C26" s="83">
        <f t="shared" si="8"/>
        <v>26.097683203387092</v>
      </c>
      <c r="D26" s="83">
        <f t="shared" si="8"/>
        <v>25.028800404292312</v>
      </c>
      <c r="E26" s="83">
        <f t="shared" ref="E26:J26" si="15">IFERROR(E9+E14-E20, "")</f>
        <v>24.245626898464884</v>
      </c>
      <c r="F26" s="83">
        <f t="shared" si="15"/>
        <v>23.045442946187912</v>
      </c>
      <c r="G26" s="83">
        <f t="shared" si="15"/>
        <v>21.909134318016811</v>
      </c>
      <c r="H26" s="83">
        <f t="shared" si="15"/>
        <v>19.765180038370175</v>
      </c>
      <c r="I26" s="83">
        <f t="shared" si="15"/>
        <v>18.630079393289265</v>
      </c>
      <c r="J26" s="83">
        <f t="shared" si="15"/>
        <v>19.074854582234678</v>
      </c>
      <c r="K26" s="83" t="str">
        <f t="shared" ref="K26:AP26" si="16">IFERROR(K9+K14-K20, "")</f>
        <v/>
      </c>
      <c r="L26" s="83" t="str">
        <f t="shared" si="16"/>
        <v/>
      </c>
      <c r="M26" s="83" t="str">
        <f t="shared" si="16"/>
        <v/>
      </c>
      <c r="N26" s="83" t="str">
        <f t="shared" si="16"/>
        <v/>
      </c>
      <c r="O26" s="83" t="str">
        <f t="shared" si="16"/>
        <v/>
      </c>
      <c r="P26" s="83" t="str">
        <f t="shared" si="16"/>
        <v/>
      </c>
      <c r="Q26" s="83" t="str">
        <f t="shared" si="16"/>
        <v/>
      </c>
      <c r="R26" s="83" t="str">
        <f t="shared" si="16"/>
        <v/>
      </c>
      <c r="S26" s="83" t="str">
        <f t="shared" si="16"/>
        <v/>
      </c>
      <c r="T26" s="83" t="str">
        <f t="shared" si="16"/>
        <v/>
      </c>
      <c r="U26" s="83" t="str">
        <f t="shared" si="16"/>
        <v/>
      </c>
      <c r="V26" s="83" t="str">
        <f t="shared" si="16"/>
        <v/>
      </c>
      <c r="W26" s="83" t="str">
        <f t="shared" si="16"/>
        <v/>
      </c>
      <c r="X26" s="83" t="str">
        <f t="shared" si="16"/>
        <v/>
      </c>
      <c r="Y26" s="83" t="str">
        <f t="shared" si="16"/>
        <v/>
      </c>
      <c r="Z26" s="83" t="str">
        <f t="shared" si="16"/>
        <v/>
      </c>
      <c r="AA26" s="83" t="str">
        <f t="shared" si="16"/>
        <v/>
      </c>
      <c r="AB26" s="83" t="str">
        <f t="shared" si="16"/>
        <v/>
      </c>
      <c r="AC26" s="83" t="str">
        <f t="shared" si="16"/>
        <v/>
      </c>
      <c r="AD26" s="83" t="str">
        <f t="shared" si="16"/>
        <v/>
      </c>
      <c r="AE26" s="83" t="str">
        <f t="shared" si="16"/>
        <v/>
      </c>
      <c r="AF26" s="83" t="str">
        <f t="shared" si="16"/>
        <v/>
      </c>
      <c r="AG26" s="83" t="str">
        <f t="shared" si="16"/>
        <v/>
      </c>
      <c r="AH26" s="83" t="str">
        <f t="shared" si="16"/>
        <v/>
      </c>
      <c r="AI26" s="83" t="str">
        <f t="shared" si="16"/>
        <v/>
      </c>
      <c r="AJ26" s="83" t="str">
        <f t="shared" si="16"/>
        <v/>
      </c>
      <c r="AK26" s="83" t="str">
        <f t="shared" si="16"/>
        <v/>
      </c>
      <c r="AL26" s="83" t="str">
        <f t="shared" si="16"/>
        <v/>
      </c>
      <c r="AM26" s="83" t="str">
        <f t="shared" si="16"/>
        <v/>
      </c>
      <c r="AN26" s="83" t="str">
        <f t="shared" si="16"/>
        <v/>
      </c>
      <c r="AO26" s="83" t="str">
        <f t="shared" si="16"/>
        <v/>
      </c>
      <c r="AP26" s="83" t="str">
        <f t="shared" si="16"/>
        <v/>
      </c>
    </row>
    <row r="27" spans="1:42" x14ac:dyDescent="0.3">
      <c r="A27" s="164"/>
      <c r="B27" s="33" t="s">
        <v>1182</v>
      </c>
      <c r="C27" s="107">
        <f>IFERROR(C5+C10+C15+C37,"")</f>
        <v>170.30621609265069</v>
      </c>
      <c r="D27" s="107">
        <f>IFERROR(D5+D10+D15+D37,"")</f>
        <v>155.08201734992494</v>
      </c>
      <c r="E27" s="107">
        <f t="shared" ref="E27:J27" si="17">IFERROR(E5+E10+E15+E37,"")</f>
        <v>153.6241258891522</v>
      </c>
      <c r="F27" s="107">
        <f t="shared" si="17"/>
        <v>156.93993787191218</v>
      </c>
      <c r="G27" s="107">
        <f t="shared" si="17"/>
        <v>170.06183331715476</v>
      </c>
      <c r="H27" s="107">
        <f t="shared" si="17"/>
        <v>174.18963844275538</v>
      </c>
      <c r="I27" s="107">
        <f t="shared" si="17"/>
        <v>173.33108621690934</v>
      </c>
      <c r="J27" s="107">
        <f t="shared" si="17"/>
        <v>170.42842344938958</v>
      </c>
      <c r="K27" s="107" t="str">
        <f t="shared" ref="K27:AP27" si="18">IFERROR(K5+K10+K15+K37,"")</f>
        <v/>
      </c>
      <c r="L27" s="107" t="str">
        <f t="shared" si="18"/>
        <v/>
      </c>
      <c r="M27" s="107" t="str">
        <f t="shared" si="18"/>
        <v/>
      </c>
      <c r="N27" s="107" t="str">
        <f t="shared" si="18"/>
        <v/>
      </c>
      <c r="O27" s="107" t="str">
        <f t="shared" si="18"/>
        <v/>
      </c>
      <c r="P27" s="107" t="str">
        <f t="shared" si="18"/>
        <v/>
      </c>
      <c r="Q27" s="107" t="str">
        <f t="shared" si="18"/>
        <v/>
      </c>
      <c r="R27" s="107" t="str">
        <f t="shared" si="18"/>
        <v/>
      </c>
      <c r="S27" s="107" t="str">
        <f t="shared" si="18"/>
        <v/>
      </c>
      <c r="T27" s="107" t="str">
        <f t="shared" si="18"/>
        <v/>
      </c>
      <c r="U27" s="107" t="str">
        <f t="shared" si="18"/>
        <v/>
      </c>
      <c r="V27" s="107" t="str">
        <f t="shared" si="18"/>
        <v/>
      </c>
      <c r="W27" s="107" t="str">
        <f t="shared" si="18"/>
        <v/>
      </c>
      <c r="X27" s="107" t="str">
        <f t="shared" si="18"/>
        <v/>
      </c>
      <c r="Y27" s="107" t="str">
        <f t="shared" si="18"/>
        <v/>
      </c>
      <c r="Z27" s="107" t="str">
        <f t="shared" si="18"/>
        <v/>
      </c>
      <c r="AA27" s="107" t="str">
        <f t="shared" si="18"/>
        <v/>
      </c>
      <c r="AB27" s="107" t="str">
        <f t="shared" si="18"/>
        <v/>
      </c>
      <c r="AC27" s="107" t="str">
        <f t="shared" si="18"/>
        <v/>
      </c>
      <c r="AD27" s="107" t="str">
        <f t="shared" si="18"/>
        <v/>
      </c>
      <c r="AE27" s="107" t="str">
        <f t="shared" si="18"/>
        <v/>
      </c>
      <c r="AF27" s="107" t="str">
        <f t="shared" si="18"/>
        <v/>
      </c>
      <c r="AG27" s="107" t="str">
        <f t="shared" si="18"/>
        <v/>
      </c>
      <c r="AH27" s="107" t="str">
        <f t="shared" si="18"/>
        <v/>
      </c>
      <c r="AI27" s="107" t="str">
        <f t="shared" si="18"/>
        <v/>
      </c>
      <c r="AJ27" s="107" t="str">
        <f t="shared" si="18"/>
        <v/>
      </c>
      <c r="AK27" s="107" t="str">
        <f t="shared" si="18"/>
        <v/>
      </c>
      <c r="AL27" s="107" t="str">
        <f t="shared" si="18"/>
        <v/>
      </c>
      <c r="AM27" s="107" t="str">
        <f t="shared" si="18"/>
        <v/>
      </c>
      <c r="AN27" s="107" t="str">
        <f t="shared" si="18"/>
        <v/>
      </c>
      <c r="AO27" s="107" t="str">
        <f t="shared" si="18"/>
        <v/>
      </c>
      <c r="AP27" s="107" t="str">
        <f t="shared" si="18"/>
        <v/>
      </c>
    </row>
    <row r="28" spans="1:42" x14ac:dyDescent="0.3">
      <c r="A28" s="164"/>
      <c r="B28" s="39" t="s">
        <v>1183</v>
      </c>
      <c r="C28" s="83">
        <f>IFERROR(('Balancing Items'!D13-'Balancing Items'!D7)/1000, "")</f>
        <v>-2.3125175776406248</v>
      </c>
      <c r="D28" s="83">
        <f>IFERROR(('Balancing Items'!E13-'Balancing Items'!E7)/1000, "")</f>
        <v>-7.7235354891139725</v>
      </c>
      <c r="E28" s="83">
        <f>IFERROR(('Balancing Items'!F13-'Balancing Items'!F7)/1000, "")</f>
        <v>-6.2512535888752607</v>
      </c>
      <c r="F28" s="83">
        <f>IFERROR(('Balancing Items'!G13-'Balancing Items'!G7)/1000, "")</f>
        <v>-4.6006821317336</v>
      </c>
      <c r="G28" s="83">
        <f>IFERROR(('Balancing Items'!H13-'Balancing Items'!H7)/1000, "")</f>
        <v>-5.0282345096615897</v>
      </c>
      <c r="H28" s="83">
        <f>IFERROR(('Balancing Items'!I13-'Balancing Items'!I7)/1000, "")</f>
        <v>3.8321755068216299</v>
      </c>
      <c r="I28" s="83">
        <f>IFERROR(('Balancing Items'!J13-'Balancing Items'!J7)/1000, "")</f>
        <v>0.3687914688968158</v>
      </c>
      <c r="J28" s="83">
        <f>IFERROR(('Balancing Items'!K13-'Balancing Items'!K7)/1000, "")</f>
        <v>0.53194454864021101</v>
      </c>
      <c r="K28" s="83" t="str">
        <f>IFERROR(('Balancing Items'!L13-'Balancing Items'!L7)/1000, "")</f>
        <v/>
      </c>
      <c r="L28" s="83" t="str">
        <f>IFERROR(('Balancing Items'!M13-'Balancing Items'!M7)/1000, "")</f>
        <v/>
      </c>
      <c r="M28" s="83" t="str">
        <f>IFERROR(('Balancing Items'!N13-'Balancing Items'!N7)/1000, "")</f>
        <v/>
      </c>
      <c r="N28" s="83" t="str">
        <f>IFERROR(('Balancing Items'!O13-'Balancing Items'!O7)/1000, "")</f>
        <v/>
      </c>
      <c r="O28" s="83" t="str">
        <f>IFERROR(('Balancing Items'!P13-'Balancing Items'!P7)/1000, "")</f>
        <v/>
      </c>
      <c r="P28" s="83" t="str">
        <f>IFERROR(('Balancing Items'!Q13-'Balancing Items'!Q7)/1000, "")</f>
        <v/>
      </c>
      <c r="Q28" s="83" t="str">
        <f>IFERROR(('Balancing Items'!R13-'Balancing Items'!R7)/1000, "")</f>
        <v/>
      </c>
      <c r="R28" s="83" t="str">
        <f>IFERROR(('Balancing Items'!S13-'Balancing Items'!S7)/1000, "")</f>
        <v/>
      </c>
      <c r="S28" s="83" t="str">
        <f>IFERROR(('Balancing Items'!T13-'Balancing Items'!T7)/1000, "")</f>
        <v/>
      </c>
      <c r="T28" s="83" t="str">
        <f>IFERROR(('Balancing Items'!U13-'Balancing Items'!U7)/1000, "")</f>
        <v/>
      </c>
      <c r="U28" s="83" t="str">
        <f>IFERROR(('Balancing Items'!V13-'Balancing Items'!V7)/1000, "")</f>
        <v/>
      </c>
      <c r="V28" s="83" t="str">
        <f>IFERROR(('Balancing Items'!W13-'Balancing Items'!W7)/1000, "")</f>
        <v/>
      </c>
      <c r="W28" s="83" t="str">
        <f>IFERROR(('Balancing Items'!X13-'Balancing Items'!X7)/1000, "")</f>
        <v/>
      </c>
      <c r="X28" s="83" t="str">
        <f>IFERROR(('Balancing Items'!Y13-'Balancing Items'!Y7)/1000, "")</f>
        <v/>
      </c>
      <c r="Y28" s="83" t="str">
        <f>IFERROR(('Balancing Items'!Z13-'Balancing Items'!Z7)/1000, "")</f>
        <v/>
      </c>
      <c r="Z28" s="83" t="str">
        <f>IFERROR(('Balancing Items'!AA13-'Balancing Items'!AA7)/1000, "")</f>
        <v/>
      </c>
      <c r="AA28" s="83" t="str">
        <f>IFERROR(('Balancing Items'!AB13-'Balancing Items'!AB7)/1000, "")</f>
        <v/>
      </c>
      <c r="AB28" s="83" t="str">
        <f>IFERROR(('Balancing Items'!AC13-'Balancing Items'!AC7)/1000, "")</f>
        <v/>
      </c>
      <c r="AC28" s="83" t="str">
        <f>IFERROR(('Balancing Items'!AD13-'Balancing Items'!AD7)/1000, "")</f>
        <v/>
      </c>
      <c r="AD28" s="83" t="str">
        <f>IFERROR(('Balancing Items'!AE13-'Balancing Items'!AE7)/1000, "")</f>
        <v/>
      </c>
      <c r="AE28" s="83" t="str">
        <f>IFERROR(('Balancing Items'!AF13-'Balancing Items'!AF7)/1000, "")</f>
        <v/>
      </c>
      <c r="AF28" s="83" t="str">
        <f>IFERROR(('Balancing Items'!AG13-'Balancing Items'!AG7)/1000, "")</f>
        <v/>
      </c>
      <c r="AG28" s="83" t="str">
        <f>IFERROR(('Balancing Items'!AH13-'Balancing Items'!AH7)/1000, "")</f>
        <v/>
      </c>
      <c r="AH28" s="83" t="str">
        <f>IFERROR(('Balancing Items'!AI13-'Balancing Items'!AI7)/1000, "")</f>
        <v/>
      </c>
      <c r="AI28" s="83" t="str">
        <f>IFERROR(('Balancing Items'!AJ13-'Balancing Items'!AJ7)/1000, "")</f>
        <v/>
      </c>
      <c r="AJ28" s="83" t="str">
        <f>IFERROR(('Balancing Items'!AK13-'Balancing Items'!AK7)/1000, "")</f>
        <v/>
      </c>
      <c r="AK28" s="83" t="str">
        <f>IFERROR(('Balancing Items'!AL13-'Balancing Items'!AL7)/1000, "")</f>
        <v/>
      </c>
      <c r="AL28" s="83" t="str">
        <f>IFERROR(('Balancing Items'!AM13-'Balancing Items'!AM7)/1000, "")</f>
        <v/>
      </c>
      <c r="AM28" s="83" t="str">
        <f>IFERROR(('Balancing Items'!AN13-'Balancing Items'!AN7)/1000, "")</f>
        <v/>
      </c>
      <c r="AN28" s="83" t="str">
        <f>IFERROR(('Balancing Items'!AO13-'Balancing Items'!AO7)/1000, "")</f>
        <v/>
      </c>
      <c r="AO28" s="83" t="str">
        <f>IFERROR(('Balancing Items'!AP13-'Balancing Items'!AP7)/1000, "")</f>
        <v/>
      </c>
      <c r="AP28" s="83" t="str">
        <f>IFERROR(('Balancing Items'!AQ13-'Balancing Items'!AQ7)/1000, "")</f>
        <v/>
      </c>
    </row>
    <row r="29" spans="1:42" x14ac:dyDescent="0.3">
      <c r="A29" s="164"/>
      <c r="B29" s="39" t="s">
        <v>1184</v>
      </c>
      <c r="C29" s="83">
        <f>IF(Emissions!F105&gt;0, Emissions!F105/1000, "")</f>
        <v>40.478026368448141</v>
      </c>
      <c r="D29" s="83">
        <f>IF(Emissions!G105&gt;0, Emissions!G105/1000, "")</f>
        <v>41.234737484999158</v>
      </c>
      <c r="E29" s="83">
        <f>IF(Emissions!H105&gt;0, Emissions!H105/1000, "")</f>
        <v>40.132797636663305</v>
      </c>
      <c r="F29" s="83">
        <f>IF(Emissions!I105&gt;0, Emissions!I105/1000, "")</f>
        <v>36.576920533220417</v>
      </c>
      <c r="G29" s="83">
        <f>IF(Emissions!J105&gt;0, Emissions!J105/1000, "")</f>
        <v>35.334327238048083</v>
      </c>
      <c r="H29" s="83">
        <f>IF(Emissions!K105&gt;0, Emissions!K105/1000, "")</f>
        <v>31.400564227016318</v>
      </c>
      <c r="I29" s="83">
        <f>IF(Emissions!L105&gt;0, Emissions!L105/1000, "")</f>
        <v>30.416236256516303</v>
      </c>
      <c r="J29" s="83">
        <f>IF(Emissions!M105&gt;0, Emissions!M105/1000, "")</f>
        <v>31.278716338983831</v>
      </c>
      <c r="K29" s="83" t="str">
        <f>IF(Emissions!N105&gt;0, Emissions!N105/1000, "")</f>
        <v/>
      </c>
      <c r="L29" s="83" t="str">
        <f>IF(Emissions!O105&gt;0, Emissions!O105/1000, "")</f>
        <v/>
      </c>
      <c r="M29" s="83" t="str">
        <f>IF(Emissions!P105&gt;0, Emissions!P105/1000, "")</f>
        <v/>
      </c>
      <c r="N29" s="83" t="str">
        <f>IF(Emissions!Q105&gt;0, Emissions!Q105/1000, "")</f>
        <v/>
      </c>
      <c r="O29" s="83" t="str">
        <f>IF(Emissions!R105&gt;0, Emissions!R105/1000, "")</f>
        <v/>
      </c>
      <c r="P29" s="83" t="str">
        <f>IF(Emissions!S105&gt;0, Emissions!S105/1000, "")</f>
        <v/>
      </c>
      <c r="Q29" s="83" t="str">
        <f>IF(Emissions!T105&gt;0, Emissions!T105/1000, "")</f>
        <v/>
      </c>
      <c r="R29" s="83" t="str">
        <f>IF(Emissions!U105&gt;0, Emissions!U105/1000, "")</f>
        <v/>
      </c>
      <c r="S29" s="83" t="str">
        <f>IF(Emissions!V105&gt;0, Emissions!V105/1000, "")</f>
        <v/>
      </c>
      <c r="T29" s="83" t="str">
        <f>IF(Emissions!W105&gt;0, Emissions!W105/1000, "")</f>
        <v/>
      </c>
      <c r="U29" s="83" t="str">
        <f>IF(Emissions!X105&gt;0, Emissions!X105/1000, "")</f>
        <v/>
      </c>
      <c r="V29" s="83" t="str">
        <f>IF(Emissions!Y105&gt;0, Emissions!Y105/1000, "")</f>
        <v/>
      </c>
      <c r="W29" s="83" t="str">
        <f>IF(Emissions!Z105&gt;0, Emissions!Z105/1000, "")</f>
        <v/>
      </c>
      <c r="X29" s="83" t="str">
        <f>IF(Emissions!AA105&gt;0, Emissions!AA105/1000, "")</f>
        <v/>
      </c>
      <c r="Y29" s="83" t="str">
        <f>IF(Emissions!AB105&gt;0, Emissions!AB105/1000, "")</f>
        <v/>
      </c>
      <c r="Z29" s="83" t="str">
        <f>IF(Emissions!AC105&gt;0, Emissions!AC105/1000, "")</f>
        <v/>
      </c>
      <c r="AA29" s="83" t="str">
        <f>IF(Emissions!AD105&gt;0, Emissions!AD105/1000, "")</f>
        <v/>
      </c>
      <c r="AB29" s="83" t="str">
        <f>IF(Emissions!AE105&gt;0, Emissions!AE105/1000, "")</f>
        <v/>
      </c>
      <c r="AC29" s="83" t="str">
        <f>IF(Emissions!AF105&gt;0, Emissions!AF105/1000, "")</f>
        <v/>
      </c>
      <c r="AD29" s="83" t="str">
        <f>IF(Emissions!AG105&gt;0, Emissions!AG105/1000, "")</f>
        <v/>
      </c>
      <c r="AE29" s="83" t="str">
        <f>IF(Emissions!AH105&gt;0, Emissions!AH105/1000, "")</f>
        <v/>
      </c>
      <c r="AF29" s="83" t="str">
        <f>IF(Emissions!AI105&gt;0, Emissions!AI105/1000, "")</f>
        <v/>
      </c>
      <c r="AG29" s="83" t="str">
        <f>IF(Emissions!AJ105&gt;0, Emissions!AJ105/1000, "")</f>
        <v/>
      </c>
      <c r="AH29" s="83" t="str">
        <f>IF(Emissions!AK105&gt;0, Emissions!AK105/1000, "")</f>
        <v/>
      </c>
      <c r="AI29" s="83" t="str">
        <f>IF(Emissions!AL105&gt;0, Emissions!AL105/1000, "")</f>
        <v/>
      </c>
      <c r="AJ29" s="83" t="str">
        <f>IF(Emissions!AM105&gt;0, Emissions!AM105/1000, "")</f>
        <v/>
      </c>
      <c r="AK29" s="83" t="str">
        <f>IF(Emissions!AN105&gt;0, Emissions!AN105/1000, "")</f>
        <v/>
      </c>
      <c r="AL29" s="83" t="str">
        <f>IF(Emissions!AO105&gt;0, Emissions!AO105/1000, "")</f>
        <v/>
      </c>
      <c r="AM29" s="83" t="str">
        <f>IF(Emissions!AP105&gt;0, Emissions!AP105/1000, "")</f>
        <v/>
      </c>
      <c r="AN29" s="83" t="str">
        <f>IF(Emissions!AQ105&gt;0, Emissions!AQ105/1000, "")</f>
        <v/>
      </c>
      <c r="AO29" s="83" t="str">
        <f>IF(Emissions!AR105&gt;0, Emissions!AR105/1000, "")</f>
        <v/>
      </c>
      <c r="AP29" s="83" t="str">
        <f>IF(Emissions!AS105&gt;0, Emissions!AS105/1000, "")</f>
        <v/>
      </c>
    </row>
    <row r="30" spans="1:42" x14ac:dyDescent="0.3">
      <c r="B30" s="39" t="s">
        <v>772</v>
      </c>
      <c r="C30" s="52">
        <f>IF(SUM(DPO!D7,DPO!D27)&gt;0, SUM(DPO!D7,DPO!D27)/1000-C29, "")</f>
        <v>0.56749734361964954</v>
      </c>
      <c r="D30" s="52">
        <f>IF(SUM(DPO!E7,DPO!E27)&gt;0, SUM(DPO!E7,DPO!E27)/1000-D29, "")</f>
        <v>0.5464459363221863</v>
      </c>
      <c r="E30" s="52">
        <f>IF(SUM(DPO!F7,DPO!F27)&gt;0, SUM(DPO!F7,DPO!F27)/1000-E29, "")</f>
        <v>0.52782459810350701</v>
      </c>
      <c r="F30" s="52">
        <f>IF(SUM(DPO!G7,DPO!G27)&gt;0, SUM(DPO!G7,DPO!G27)/1000-F29, "")</f>
        <v>0.50578718478649165</v>
      </c>
      <c r="G30" s="52">
        <f>IF(SUM(DPO!H7,DPO!H27)&gt;0, SUM(DPO!H7,DPO!H27)/1000-G29, "")</f>
        <v>0.48902725396156654</v>
      </c>
      <c r="H30" s="52">
        <f>IF(SUM(DPO!I7,DPO!I27)&gt;0, SUM(DPO!I7,DPO!I27)/1000-H29, "")</f>
        <v>0.46082510591692838</v>
      </c>
      <c r="I30" s="52">
        <f>IF(SUM(DPO!J7,DPO!J27)&gt;0, SUM(DPO!J7,DPO!J27)/1000-I29, "")</f>
        <v>0.46096635215207016</v>
      </c>
      <c r="J30" s="52">
        <f>IF(SUM(DPO!K7,DPO!K27)&gt;0, SUM(DPO!K7,DPO!K27)/1000-J29, "")</f>
        <v>0.45448410472516798</v>
      </c>
      <c r="K30" s="52" t="str">
        <f>IF(SUM(DPO!L7,DPO!L27)&gt;0, SUM(DPO!L7,DPO!L27)/1000-K29, "")</f>
        <v/>
      </c>
      <c r="L30" s="52" t="str">
        <f>IF(SUM(DPO!M7,DPO!M27)&gt;0, SUM(DPO!M7,DPO!M27)/1000-L29, "")</f>
        <v/>
      </c>
      <c r="M30" s="52" t="str">
        <f>IF(SUM(DPO!N7,DPO!N27)&gt;0, SUM(DPO!N7,DPO!N27)/1000-M29, "")</f>
        <v/>
      </c>
      <c r="N30" s="52" t="str">
        <f>IF(SUM(DPO!O7,DPO!O27)&gt;0, SUM(DPO!O7,DPO!O27)/1000-N29, "")</f>
        <v/>
      </c>
      <c r="O30" s="52" t="str">
        <f>IF(SUM(DPO!P7,DPO!P27)&gt;0, SUM(DPO!P7,DPO!P27)/1000-O29, "")</f>
        <v/>
      </c>
      <c r="P30" s="52" t="str">
        <f>IF(SUM(DPO!Q7,DPO!Q27)&gt;0, SUM(DPO!Q7,DPO!Q27)/1000-P29, "")</f>
        <v/>
      </c>
      <c r="Q30" s="52" t="str">
        <f>IF(SUM(DPO!R7,DPO!R27)&gt;0, SUM(DPO!R7,DPO!R27)/1000-Q29, "")</f>
        <v/>
      </c>
      <c r="R30" s="52" t="str">
        <f>IF(SUM(DPO!S7,DPO!S27)&gt;0, SUM(DPO!S7,DPO!S27)/1000-R29, "")</f>
        <v/>
      </c>
      <c r="S30" s="52" t="str">
        <f>IF(SUM(DPO!T7,DPO!T27)&gt;0, SUM(DPO!T7,DPO!T27)/1000-S29, "")</f>
        <v/>
      </c>
      <c r="T30" s="52" t="str">
        <f>IF(SUM(DPO!U7,DPO!U27)&gt;0, SUM(DPO!U7,DPO!U27)/1000-T29, "")</f>
        <v/>
      </c>
      <c r="U30" s="52" t="str">
        <f>IF(SUM(DPO!V7,DPO!V27)&gt;0, SUM(DPO!V7,DPO!V27)/1000-U29, "")</f>
        <v/>
      </c>
      <c r="V30" s="52" t="str">
        <f>IF(SUM(DPO!W7,DPO!W27)&gt;0, SUM(DPO!W7,DPO!W27)/1000-V29, "")</f>
        <v/>
      </c>
      <c r="W30" s="52" t="str">
        <f>IF(SUM(DPO!X7,DPO!X27)&gt;0, SUM(DPO!X7,DPO!X27)/1000-W29, "")</f>
        <v/>
      </c>
      <c r="X30" s="52" t="str">
        <f>IF(SUM(DPO!Y7,DPO!Y27)&gt;0, SUM(DPO!Y7,DPO!Y27)/1000-X29, "")</f>
        <v/>
      </c>
      <c r="Y30" s="52" t="str">
        <f>IF(SUM(DPO!Z7,DPO!Z27)&gt;0, SUM(DPO!Z7,DPO!Z27)/1000-Y29, "")</f>
        <v/>
      </c>
      <c r="Z30" s="52" t="str">
        <f>IF(SUM(DPO!AA7,DPO!AA27)&gt;0, SUM(DPO!AA7,DPO!AA27)/1000-Z29, "")</f>
        <v/>
      </c>
      <c r="AA30" s="52" t="str">
        <f>IF(SUM(DPO!AB7,DPO!AB27)&gt;0, SUM(DPO!AB7,DPO!AB27)/1000-AA29, "")</f>
        <v/>
      </c>
      <c r="AB30" s="52" t="str">
        <f>IF(SUM(DPO!AC7,DPO!AC27)&gt;0, SUM(DPO!AC7,DPO!AC27)/1000-AB29, "")</f>
        <v/>
      </c>
      <c r="AC30" s="52" t="str">
        <f>IF(SUM(DPO!AD7,DPO!AD27)&gt;0, SUM(DPO!AD7,DPO!AD27)/1000-AC29, "")</f>
        <v/>
      </c>
      <c r="AD30" s="52" t="str">
        <f>IF(SUM(DPO!AE7,DPO!AE27)&gt;0, SUM(DPO!AE7,DPO!AE27)/1000-AD29, "")</f>
        <v/>
      </c>
      <c r="AE30" s="52" t="str">
        <f>IF(SUM(DPO!AF7,DPO!AF27)&gt;0, SUM(DPO!AF7,DPO!AF27)/1000-AE29, "")</f>
        <v/>
      </c>
      <c r="AF30" s="52" t="str">
        <f>IF(SUM(DPO!AG7,DPO!AG27)&gt;0, SUM(DPO!AG7,DPO!AG27)/1000-AF29, "")</f>
        <v/>
      </c>
      <c r="AG30" s="52" t="str">
        <f>IF(SUM(DPO!AH7,DPO!AH27)&gt;0, SUM(DPO!AH7,DPO!AH27)/1000-AG29, "")</f>
        <v/>
      </c>
      <c r="AH30" s="52" t="str">
        <f>IF(SUM(DPO!AI7,DPO!AI27)&gt;0, SUM(DPO!AI7,DPO!AI27)/1000-AH29, "")</f>
        <v/>
      </c>
      <c r="AI30" s="52" t="str">
        <f>IF(SUM(DPO!AJ7,DPO!AJ27)&gt;0, SUM(DPO!AJ7,DPO!AJ27)/1000-AI29, "")</f>
        <v/>
      </c>
      <c r="AJ30" s="52" t="str">
        <f>IF(SUM(DPO!AK7,DPO!AK27)&gt;0, SUM(DPO!AK7,DPO!AK27)/1000-AJ29, "")</f>
        <v/>
      </c>
      <c r="AK30" s="52" t="str">
        <f>IF(SUM(DPO!AL7,DPO!AL27)&gt;0, SUM(DPO!AL7,DPO!AL27)/1000-AK29, "")</f>
        <v/>
      </c>
      <c r="AL30" s="52" t="str">
        <f>IF(SUM(DPO!AM7,DPO!AM27)&gt;0, SUM(DPO!AM7,DPO!AM27)/1000-AL29, "")</f>
        <v/>
      </c>
      <c r="AM30" s="52" t="str">
        <f>IF(SUM(DPO!AN7,DPO!AN27)&gt;0, SUM(DPO!AN7,DPO!AN27)/1000-AM29, "")</f>
        <v/>
      </c>
      <c r="AN30" s="52" t="str">
        <f>IF(SUM(DPO!AO7,DPO!AO27)&gt;0, SUM(DPO!AO7,DPO!AO27)/1000-AN29, "")</f>
        <v/>
      </c>
      <c r="AO30" s="52" t="str">
        <f>IF(SUM(DPO!AP7,DPO!AP27)&gt;0, SUM(DPO!AP7,DPO!AP27)/1000-AO29, "")</f>
        <v/>
      </c>
      <c r="AP30" s="52" t="str">
        <f>IF(SUM(DPO!AQ7,DPO!AQ27)&gt;0, SUM(DPO!AQ7,DPO!AQ27)/1000-AP29, "")</f>
        <v/>
      </c>
    </row>
    <row r="31" spans="1:42" x14ac:dyDescent="0.3">
      <c r="B31" s="39" t="s">
        <v>1185</v>
      </c>
      <c r="C31" s="83">
        <f>IF(SUM(DPO!D34,DPO!D44)&gt;0, SUM(DPO!D34,DPO!D44)/1000, "")</f>
        <v>5.9337434009436709</v>
      </c>
      <c r="D31" s="83">
        <f>IF(SUM(DPO!E34,DPO!E44)&gt;0, SUM(DPO!E34,DPO!E44)/1000, "")</f>
        <v>6.1655328233462239</v>
      </c>
      <c r="E31" s="83">
        <f>IF(SUM(DPO!F34,DPO!F44)&gt;0, SUM(DPO!F34,DPO!F44)/1000, "")</f>
        <v>5.9230422666318416</v>
      </c>
      <c r="F31" s="83">
        <f>IF(SUM(DPO!G34,DPO!G44)&gt;0, SUM(DPO!G34,DPO!G44)/1000, "")</f>
        <v>5.8704002706989611</v>
      </c>
      <c r="G31" s="83">
        <f>IF(SUM(DPO!H34,DPO!H44)&gt;0, SUM(DPO!H34,DPO!H44)/1000, "")</f>
        <v>5.6399025616827494</v>
      </c>
      <c r="H31" s="83">
        <f>IF(SUM(DPO!I34,DPO!I44)&gt;0, SUM(DPO!I34,DPO!I44)/1000, "")</f>
        <v>5.6974966095499786</v>
      </c>
      <c r="I31" s="83">
        <f>IF(SUM(DPO!J34,DPO!J44)&gt;0, SUM(DPO!J34,DPO!J44)/1000, "")</f>
        <v>5.8565733102459054</v>
      </c>
      <c r="J31" s="83">
        <f>IF(SUM(DPO!K34,DPO!K44)&gt;0, SUM(DPO!K34,DPO!K44)/1000, "")</f>
        <v>5.3976574558161827</v>
      </c>
      <c r="K31" s="83" t="str">
        <f>IF(SUM(DPO!L34,DPO!L44)&gt;0, SUM(DPO!L34,DPO!L44)/1000, "")</f>
        <v/>
      </c>
      <c r="L31" s="83" t="str">
        <f>IF(SUM(DPO!M34,DPO!M44)&gt;0, SUM(DPO!M34,DPO!M44)/1000, "")</f>
        <v/>
      </c>
      <c r="M31" s="83" t="str">
        <f>IF(SUM(DPO!N34,DPO!N44)&gt;0, SUM(DPO!N34,DPO!N44)/1000, "")</f>
        <v/>
      </c>
      <c r="N31" s="83" t="str">
        <f>IF(SUM(DPO!O34,DPO!O44)&gt;0, SUM(DPO!O34,DPO!O44)/1000, "")</f>
        <v/>
      </c>
      <c r="O31" s="83" t="str">
        <f>IF(SUM(DPO!P34,DPO!P44)&gt;0, SUM(DPO!P34,DPO!P44)/1000, "")</f>
        <v/>
      </c>
      <c r="P31" s="83" t="str">
        <f>IF(SUM(DPO!Q34,DPO!Q44)&gt;0, SUM(DPO!Q34,DPO!Q44)/1000, "")</f>
        <v/>
      </c>
      <c r="Q31" s="83" t="str">
        <f>IF(SUM(DPO!R34,DPO!R44)&gt;0, SUM(DPO!R34,DPO!R44)/1000, "")</f>
        <v/>
      </c>
      <c r="R31" s="83" t="str">
        <f>IF(SUM(DPO!S34,DPO!S44)&gt;0, SUM(DPO!S34,DPO!S44)/1000, "")</f>
        <v/>
      </c>
      <c r="S31" s="83" t="str">
        <f>IF(SUM(DPO!T34,DPO!T44)&gt;0, SUM(DPO!T34,DPO!T44)/1000, "")</f>
        <v/>
      </c>
      <c r="T31" s="83" t="str">
        <f>IF(SUM(DPO!U34,DPO!U44)&gt;0, SUM(DPO!U34,DPO!U44)/1000, "")</f>
        <v/>
      </c>
      <c r="U31" s="83" t="str">
        <f>IF(SUM(DPO!V34,DPO!V44)&gt;0, SUM(DPO!V34,DPO!V44)/1000, "")</f>
        <v/>
      </c>
      <c r="V31" s="83" t="str">
        <f>IF(SUM(DPO!W34,DPO!W44)&gt;0, SUM(DPO!W34,DPO!W44)/1000, "")</f>
        <v/>
      </c>
      <c r="W31" s="83" t="str">
        <f>IF(SUM(DPO!X34,DPO!X44)&gt;0, SUM(DPO!X34,DPO!X44)/1000, "")</f>
        <v/>
      </c>
      <c r="X31" s="83" t="str">
        <f>IF(SUM(DPO!Y34,DPO!Y44)&gt;0, SUM(DPO!Y34,DPO!Y44)/1000, "")</f>
        <v/>
      </c>
      <c r="Y31" s="83" t="str">
        <f>IF(SUM(DPO!Z34,DPO!Z44)&gt;0, SUM(DPO!Z34,DPO!Z44)/1000, "")</f>
        <v/>
      </c>
      <c r="Z31" s="83" t="str">
        <f>IF(SUM(DPO!AA34,DPO!AA44)&gt;0, SUM(DPO!AA34,DPO!AA44)/1000, "")</f>
        <v/>
      </c>
      <c r="AA31" s="83" t="str">
        <f>IF(SUM(DPO!AB34,DPO!AB44)&gt;0, SUM(DPO!AB34,DPO!AB44)/1000, "")</f>
        <v/>
      </c>
      <c r="AB31" s="83" t="str">
        <f>IF(SUM(DPO!AC34,DPO!AC44)&gt;0, SUM(DPO!AC34,DPO!AC44)/1000, "")</f>
        <v/>
      </c>
      <c r="AC31" s="83" t="str">
        <f>IF(SUM(DPO!AD34,DPO!AD44)&gt;0, SUM(DPO!AD34,DPO!AD44)/1000, "")</f>
        <v/>
      </c>
      <c r="AD31" s="83" t="str">
        <f>IF(SUM(DPO!AE34,DPO!AE44)&gt;0, SUM(DPO!AE34,DPO!AE44)/1000, "")</f>
        <v/>
      </c>
      <c r="AE31" s="83" t="str">
        <f>IF(SUM(DPO!AF34,DPO!AF44)&gt;0, SUM(DPO!AF34,DPO!AF44)/1000, "")</f>
        <v/>
      </c>
      <c r="AF31" s="83" t="str">
        <f>IF(SUM(DPO!AG34,DPO!AG44)&gt;0, SUM(DPO!AG34,DPO!AG44)/1000, "")</f>
        <v/>
      </c>
      <c r="AG31" s="83" t="str">
        <f>IF(SUM(DPO!AH34,DPO!AH44)&gt;0, SUM(DPO!AH34,DPO!AH44)/1000, "")</f>
        <v/>
      </c>
      <c r="AH31" s="83" t="str">
        <f>IF(SUM(DPO!AI34,DPO!AI44)&gt;0, SUM(DPO!AI34,DPO!AI44)/1000, "")</f>
        <v/>
      </c>
      <c r="AI31" s="83" t="str">
        <f>IF(SUM(DPO!AJ34,DPO!AJ44)&gt;0, SUM(DPO!AJ34,DPO!AJ44)/1000, "")</f>
        <v/>
      </c>
      <c r="AJ31" s="83" t="str">
        <f>IF(SUM(DPO!AK34,DPO!AK44)&gt;0, SUM(DPO!AK34,DPO!AK44)/1000, "")</f>
        <v/>
      </c>
      <c r="AK31" s="83" t="str">
        <f>IF(SUM(DPO!AL34,DPO!AL44)&gt;0, SUM(DPO!AL34,DPO!AL44)/1000, "")</f>
        <v/>
      </c>
      <c r="AL31" s="83" t="str">
        <f>IF(SUM(DPO!AM34,DPO!AM44)&gt;0, SUM(DPO!AM34,DPO!AM44)/1000, "")</f>
        <v/>
      </c>
      <c r="AM31" s="83" t="str">
        <f>IF(SUM(DPO!AN34,DPO!AN44)&gt;0, SUM(DPO!AN34,DPO!AN44)/1000, "")</f>
        <v/>
      </c>
      <c r="AN31" s="83" t="str">
        <f>IF(SUM(DPO!AO34,DPO!AO44)&gt;0, SUM(DPO!AO34,DPO!AO44)/1000, "")</f>
        <v/>
      </c>
      <c r="AO31" s="83" t="str">
        <f>IF(SUM(DPO!AP34,DPO!AP44)&gt;0, SUM(DPO!AP34,DPO!AP44)/1000, "")</f>
        <v/>
      </c>
      <c r="AP31" s="83" t="str">
        <f>IF(SUM(DPO!AQ34,DPO!AQ44)&gt;0, SUM(DPO!AQ34,DPO!AQ44)/1000, "")</f>
        <v/>
      </c>
    </row>
    <row r="32" spans="1:42" x14ac:dyDescent="0.3">
      <c r="B32" s="39" t="s">
        <v>1186</v>
      </c>
      <c r="C32" s="83">
        <f>IFERROR(Indicators!C41/1000, "")</f>
        <v>23.783535987931739</v>
      </c>
      <c r="D32" s="83">
        <f>IFERROR(Indicators!D41/1000, "")</f>
        <v>22.159528793337785</v>
      </c>
      <c r="E32" s="83">
        <f>IFERROR(Indicators!E41/1000, "")</f>
        <v>21.170222730812732</v>
      </c>
      <c r="F32" s="83">
        <f>IFERROR(Indicators!F41/1000, "")</f>
        <v>25.059783349386564</v>
      </c>
      <c r="G32" s="83">
        <f>IFERROR(Indicators!G41/1000, "")</f>
        <v>27.910367785544601</v>
      </c>
      <c r="H32" s="83">
        <f>IFERROR(Indicators!H41/1000, "")</f>
        <v>23.129594592809269</v>
      </c>
      <c r="I32" s="83">
        <f>IFERROR(Indicators!I41/1000, "")</f>
        <v>25.422317590036545</v>
      </c>
      <c r="J32" s="83">
        <f>IFERROR(Indicators!J41/1000, "")</f>
        <v>23.26740686145553</v>
      </c>
      <c r="K32" s="83" t="str">
        <f>IFERROR(Indicators!K41/1000, "")</f>
        <v/>
      </c>
      <c r="L32" s="83" t="str">
        <f>IFERROR(Indicators!L41/1000, "")</f>
        <v/>
      </c>
      <c r="M32" s="83" t="str">
        <f>IFERROR(Indicators!M41/1000, "")</f>
        <v/>
      </c>
      <c r="N32" s="83" t="str">
        <f>IFERROR(Indicators!N41/1000, "")</f>
        <v/>
      </c>
      <c r="O32" s="83" t="str">
        <f>IFERROR(Indicators!O41/1000, "")</f>
        <v/>
      </c>
      <c r="P32" s="83" t="str">
        <f>IFERROR(Indicators!P41/1000, "")</f>
        <v/>
      </c>
      <c r="Q32" s="83" t="str">
        <f>IFERROR(Indicators!Q41/1000, "")</f>
        <v/>
      </c>
      <c r="R32" s="83" t="str">
        <f>IFERROR(Indicators!R41/1000, "")</f>
        <v/>
      </c>
      <c r="S32" s="83" t="str">
        <f>IFERROR(Indicators!S41/1000, "")</f>
        <v/>
      </c>
      <c r="T32" s="83" t="str">
        <f>IFERROR(Indicators!T41/1000, "")</f>
        <v/>
      </c>
      <c r="U32" s="83" t="str">
        <f>IFERROR(Indicators!U41/1000, "")</f>
        <v/>
      </c>
      <c r="V32" s="83" t="str">
        <f>IFERROR(Indicators!V41/1000, "")</f>
        <v/>
      </c>
      <c r="W32" s="83" t="str">
        <f>IFERROR(Indicators!W41/1000, "")</f>
        <v/>
      </c>
      <c r="X32" s="83" t="str">
        <f>IFERROR(Indicators!X41/1000, "")</f>
        <v/>
      </c>
      <c r="Y32" s="83" t="str">
        <f>IFERROR(Indicators!Y41/1000, "")</f>
        <v/>
      </c>
      <c r="Z32" s="83" t="str">
        <f>IFERROR(Indicators!Z41/1000, "")</f>
        <v/>
      </c>
      <c r="AA32" s="83" t="str">
        <f>IFERROR(Indicators!AA41/1000, "")</f>
        <v/>
      </c>
      <c r="AB32" s="83" t="str">
        <f>IFERROR(Indicators!AB41/1000, "")</f>
        <v/>
      </c>
      <c r="AC32" s="83" t="str">
        <f>IFERROR(Indicators!AC41/1000, "")</f>
        <v/>
      </c>
      <c r="AD32" s="83" t="str">
        <f>IFERROR(Indicators!AD41/1000, "")</f>
        <v/>
      </c>
      <c r="AE32" s="83" t="str">
        <f>IFERROR(Indicators!AE41/1000, "")</f>
        <v/>
      </c>
      <c r="AF32" s="83" t="str">
        <f>IFERROR(Indicators!AF41/1000, "")</f>
        <v/>
      </c>
      <c r="AG32" s="83" t="str">
        <f>IFERROR(Indicators!AG41/1000, "")</f>
        <v/>
      </c>
      <c r="AH32" s="83" t="str">
        <f>IFERROR(Indicators!AH41/1000, "")</f>
        <v/>
      </c>
      <c r="AI32" s="83" t="str">
        <f>IFERROR(Indicators!AI41/1000, "")</f>
        <v/>
      </c>
      <c r="AJ32" s="83" t="str">
        <f>IFERROR(Indicators!AJ41/1000, "")</f>
        <v/>
      </c>
      <c r="AK32" s="83" t="str">
        <f>IFERROR(Indicators!AK41/1000, "")</f>
        <v/>
      </c>
      <c r="AL32" s="83" t="str">
        <f>IFERROR(Indicators!AL41/1000, "")</f>
        <v/>
      </c>
      <c r="AM32" s="83" t="str">
        <f>IFERROR(Indicators!AM41/1000, "")</f>
        <v/>
      </c>
      <c r="AN32" s="83" t="str">
        <f>IFERROR(Indicators!AN41/1000, "")</f>
        <v/>
      </c>
      <c r="AO32" s="83" t="str">
        <f>IFERROR(Indicators!AO41/1000, "")</f>
        <v/>
      </c>
      <c r="AP32" s="83" t="str">
        <f>IFERROR(Indicators!AP41/1000, "")</f>
        <v/>
      </c>
    </row>
    <row r="33" spans="2:42" x14ac:dyDescent="0.3">
      <c r="B33" s="33" t="s">
        <v>1187</v>
      </c>
      <c r="C33" s="107">
        <f>IF(SUM(C34:C38,C21)&gt;0, SUM(C34:C38,C21), "")</f>
        <v>10.603896738014361</v>
      </c>
      <c r="D33" s="107">
        <f>IF(SUM(D34:D38,D21)&gt;0, SUM(D34:D38,D21), "")</f>
        <v>9.6258801967013614</v>
      </c>
      <c r="E33" s="107">
        <f t="shared" ref="E33:J33" si="19">IF(SUM(E34:E38,E21)&gt;0, SUM(E34:E38,E21), "")</f>
        <v>10.291713384665361</v>
      </c>
      <c r="F33" s="107">
        <f t="shared" si="19"/>
        <v>10.624925737092999</v>
      </c>
      <c r="G33" s="107">
        <f t="shared" si="19"/>
        <v>11.661433124637</v>
      </c>
      <c r="H33" s="107">
        <f t="shared" si="19"/>
        <v>11.825418423</v>
      </c>
      <c r="I33" s="107">
        <f t="shared" si="19"/>
        <v>12.08078632</v>
      </c>
      <c r="J33" s="107">
        <f t="shared" si="19"/>
        <v>11.986423799999999</v>
      </c>
      <c r="K33" s="107" t="str">
        <f t="shared" ref="K33:AP33" si="20">IF(SUM(K34:K38,K21)&gt;0, SUM(K34:K38,K21), "")</f>
        <v/>
      </c>
      <c r="L33" s="107" t="str">
        <f t="shared" si="20"/>
        <v/>
      </c>
      <c r="M33" s="107" t="str">
        <f t="shared" si="20"/>
        <v/>
      </c>
      <c r="N33" s="107" t="str">
        <f t="shared" si="20"/>
        <v/>
      </c>
      <c r="O33" s="107" t="str">
        <f t="shared" si="20"/>
        <v/>
      </c>
      <c r="P33" s="107" t="str">
        <f t="shared" si="20"/>
        <v/>
      </c>
      <c r="Q33" s="107" t="str">
        <f t="shared" si="20"/>
        <v/>
      </c>
      <c r="R33" s="107" t="str">
        <f t="shared" si="20"/>
        <v/>
      </c>
      <c r="S33" s="107" t="str">
        <f t="shared" si="20"/>
        <v/>
      </c>
      <c r="T33" s="107" t="str">
        <f t="shared" si="20"/>
        <v/>
      </c>
      <c r="U33" s="107" t="str">
        <f t="shared" si="20"/>
        <v/>
      </c>
      <c r="V33" s="107" t="str">
        <f t="shared" si="20"/>
        <v/>
      </c>
      <c r="W33" s="107" t="str">
        <f t="shared" si="20"/>
        <v/>
      </c>
      <c r="X33" s="107" t="str">
        <f t="shared" si="20"/>
        <v/>
      </c>
      <c r="Y33" s="107" t="str">
        <f t="shared" si="20"/>
        <v/>
      </c>
      <c r="Z33" s="107" t="str">
        <f t="shared" si="20"/>
        <v/>
      </c>
      <c r="AA33" s="107" t="str">
        <f t="shared" si="20"/>
        <v/>
      </c>
      <c r="AB33" s="107" t="str">
        <f t="shared" si="20"/>
        <v/>
      </c>
      <c r="AC33" s="107" t="str">
        <f t="shared" si="20"/>
        <v/>
      </c>
      <c r="AD33" s="107" t="str">
        <f t="shared" si="20"/>
        <v/>
      </c>
      <c r="AE33" s="107" t="str">
        <f t="shared" si="20"/>
        <v/>
      </c>
      <c r="AF33" s="107" t="str">
        <f t="shared" si="20"/>
        <v/>
      </c>
      <c r="AG33" s="107" t="str">
        <f t="shared" si="20"/>
        <v/>
      </c>
      <c r="AH33" s="107" t="str">
        <f t="shared" si="20"/>
        <v/>
      </c>
      <c r="AI33" s="107" t="str">
        <f t="shared" si="20"/>
        <v/>
      </c>
      <c r="AJ33" s="107" t="str">
        <f t="shared" si="20"/>
        <v/>
      </c>
      <c r="AK33" s="107" t="str">
        <f t="shared" si="20"/>
        <v/>
      </c>
      <c r="AL33" s="107" t="str">
        <f t="shared" si="20"/>
        <v/>
      </c>
      <c r="AM33" s="107" t="str">
        <f t="shared" si="20"/>
        <v/>
      </c>
      <c r="AN33" s="107" t="str">
        <f t="shared" si="20"/>
        <v/>
      </c>
      <c r="AO33" s="107" t="str">
        <f t="shared" si="20"/>
        <v/>
      </c>
      <c r="AP33" s="107" t="str">
        <f t="shared" si="20"/>
        <v/>
      </c>
    </row>
    <row r="34" spans="2:42" x14ac:dyDescent="0.3">
      <c r="B34" s="39" t="s">
        <v>1188</v>
      </c>
      <c r="C34" s="83">
        <f>IF(Waste!E46&gt;0, Waste!E46/1000000, "")</f>
        <v>4.6707910000000004</v>
      </c>
      <c r="D34" s="83">
        <f>IF(Waste!F46&gt;0, Waste!F46/1000000, "")</f>
        <v>4.4810800000000004</v>
      </c>
      <c r="E34" s="83">
        <f>IF(Waste!G46&gt;0, Waste!G46/1000000, "")</f>
        <v>4.07036</v>
      </c>
      <c r="F34" s="83">
        <f>IF(Waste!H46&gt;0, Waste!H46/1000000, "")</f>
        <v>4.1104700000000003</v>
      </c>
      <c r="G34" s="83">
        <f>IF(Waste!I46&gt;0, Waste!I46/1000000, "")</f>
        <v>4.1809019999999997</v>
      </c>
      <c r="H34" s="83">
        <f>IF(Waste!J46&gt;0, Waste!J46/1000000, "")</f>
        <v>3.7159970000000002</v>
      </c>
      <c r="I34" s="83">
        <f>IF(Waste!K46&gt;0, Waste!K46/1000000, "")</f>
        <v>3.8280650000000001</v>
      </c>
      <c r="J34" s="83">
        <f>IF(Waste!L46&gt;0, Waste!L46/1000000, "")</f>
        <v>3.7404799999999998</v>
      </c>
      <c r="K34" s="83" t="str">
        <f>IF(Waste!M46&gt;0, Waste!M46/1000000, "")</f>
        <v/>
      </c>
      <c r="L34" s="83" t="str">
        <f>IF(Waste!N46&gt;0, Waste!N46/1000000, "")</f>
        <v/>
      </c>
      <c r="M34" s="83" t="str">
        <f>IF(Waste!O46&gt;0, Waste!O46/1000000, "")</f>
        <v/>
      </c>
      <c r="N34" s="83" t="str">
        <f>IF(Waste!P46&gt;0, Waste!P46/1000000, "")</f>
        <v/>
      </c>
      <c r="O34" s="83" t="str">
        <f>IF(Waste!Q46&gt;0, Waste!Q46/1000000, "")</f>
        <v/>
      </c>
      <c r="P34" s="83" t="str">
        <f>IF(Waste!R46&gt;0, Waste!R46/1000000, "")</f>
        <v/>
      </c>
      <c r="Q34" s="83" t="str">
        <f>IF(Waste!S46&gt;0, Waste!S46/1000000, "")</f>
        <v/>
      </c>
      <c r="R34" s="83" t="str">
        <f>IF(Waste!T46&gt;0, Waste!T46/1000000, "")</f>
        <v/>
      </c>
      <c r="S34" s="83" t="str">
        <f>IF(Waste!U46&gt;0, Waste!U46/1000000, "")</f>
        <v/>
      </c>
      <c r="T34" s="83" t="str">
        <f>IF(Waste!V46&gt;0, Waste!V46/1000000, "")</f>
        <v/>
      </c>
      <c r="U34" s="83" t="str">
        <f>IF(Waste!W46&gt;0, Waste!W46/1000000, "")</f>
        <v/>
      </c>
      <c r="V34" s="83" t="str">
        <f>IF(Waste!X46&gt;0, Waste!X46/1000000, "")</f>
        <v/>
      </c>
      <c r="W34" s="83" t="str">
        <f>IF(Waste!Y46&gt;0, Waste!Y46/1000000, "")</f>
        <v/>
      </c>
      <c r="X34" s="83" t="str">
        <f>IF(Waste!Z46&gt;0, Waste!Z46/1000000, "")</f>
        <v/>
      </c>
      <c r="Y34" s="83" t="str">
        <f>IF(Waste!AA46&gt;0, Waste!AA46/1000000, "")</f>
        <v/>
      </c>
      <c r="Z34" s="83" t="str">
        <f>IF(Waste!AB46&gt;0, Waste!AB46/1000000, "")</f>
        <v/>
      </c>
      <c r="AA34" s="83" t="str">
        <f>IF(Waste!AC46&gt;0, Waste!AC46/1000000, "")</f>
        <v/>
      </c>
      <c r="AB34" s="83" t="str">
        <f>IF(Waste!AD46&gt;0, Waste!AD46/1000000, "")</f>
        <v/>
      </c>
      <c r="AC34" s="83" t="str">
        <f>IF(Waste!AE46&gt;0, Waste!AE46/1000000, "")</f>
        <v/>
      </c>
      <c r="AD34" s="83" t="str">
        <f>IF(Waste!AF46&gt;0, Waste!AF46/1000000, "")</f>
        <v/>
      </c>
      <c r="AE34" s="83" t="str">
        <f>IF(Waste!AG46&gt;0, Waste!AG46/1000000, "")</f>
        <v/>
      </c>
      <c r="AF34" s="83" t="str">
        <f>IF(Waste!AH46&gt;0, Waste!AH46/1000000, "")</f>
        <v/>
      </c>
      <c r="AG34" s="83" t="str">
        <f>IF(Waste!AI46&gt;0, Waste!AI46/1000000, "")</f>
        <v/>
      </c>
      <c r="AH34" s="83" t="str">
        <f>IF(Waste!AJ46&gt;0, Waste!AJ46/1000000, "")</f>
        <v/>
      </c>
      <c r="AI34" s="83" t="str">
        <f>IF(Waste!AK46&gt;0, Waste!AK46/1000000, "")</f>
        <v/>
      </c>
      <c r="AJ34" s="83" t="str">
        <f>IF(Waste!AL46&gt;0, Waste!AL46/1000000, "")</f>
        <v/>
      </c>
      <c r="AK34" s="83" t="str">
        <f>IF(Waste!AM46&gt;0, Waste!AM46/1000000, "")</f>
        <v/>
      </c>
      <c r="AL34" s="83" t="str">
        <f>IF(Waste!AN46&gt;0, Waste!AN46/1000000, "")</f>
        <v/>
      </c>
      <c r="AM34" s="83" t="str">
        <f>IF(Waste!AO46&gt;0, Waste!AO46/1000000, "")</f>
        <v/>
      </c>
      <c r="AN34" s="83" t="str">
        <f>IF(Waste!AP46&gt;0, Waste!AP46/1000000, "")</f>
        <v/>
      </c>
      <c r="AO34" s="83" t="str">
        <f>IF(Waste!AQ46&gt;0, Waste!AQ46/1000000, "")</f>
        <v/>
      </c>
      <c r="AP34" s="83" t="str">
        <f>IF(Waste!AR46&gt;0, Waste!AR46/1000000, "")</f>
        <v/>
      </c>
    </row>
    <row r="35" spans="2:42" x14ac:dyDescent="0.3">
      <c r="B35" s="39" t="s">
        <v>767</v>
      </c>
      <c r="C35" s="52">
        <f>IF(Waste!E47&gt;0, Waste!E47/1000000, "")</f>
        <v>0.16101299999999999</v>
      </c>
      <c r="D35" s="52">
        <f>IF(Waste!F47&gt;0, Waste!F47/1000000, "")</f>
        <v>8.3234000000000002E-2</v>
      </c>
      <c r="E35" s="52">
        <f>IF(Waste!G47&gt;0, Waste!G47/1000000, "")</f>
        <v>8.2849999999999993E-2</v>
      </c>
      <c r="F35" s="52">
        <f>IF(Waste!H47&gt;0, Waste!H47/1000000, "")</f>
        <v>0.120689</v>
      </c>
      <c r="G35" s="52">
        <f>IF(Waste!I47&gt;0, Waste!I47/1000000, "")</f>
        <v>0.12549400102</v>
      </c>
      <c r="H35" s="52">
        <f>IF(Waste!J47&gt;0, Waste!J47/1000000, "")</f>
        <v>0.111218</v>
      </c>
      <c r="I35" s="52">
        <f>IF(Waste!K47&gt;0, Waste!K47/1000000, "")</f>
        <v>0.10922</v>
      </c>
      <c r="J35" s="52">
        <f>IF(Waste!L47&gt;0, Waste!L47/1000000, "")</f>
        <v>0.177147</v>
      </c>
      <c r="K35" s="52" t="str">
        <f>IF(Waste!M47&gt;0, Waste!M47/1000000, "")</f>
        <v/>
      </c>
      <c r="L35" s="52" t="str">
        <f>IF(Waste!N47&gt;0, Waste!N47/1000000, "")</f>
        <v/>
      </c>
      <c r="M35" s="52" t="str">
        <f>IF(Waste!O47&gt;0, Waste!O47/1000000, "")</f>
        <v/>
      </c>
      <c r="N35" s="52" t="str">
        <f>IF(Waste!P47&gt;0, Waste!P47/1000000, "")</f>
        <v/>
      </c>
      <c r="O35" s="52" t="str">
        <f>IF(Waste!Q47&gt;0, Waste!Q47/1000000, "")</f>
        <v/>
      </c>
      <c r="P35" s="52" t="str">
        <f>IF(Waste!R47&gt;0, Waste!R47/1000000, "")</f>
        <v/>
      </c>
      <c r="Q35" s="52" t="str">
        <f>IF(Waste!S47&gt;0, Waste!S47/1000000, "")</f>
        <v/>
      </c>
      <c r="R35" s="52" t="str">
        <f>IF(Waste!T47&gt;0, Waste!T47/1000000, "")</f>
        <v/>
      </c>
      <c r="S35" s="52" t="str">
        <f>IF(Waste!U47&gt;0, Waste!U47/1000000, "")</f>
        <v/>
      </c>
      <c r="T35" s="52" t="str">
        <f>IF(Waste!V47&gt;0, Waste!V47/1000000, "")</f>
        <v/>
      </c>
      <c r="U35" s="52" t="str">
        <f>IF(Waste!W47&gt;0, Waste!W47/1000000, "")</f>
        <v/>
      </c>
      <c r="V35" s="52" t="str">
        <f>IF(Waste!X47&gt;0, Waste!X47/1000000, "")</f>
        <v/>
      </c>
      <c r="W35" s="52" t="str">
        <f>IF(Waste!Y47&gt;0, Waste!Y47/1000000, "")</f>
        <v/>
      </c>
      <c r="X35" s="52" t="str">
        <f>IF(Waste!Z47&gt;0, Waste!Z47/1000000, "")</f>
        <v/>
      </c>
      <c r="Y35" s="52" t="str">
        <f>IF(Waste!AA47&gt;0, Waste!AA47/1000000, "")</f>
        <v/>
      </c>
      <c r="Z35" s="52" t="str">
        <f>IF(Waste!AB47&gt;0, Waste!AB47/1000000, "")</f>
        <v/>
      </c>
      <c r="AA35" s="52" t="str">
        <f>IF(Waste!AC47&gt;0, Waste!AC47/1000000, "")</f>
        <v/>
      </c>
      <c r="AB35" s="52" t="str">
        <f>IF(Waste!AD47&gt;0, Waste!AD47/1000000, "")</f>
        <v/>
      </c>
      <c r="AC35" s="52" t="str">
        <f>IF(Waste!AE47&gt;0, Waste!AE47/1000000, "")</f>
        <v/>
      </c>
      <c r="AD35" s="52" t="str">
        <f>IF(Waste!AF47&gt;0, Waste!AF47/1000000, "")</f>
        <v/>
      </c>
      <c r="AE35" s="52" t="str">
        <f>IF(Waste!AG47&gt;0, Waste!AG47/1000000, "")</f>
        <v/>
      </c>
      <c r="AF35" s="52" t="str">
        <f>IF(Waste!AH47&gt;0, Waste!AH47/1000000, "")</f>
        <v/>
      </c>
      <c r="AG35" s="52" t="str">
        <f>IF(Waste!AI47&gt;0, Waste!AI47/1000000, "")</f>
        <v/>
      </c>
      <c r="AH35" s="52" t="str">
        <f>IF(Waste!AJ47&gt;0, Waste!AJ47/1000000, "")</f>
        <v/>
      </c>
      <c r="AI35" s="52" t="str">
        <f>IF(Waste!AK47&gt;0, Waste!AK47/1000000, "")</f>
        <v/>
      </c>
      <c r="AJ35" s="52" t="str">
        <f>IF(Waste!AL47&gt;0, Waste!AL47/1000000, "")</f>
        <v/>
      </c>
      <c r="AK35" s="52" t="str">
        <f>IF(Waste!AM47&gt;0, Waste!AM47/1000000, "")</f>
        <v/>
      </c>
      <c r="AL35" s="52" t="str">
        <f>IF(Waste!AN47&gt;0, Waste!AN47/1000000, "")</f>
        <v/>
      </c>
      <c r="AM35" s="52" t="str">
        <f>IF(Waste!AO47&gt;0, Waste!AO47/1000000, "")</f>
        <v/>
      </c>
      <c r="AN35" s="52" t="str">
        <f>IF(Waste!AP47&gt;0, Waste!AP47/1000000, "")</f>
        <v/>
      </c>
      <c r="AO35" s="52" t="str">
        <f>IF(Waste!AQ47&gt;0, Waste!AQ47/1000000, "")</f>
        <v/>
      </c>
      <c r="AP35" s="52" t="str">
        <f>IF(Waste!AR47&gt;0, Waste!AR47/1000000, "")</f>
        <v/>
      </c>
    </row>
    <row r="36" spans="2:42" x14ac:dyDescent="0.3">
      <c r="B36" s="39" t="s">
        <v>768</v>
      </c>
      <c r="C36" s="52">
        <f>IF(Waste!E48&gt;0, Waste!E48/1000000, "")</f>
        <v>0.27686899999999998</v>
      </c>
      <c r="D36" s="52">
        <f>IF(Waste!F48&gt;0, Waste!F48/1000000, "")</f>
        <v>0.2768989</v>
      </c>
      <c r="E36" s="52">
        <f>IF(Waste!G48&gt;0, Waste!G48/1000000, "")</f>
        <v>0.26829507000000002</v>
      </c>
      <c r="F36" s="52">
        <f>IF(Waste!H48&gt;0, Waste!H48/1000000, "")</f>
        <v>0.53781663000000002</v>
      </c>
      <c r="G36" s="52">
        <f>IF(Waste!I48&gt;0, Waste!I48/1000000, "")</f>
        <v>0.52930342799999996</v>
      </c>
      <c r="H36" s="52">
        <f>IF(Waste!J48&gt;0, Waste!J48/1000000, "")</f>
        <v>0.57200799999999996</v>
      </c>
      <c r="I36" s="52">
        <f>IF(Waste!K48&gt;0, Waste!K48/1000000, "")</f>
        <v>0.65735299999999997</v>
      </c>
      <c r="J36" s="52">
        <f>IF(Waste!L48&gt;0, Waste!L48/1000000, "")</f>
        <v>0.53435699999999997</v>
      </c>
      <c r="K36" s="52" t="str">
        <f>IF(Waste!M48&gt;0, Waste!M48/1000000, "")</f>
        <v/>
      </c>
      <c r="L36" s="52" t="str">
        <f>IF(Waste!N48&gt;0, Waste!N48/1000000, "")</f>
        <v/>
      </c>
      <c r="M36" s="52" t="str">
        <f>IF(Waste!O48&gt;0, Waste!O48/1000000, "")</f>
        <v/>
      </c>
      <c r="N36" s="52" t="str">
        <f>IF(Waste!P48&gt;0, Waste!P48/1000000, "")</f>
        <v/>
      </c>
      <c r="O36" s="52" t="str">
        <f>IF(Waste!Q48&gt;0, Waste!Q48/1000000, "")</f>
        <v/>
      </c>
      <c r="P36" s="52" t="str">
        <f>IF(Waste!R48&gt;0, Waste!R48/1000000, "")</f>
        <v/>
      </c>
      <c r="Q36" s="52" t="str">
        <f>IF(Waste!S48&gt;0, Waste!S48/1000000, "")</f>
        <v/>
      </c>
      <c r="R36" s="52" t="str">
        <f>IF(Waste!T48&gt;0, Waste!T48/1000000, "")</f>
        <v/>
      </c>
      <c r="S36" s="52" t="str">
        <f>IF(Waste!U48&gt;0, Waste!U48/1000000, "")</f>
        <v/>
      </c>
      <c r="T36" s="52" t="str">
        <f>IF(Waste!V48&gt;0, Waste!V48/1000000, "")</f>
        <v/>
      </c>
      <c r="U36" s="52" t="str">
        <f>IF(Waste!W48&gt;0, Waste!W48/1000000, "")</f>
        <v/>
      </c>
      <c r="V36" s="52" t="str">
        <f>IF(Waste!X48&gt;0, Waste!X48/1000000, "")</f>
        <v/>
      </c>
      <c r="W36" s="52" t="str">
        <f>IF(Waste!Y48&gt;0, Waste!Y48/1000000, "")</f>
        <v/>
      </c>
      <c r="X36" s="52" t="str">
        <f>IF(Waste!Z48&gt;0, Waste!Z48/1000000, "")</f>
        <v/>
      </c>
      <c r="Y36" s="52" t="str">
        <f>IF(Waste!AA48&gt;0, Waste!AA48/1000000, "")</f>
        <v/>
      </c>
      <c r="Z36" s="52" t="str">
        <f>IF(Waste!AB48&gt;0, Waste!AB48/1000000, "")</f>
        <v/>
      </c>
      <c r="AA36" s="52" t="str">
        <f>IF(Waste!AC48&gt;0, Waste!AC48/1000000, "")</f>
        <v/>
      </c>
      <c r="AB36" s="52" t="str">
        <f>IF(Waste!AD48&gt;0, Waste!AD48/1000000, "")</f>
        <v/>
      </c>
      <c r="AC36" s="52" t="str">
        <f>IF(Waste!AE48&gt;0, Waste!AE48/1000000, "")</f>
        <v/>
      </c>
      <c r="AD36" s="52" t="str">
        <f>IF(Waste!AF48&gt;0, Waste!AF48/1000000, "")</f>
        <v/>
      </c>
      <c r="AE36" s="52" t="str">
        <f>IF(Waste!AG48&gt;0, Waste!AG48/1000000, "")</f>
        <v/>
      </c>
      <c r="AF36" s="52" t="str">
        <f>IF(Waste!AH48&gt;0, Waste!AH48/1000000, "")</f>
        <v/>
      </c>
      <c r="AG36" s="52" t="str">
        <f>IF(Waste!AI48&gt;0, Waste!AI48/1000000, "")</f>
        <v/>
      </c>
      <c r="AH36" s="52" t="str">
        <f>IF(Waste!AJ48&gt;0, Waste!AJ48/1000000, "")</f>
        <v/>
      </c>
      <c r="AI36" s="52" t="str">
        <f>IF(Waste!AK48&gt;0, Waste!AK48/1000000, "")</f>
        <v/>
      </c>
      <c r="AJ36" s="52" t="str">
        <f>IF(Waste!AL48&gt;0, Waste!AL48/1000000, "")</f>
        <v/>
      </c>
      <c r="AK36" s="52" t="str">
        <f>IF(Waste!AM48&gt;0, Waste!AM48/1000000, "")</f>
        <v/>
      </c>
      <c r="AL36" s="52" t="str">
        <f>IF(Waste!AN48&gt;0, Waste!AN48/1000000, "")</f>
        <v/>
      </c>
      <c r="AM36" s="52" t="str">
        <f>IF(Waste!AO48&gt;0, Waste!AO48/1000000, "")</f>
        <v/>
      </c>
      <c r="AN36" s="52" t="str">
        <f>IF(Waste!AP48&gt;0, Waste!AP48/1000000, "")</f>
        <v/>
      </c>
      <c r="AO36" s="52" t="str">
        <f>IF(Waste!AQ48&gt;0, Waste!AQ48/1000000, "")</f>
        <v/>
      </c>
      <c r="AP36" s="52" t="str">
        <f>IF(Waste!AR48&gt;0, Waste!AR48/1000000, "")</f>
        <v/>
      </c>
    </row>
    <row r="37" spans="2:42" x14ac:dyDescent="0.3">
      <c r="B37" s="39" t="s">
        <v>769</v>
      </c>
      <c r="C37" s="83">
        <f>IF(Waste!E49&gt;0, Waste!E49/1000000, "")</f>
        <v>4.4115884047903604</v>
      </c>
      <c r="D37" s="83">
        <f>IF(Waste!F49&gt;0, Waste!F49/1000000, "")</f>
        <v>3.7058255742903592</v>
      </c>
      <c r="E37" s="83">
        <f>IF(Waste!G49&gt;0, Waste!G49/1000000, "")</f>
        <v>4.7055965992903603</v>
      </c>
      <c r="F37" s="83">
        <f>IF(Waste!H49&gt;0, Waste!H49/1000000, "")</f>
        <v>4.4741646996799993</v>
      </c>
      <c r="G37" s="83">
        <f>IF(Waste!I49&gt;0, Waste!I49/1000000, "")</f>
        <v>5.4486384404999999</v>
      </c>
      <c r="H37" s="83">
        <f>IF(Waste!J49&gt;0, Waste!J49/1000000, "")</f>
        <v>5.8316992530000009</v>
      </c>
      <c r="I37" s="83">
        <f>IF(Waste!K49&gt;0, Waste!K49/1000000, "")</f>
        <v>5.8722606700000002</v>
      </c>
      <c r="J37" s="83">
        <f>IF(Waste!L49&gt;0, Waste!L49/1000000, "")</f>
        <v>5.8341320000000003</v>
      </c>
      <c r="K37" s="83" t="str">
        <f>IF(Waste!M49&gt;0, Waste!M49/1000000, "")</f>
        <v/>
      </c>
      <c r="L37" s="83" t="str">
        <f>IF(Waste!N49&gt;0, Waste!N49/1000000, "")</f>
        <v/>
      </c>
      <c r="M37" s="83" t="str">
        <f>IF(Waste!O49&gt;0, Waste!O49/1000000, "")</f>
        <v/>
      </c>
      <c r="N37" s="83" t="str">
        <f>IF(Waste!P49&gt;0, Waste!P49/1000000, "")</f>
        <v/>
      </c>
      <c r="O37" s="83" t="str">
        <f>IF(Waste!Q49&gt;0, Waste!Q49/1000000, "")</f>
        <v/>
      </c>
      <c r="P37" s="83" t="str">
        <f>IF(Waste!R49&gt;0, Waste!R49/1000000, "")</f>
        <v/>
      </c>
      <c r="Q37" s="83" t="str">
        <f>IF(Waste!S49&gt;0, Waste!S49/1000000, "")</f>
        <v/>
      </c>
      <c r="R37" s="83" t="str">
        <f>IF(Waste!T49&gt;0, Waste!T49/1000000, "")</f>
        <v/>
      </c>
      <c r="S37" s="83" t="str">
        <f>IF(Waste!U49&gt;0, Waste!U49/1000000, "")</f>
        <v/>
      </c>
      <c r="T37" s="83" t="str">
        <f>IF(Waste!V49&gt;0, Waste!V49/1000000, "")</f>
        <v/>
      </c>
      <c r="U37" s="83" t="str">
        <f>IF(Waste!W49&gt;0, Waste!W49/1000000, "")</f>
        <v/>
      </c>
      <c r="V37" s="83" t="str">
        <f>IF(Waste!X49&gt;0, Waste!X49/1000000, "")</f>
        <v/>
      </c>
      <c r="W37" s="83" t="str">
        <f>IF(Waste!Y49&gt;0, Waste!Y49/1000000, "")</f>
        <v/>
      </c>
      <c r="X37" s="83" t="str">
        <f>IF(Waste!Z49&gt;0, Waste!Z49/1000000, "")</f>
        <v/>
      </c>
      <c r="Y37" s="83" t="str">
        <f>IF(Waste!AA49&gt;0, Waste!AA49/1000000, "")</f>
        <v/>
      </c>
      <c r="Z37" s="83" t="str">
        <f>IF(Waste!AB49&gt;0, Waste!AB49/1000000, "")</f>
        <v/>
      </c>
      <c r="AA37" s="83" t="str">
        <f>IF(Waste!AC49&gt;0, Waste!AC49/1000000, "")</f>
        <v/>
      </c>
      <c r="AB37" s="83" t="str">
        <f>IF(Waste!AD49&gt;0, Waste!AD49/1000000, "")</f>
        <v/>
      </c>
      <c r="AC37" s="83" t="str">
        <f>IF(Waste!AE49&gt;0, Waste!AE49/1000000, "")</f>
        <v/>
      </c>
      <c r="AD37" s="83" t="str">
        <f>IF(Waste!AF49&gt;0, Waste!AF49/1000000, "")</f>
        <v/>
      </c>
      <c r="AE37" s="83" t="str">
        <f>IF(Waste!AG49&gt;0, Waste!AG49/1000000, "")</f>
        <v/>
      </c>
      <c r="AF37" s="83" t="str">
        <f>IF(Waste!AH49&gt;0, Waste!AH49/1000000, "")</f>
        <v/>
      </c>
      <c r="AG37" s="83" t="str">
        <f>IF(Waste!AI49&gt;0, Waste!AI49/1000000, "")</f>
        <v/>
      </c>
      <c r="AH37" s="83" t="str">
        <f>IF(Waste!AJ49&gt;0, Waste!AJ49/1000000, "")</f>
        <v/>
      </c>
      <c r="AI37" s="83" t="str">
        <f>IF(Waste!AK49&gt;0, Waste!AK49/1000000, "")</f>
        <v/>
      </c>
      <c r="AJ37" s="83" t="str">
        <f>IF(Waste!AL49&gt;0, Waste!AL49/1000000, "")</f>
        <v/>
      </c>
      <c r="AK37" s="83" t="str">
        <f>IF(Waste!AM49&gt;0, Waste!AM49/1000000, "")</f>
        <v/>
      </c>
      <c r="AL37" s="83" t="str">
        <f>IF(Waste!AN49&gt;0, Waste!AN49/1000000, "")</f>
        <v/>
      </c>
      <c r="AM37" s="83" t="str">
        <f>IF(Waste!AO49&gt;0, Waste!AO49/1000000, "")</f>
        <v/>
      </c>
      <c r="AN37" s="83" t="str">
        <f>IF(Waste!AP49&gt;0, Waste!AP49/1000000, "")</f>
        <v/>
      </c>
      <c r="AO37" s="83" t="str">
        <f>IF(Waste!AQ49&gt;0, Waste!AQ49/1000000, "")</f>
        <v/>
      </c>
      <c r="AP37" s="83" t="str">
        <f>IF(Waste!AR49&gt;0, Waste!AR49/1000000, "")</f>
        <v/>
      </c>
    </row>
    <row r="38" spans="2:42" x14ac:dyDescent="0.3">
      <c r="B38" s="39" t="s">
        <v>770</v>
      </c>
      <c r="C38" s="52">
        <f>IF(Waste!E50&gt;0, Waste!E50/1000000, "")</f>
        <v>4.6707910000000005E-2</v>
      </c>
      <c r="D38" s="52">
        <f>IF(Waste!F50&gt;0, Waste!F50/1000000, "")</f>
        <v>4.4810800000000005E-2</v>
      </c>
      <c r="E38" s="52">
        <f>IF(Waste!G50&gt;0, Waste!G50/1000000, "")</f>
        <v>4.07036E-2</v>
      </c>
      <c r="F38" s="52">
        <f>IF(Waste!H50&gt;0, Waste!H50/1000000, "")</f>
        <v>4.1104700000000001E-2</v>
      </c>
      <c r="G38" s="52">
        <f>IF(Waste!I50&gt;0, Waste!I50/1000000, "")</f>
        <v>4.1809020000000002E-2</v>
      </c>
      <c r="H38" s="52">
        <f>IF(Waste!J50&gt;0, Waste!J50/1000000, "")</f>
        <v>3.7159970000000001E-2</v>
      </c>
      <c r="I38" s="52">
        <f>IF(Waste!K50&gt;0, Waste!K50/1000000, "")</f>
        <v>3.8280649999999999E-2</v>
      </c>
      <c r="J38" s="52">
        <f>IF(Waste!L50&gt;0, Waste!L50/1000000, "")</f>
        <v>3.7404800000000002E-2</v>
      </c>
      <c r="K38" s="52" t="str">
        <f>IF(Waste!M50&gt;0, Waste!M50/1000000, "")</f>
        <v/>
      </c>
      <c r="L38" s="52" t="str">
        <f>IF(Waste!N50&gt;0, Waste!N50/1000000, "")</f>
        <v/>
      </c>
      <c r="M38" s="52" t="str">
        <f>IF(Waste!O50&gt;0, Waste!O50/1000000, "")</f>
        <v/>
      </c>
      <c r="N38" s="52" t="str">
        <f>IF(Waste!P50&gt;0, Waste!P50/1000000, "")</f>
        <v/>
      </c>
      <c r="O38" s="52" t="str">
        <f>IF(Waste!Q50&gt;0, Waste!Q50/1000000, "")</f>
        <v/>
      </c>
      <c r="P38" s="52" t="str">
        <f>IF(Waste!R50&gt;0, Waste!R50/1000000, "")</f>
        <v/>
      </c>
      <c r="Q38" s="52" t="str">
        <f>IF(Waste!S50&gt;0, Waste!S50/1000000, "")</f>
        <v/>
      </c>
      <c r="R38" s="52" t="str">
        <f>IF(Waste!T50&gt;0, Waste!T50/1000000, "")</f>
        <v/>
      </c>
      <c r="S38" s="52" t="str">
        <f>IF(Waste!U50&gt;0, Waste!U50/1000000, "")</f>
        <v/>
      </c>
      <c r="T38" s="52" t="str">
        <f>IF(Waste!V50&gt;0, Waste!V50/1000000, "")</f>
        <v/>
      </c>
      <c r="U38" s="52" t="str">
        <f>IF(Waste!W50&gt;0, Waste!W50/1000000, "")</f>
        <v/>
      </c>
      <c r="V38" s="52" t="str">
        <f>IF(Waste!X50&gt;0, Waste!X50/1000000, "")</f>
        <v/>
      </c>
      <c r="W38" s="52" t="str">
        <f>IF(Waste!Y50&gt;0, Waste!Y50/1000000, "")</f>
        <v/>
      </c>
      <c r="X38" s="52" t="str">
        <f>IF(Waste!Z50&gt;0, Waste!Z50/1000000, "")</f>
        <v/>
      </c>
      <c r="Y38" s="52" t="str">
        <f>IF(Waste!AA50&gt;0, Waste!AA50/1000000, "")</f>
        <v/>
      </c>
      <c r="Z38" s="52" t="str">
        <f>IF(Waste!AB50&gt;0, Waste!AB50/1000000, "")</f>
        <v/>
      </c>
      <c r="AA38" s="52" t="str">
        <f>IF(Waste!AC50&gt;0, Waste!AC50/1000000, "")</f>
        <v/>
      </c>
      <c r="AB38" s="52" t="str">
        <f>IF(Waste!AD50&gt;0, Waste!AD50/1000000, "")</f>
        <v/>
      </c>
      <c r="AC38" s="52" t="str">
        <f>IF(Waste!AE50&gt;0, Waste!AE50/1000000, "")</f>
        <v/>
      </c>
      <c r="AD38" s="52" t="str">
        <f>IF(Waste!AF50&gt;0, Waste!AF50/1000000, "")</f>
        <v/>
      </c>
      <c r="AE38" s="52" t="str">
        <f>IF(Waste!AG50&gt;0, Waste!AG50/1000000, "")</f>
        <v/>
      </c>
      <c r="AF38" s="52" t="str">
        <f>IF(Waste!AH50&gt;0, Waste!AH50/1000000, "")</f>
        <v/>
      </c>
      <c r="AG38" s="52" t="str">
        <f>IF(Waste!AI50&gt;0, Waste!AI50/1000000, "")</f>
        <v/>
      </c>
      <c r="AH38" s="52" t="str">
        <f>IF(Waste!AJ50&gt;0, Waste!AJ50/1000000, "")</f>
        <v/>
      </c>
      <c r="AI38" s="52" t="str">
        <f>IF(Waste!AK50&gt;0, Waste!AK50/1000000, "")</f>
        <v/>
      </c>
      <c r="AJ38" s="52" t="str">
        <f>IF(Waste!AL50&gt;0, Waste!AL50/1000000, "")</f>
        <v/>
      </c>
      <c r="AK38" s="52" t="str">
        <f>IF(Waste!AM50&gt;0, Waste!AM50/1000000, "")</f>
        <v/>
      </c>
      <c r="AL38" s="52" t="str">
        <f>IF(Waste!AN50&gt;0, Waste!AN50/1000000, "")</f>
        <v/>
      </c>
      <c r="AM38" s="52" t="str">
        <f>IF(Waste!AO50&gt;0, Waste!AO50/1000000, "")</f>
        <v/>
      </c>
      <c r="AN38" s="52" t="str">
        <f>IF(Waste!AP50&gt;0, Waste!AP50/1000000, "")</f>
        <v/>
      </c>
      <c r="AO38" s="52" t="str">
        <f>IF(Waste!AQ50&gt;0, Waste!AQ50/1000000, "")</f>
        <v/>
      </c>
      <c r="AP38" s="52" t="str">
        <f>IF(Waste!AR50&gt;0, Waste!AR50/1000000, "")</f>
        <v/>
      </c>
    </row>
    <row r="39" spans="2:42" x14ac:dyDescent="0.3">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row>
    <row r="40" spans="2:42" x14ac:dyDescent="0.3">
      <c r="B40" s="90" t="s">
        <v>1189</v>
      </c>
      <c r="C40" s="120">
        <f>IFERROR(C22  - SUM(C28:C32,C34,C37,C38)  - C21, "")</f>
        <v>2.8421709430404007E-14</v>
      </c>
      <c r="D40" s="120">
        <f>IFERROR(D22  - SUM(D28:D32,D34,D37,D38)  - D21, "")</f>
        <v>-8.4376949871511897E-15</v>
      </c>
      <c r="E40" s="120">
        <f t="shared" ref="E40:J40" si="21">IFERROR(E22  - SUM(E28:E32,E34,E37,E38)  - E21, "")</f>
        <v>2.4424906541753444E-15</v>
      </c>
      <c r="F40" s="120">
        <f t="shared" si="21"/>
        <v>-5.6399329650957952E-14</v>
      </c>
      <c r="G40" s="120">
        <f t="shared" si="21"/>
        <v>-3.7747582837255322E-15</v>
      </c>
      <c r="H40" s="120">
        <f t="shared" si="21"/>
        <v>-1.9539925233402755E-14</v>
      </c>
      <c r="I40" s="120">
        <f t="shared" si="21"/>
        <v>5.1070259132757201E-15</v>
      </c>
      <c r="J40" s="120">
        <f t="shared" si="21"/>
        <v>1.4210854715202004E-14</v>
      </c>
      <c r="K40" s="120" t="str">
        <f t="shared" ref="K40:AP40" si="22">IFERROR(K22  - SUM(K28:K32,K34,K37,K38)  - K21, "")</f>
        <v/>
      </c>
      <c r="L40" s="120" t="str">
        <f t="shared" si="22"/>
        <v/>
      </c>
      <c r="M40" s="120" t="str">
        <f t="shared" si="22"/>
        <v/>
      </c>
      <c r="N40" s="120" t="str">
        <f t="shared" si="22"/>
        <v/>
      </c>
      <c r="O40" s="120" t="str">
        <f t="shared" si="22"/>
        <v/>
      </c>
      <c r="P40" s="120" t="str">
        <f t="shared" si="22"/>
        <v/>
      </c>
      <c r="Q40" s="120" t="str">
        <f t="shared" si="22"/>
        <v/>
      </c>
      <c r="R40" s="120" t="str">
        <f t="shared" si="22"/>
        <v/>
      </c>
      <c r="S40" s="120" t="str">
        <f t="shared" si="22"/>
        <v/>
      </c>
      <c r="T40" s="120" t="str">
        <f t="shared" si="22"/>
        <v/>
      </c>
      <c r="U40" s="120" t="str">
        <f t="shared" si="22"/>
        <v/>
      </c>
      <c r="V40" s="120" t="str">
        <f t="shared" si="22"/>
        <v/>
      </c>
      <c r="W40" s="120" t="str">
        <f t="shared" si="22"/>
        <v/>
      </c>
      <c r="X40" s="120" t="str">
        <f t="shared" si="22"/>
        <v/>
      </c>
      <c r="Y40" s="120" t="str">
        <f t="shared" si="22"/>
        <v/>
      </c>
      <c r="Z40" s="120" t="str">
        <f t="shared" si="22"/>
        <v/>
      </c>
      <c r="AA40" s="120" t="str">
        <f t="shared" si="22"/>
        <v/>
      </c>
      <c r="AB40" s="120" t="str">
        <f t="shared" si="22"/>
        <v/>
      </c>
      <c r="AC40" s="120" t="str">
        <f t="shared" si="22"/>
        <v/>
      </c>
      <c r="AD40" s="120" t="str">
        <f t="shared" si="22"/>
        <v/>
      </c>
      <c r="AE40" s="120" t="str">
        <f t="shared" si="22"/>
        <v/>
      </c>
      <c r="AF40" s="120" t="str">
        <f t="shared" si="22"/>
        <v/>
      </c>
      <c r="AG40" s="120" t="str">
        <f t="shared" si="22"/>
        <v/>
      </c>
      <c r="AH40" s="120" t="str">
        <f t="shared" si="22"/>
        <v/>
      </c>
      <c r="AI40" s="120" t="str">
        <f t="shared" si="22"/>
        <v/>
      </c>
      <c r="AJ40" s="120" t="str">
        <f t="shared" si="22"/>
        <v/>
      </c>
      <c r="AK40" s="120" t="str">
        <f t="shared" si="22"/>
        <v/>
      </c>
      <c r="AL40" s="120" t="str">
        <f t="shared" si="22"/>
        <v/>
      </c>
      <c r="AM40" s="120" t="str">
        <f t="shared" si="22"/>
        <v/>
      </c>
      <c r="AN40" s="120" t="str">
        <f t="shared" si="22"/>
        <v/>
      </c>
      <c r="AO40" s="120" t="str">
        <f t="shared" si="22"/>
        <v/>
      </c>
      <c r="AP40" s="120" t="str">
        <f t="shared" si="22"/>
        <v/>
      </c>
    </row>
    <row r="41" spans="2:42" hidden="1" x14ac:dyDescent="0.3"/>
    <row r="42" spans="2:42" ht="16.2" hidden="1" thickBot="1" x14ac:dyDescent="0.35">
      <c r="B42" s="54" t="s">
        <v>1190</v>
      </c>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row>
    <row r="43" spans="2:42" hidden="1" x14ac:dyDescent="0.3"/>
    <row r="44" spans="2:42" hidden="1" x14ac:dyDescent="0.3">
      <c r="B44" s="33" t="s">
        <v>1179</v>
      </c>
      <c r="C44" s="34">
        <v>2011</v>
      </c>
      <c r="D44" s="34">
        <v>2012</v>
      </c>
      <c r="E44" s="34">
        <v>2013</v>
      </c>
      <c r="F44" s="34">
        <v>2014</v>
      </c>
      <c r="G44" s="34">
        <v>2015</v>
      </c>
      <c r="H44" s="34">
        <v>2016</v>
      </c>
      <c r="I44" s="34">
        <v>2017</v>
      </c>
      <c r="J44" s="34">
        <v>2018</v>
      </c>
      <c r="K44" s="34">
        <v>2019</v>
      </c>
      <c r="L44" s="34">
        <v>2020</v>
      </c>
      <c r="M44" s="34">
        <v>2021</v>
      </c>
      <c r="N44" s="34">
        <v>2022</v>
      </c>
      <c r="O44" s="34">
        <v>2023</v>
      </c>
      <c r="P44" s="34">
        <v>2024</v>
      </c>
      <c r="Q44" s="34">
        <v>2025</v>
      </c>
      <c r="R44" s="34">
        <v>2026</v>
      </c>
      <c r="S44" s="34">
        <v>2027</v>
      </c>
      <c r="T44" s="34">
        <v>2028</v>
      </c>
      <c r="U44" s="34">
        <v>2029</v>
      </c>
      <c r="V44" s="34">
        <v>2030</v>
      </c>
      <c r="W44" s="34">
        <v>2031</v>
      </c>
      <c r="X44" s="34">
        <v>2032</v>
      </c>
      <c r="Y44" s="34">
        <v>2033</v>
      </c>
      <c r="Z44" s="34">
        <v>2034</v>
      </c>
      <c r="AA44" s="34">
        <v>2035</v>
      </c>
      <c r="AB44" s="34">
        <v>2036</v>
      </c>
      <c r="AC44" s="34">
        <v>2037</v>
      </c>
      <c r="AD44" s="34">
        <v>2038</v>
      </c>
      <c r="AE44" s="34">
        <v>2039</v>
      </c>
      <c r="AF44" s="34">
        <v>2040</v>
      </c>
      <c r="AG44" s="34">
        <v>2041</v>
      </c>
      <c r="AH44" s="34">
        <v>2042</v>
      </c>
      <c r="AI44" s="34">
        <v>2043</v>
      </c>
      <c r="AJ44" s="34">
        <v>2044</v>
      </c>
      <c r="AK44" s="34">
        <v>2045</v>
      </c>
      <c r="AL44" s="34">
        <v>2046</v>
      </c>
      <c r="AM44" s="34">
        <v>2047</v>
      </c>
      <c r="AN44" s="34">
        <v>2048</v>
      </c>
      <c r="AO44" s="34">
        <v>2049</v>
      </c>
      <c r="AP44" s="34">
        <v>2050</v>
      </c>
    </row>
    <row r="45" spans="2:42" hidden="1" x14ac:dyDescent="0.3">
      <c r="B45" s="33" t="s">
        <v>1191</v>
      </c>
      <c r="C45" s="83">
        <f>IF(SUMIFS(Imports!$D13:$DS13, Imports!$D$50:$DS$50, C$4, Imports!$D$51:$DS$51, "Total")&gt;0, SUMIFS(Imports!$D13:$DS13, Imports!$D$50:$DS$50, C$4, Imports!$D$51:$DS$51, "Total")/1000, "")</f>
        <v>0.89443192210956146</v>
      </c>
      <c r="D45" s="83">
        <f>IF(SUMIFS(Imports!$D13:$DS13, Imports!$D$50:$DS$50, D$4, Imports!$D$51:$DS$51, "Total")&gt;0, SUMIFS(Imports!$D13:$DS13, Imports!$D$50:$DS$50, D$4, Imports!$D$51:$DS$51, "Total")/1000, "")</f>
        <v>0.918886681606086</v>
      </c>
      <c r="E45" s="83">
        <f>IF(SUMIFS(Imports!$D13:$DS13, Imports!$D$50:$DS$50, E$4, Imports!$D$51:$DS$51, "Total")&gt;0, SUMIFS(Imports!$D13:$DS13, Imports!$D$50:$DS$50, E$4, Imports!$D$51:$DS$51, "Total")/1000, "")</f>
        <v>0.96897819377213545</v>
      </c>
      <c r="F45" s="83">
        <f>IF(SUMIFS(Imports!$D13:$DS13, Imports!$D$50:$DS$50, F$4, Imports!$D$51:$DS$51, "Total")&gt;0, SUMIFS(Imports!$D13:$DS13, Imports!$D$50:$DS$50, F$4, Imports!$D$51:$DS$51, "Total")/1000, "")</f>
        <v>0.93244848143055536</v>
      </c>
      <c r="G45" s="83">
        <f>IF(SUMIFS(Imports!$D13:$DS13, Imports!$D$50:$DS$50, G$4, Imports!$D$51:$DS$51, "Total")&gt;0, SUMIFS(Imports!$D13:$DS13, Imports!$D$50:$DS$50, G$4, Imports!$D$51:$DS$51, "Total")/1000, "")</f>
        <v>0.99874428674510363</v>
      </c>
      <c r="H45" s="83">
        <f>IF(SUMIFS(Imports!$D13:$DS13, Imports!$D$50:$DS$50, H$4, Imports!$D$51:$DS$51, "Total")&gt;0, SUMIFS(Imports!$D13:$DS13, Imports!$D$50:$DS$50, H$4, Imports!$D$51:$DS$51, "Total")/1000, "")</f>
        <v>0.97949446280959118</v>
      </c>
      <c r="I45" s="83">
        <f>IF(SUMIFS(Imports!$D13:$DS13, Imports!$D$50:$DS$50, I$4, Imports!$D$51:$DS$51, "Total")&gt;0, SUMIFS(Imports!$D13:$DS13, Imports!$D$50:$DS$50, I$4, Imports!$D$51:$DS$51, "Total")/1000, "")</f>
        <v>0.91306054011572335</v>
      </c>
      <c r="J45" s="83">
        <f>IF(SUMIFS(Imports!$D13:$DS13, Imports!$D$50:$DS$50, J$4, Imports!$D$51:$DS$51, "Total")&gt;0, SUMIFS(Imports!$D13:$DS13, Imports!$D$50:$DS$50, J$4, Imports!$D$51:$DS$51, "Total")/1000, "")</f>
        <v>0.94796525996792391</v>
      </c>
      <c r="K45" s="83" t="str">
        <f>IF(SUMIFS(Imports!$D13:$DS13, Imports!$D$50:$DS$50, K$4, Imports!$D$51:$DS$51, "Total")&gt;0, SUMIFS(Imports!$D13:$DS13, Imports!$D$50:$DS$50, K$4, Imports!$D$51:$DS$51, "Total")/1000, "")</f>
        <v/>
      </c>
      <c r="L45" s="83" t="str">
        <f>IF(SUMIFS(Imports!$D13:$DS13, Imports!$D$50:$DS$50, L$4, Imports!$D$51:$DS$51, "Total")&gt;0, SUMIFS(Imports!$D13:$DS13, Imports!$D$50:$DS$50, L$4, Imports!$D$51:$DS$51, "Total")/1000, "")</f>
        <v/>
      </c>
      <c r="M45" s="83" t="str">
        <f>IF(SUMIFS(Imports!$D13:$DS13, Imports!$D$50:$DS$50, M$4, Imports!$D$51:$DS$51, "Total")&gt;0, SUMIFS(Imports!$D13:$DS13, Imports!$D$50:$DS$50, M$4, Imports!$D$51:$DS$51, "Total")/1000, "")</f>
        <v/>
      </c>
      <c r="N45" s="83" t="str">
        <f>IF(SUMIFS(Imports!$D13:$DS13, Imports!$D$50:$DS$50, N$4, Imports!$D$51:$DS$51, "Total")&gt;0, SUMIFS(Imports!$D13:$DS13, Imports!$D$50:$DS$50, N$4, Imports!$D$51:$DS$51, "Total")/1000, "")</f>
        <v/>
      </c>
      <c r="O45" s="83" t="str">
        <f>IF(SUMIFS(Imports!$D13:$DS13, Imports!$D$50:$DS$50, O$4, Imports!$D$51:$DS$51, "Total")&gt;0, SUMIFS(Imports!$D13:$DS13, Imports!$D$50:$DS$50, O$4, Imports!$D$51:$DS$51, "Total")/1000, "")</f>
        <v/>
      </c>
      <c r="P45" s="83" t="str">
        <f>IF(SUMIFS(Imports!$D13:$DS13, Imports!$D$50:$DS$50, P$4, Imports!$D$51:$DS$51, "Total")&gt;0, SUMIFS(Imports!$D13:$DS13, Imports!$D$50:$DS$50, P$4, Imports!$D$51:$DS$51, "Total")/1000, "")</f>
        <v/>
      </c>
      <c r="Q45" s="83" t="str">
        <f>IF(SUMIFS(Imports!$D13:$DS13, Imports!$D$50:$DS$50, Q$4, Imports!$D$51:$DS$51, "Total")&gt;0, SUMIFS(Imports!$D13:$DS13, Imports!$D$50:$DS$50, Q$4, Imports!$D$51:$DS$51, "Total")/1000, "")</f>
        <v/>
      </c>
      <c r="R45" s="83" t="str">
        <f>IF(SUMIFS(Imports!$D13:$DS13, Imports!$D$50:$DS$50, R$4, Imports!$D$51:$DS$51, "Total")&gt;0, SUMIFS(Imports!$D13:$DS13, Imports!$D$50:$DS$50, R$4, Imports!$D$51:$DS$51, "Total")/1000, "")</f>
        <v/>
      </c>
      <c r="S45" s="83" t="str">
        <f>IF(SUMIFS(Imports!$D13:$DS13, Imports!$D$50:$DS$50, S$4, Imports!$D$51:$DS$51, "Total")&gt;0, SUMIFS(Imports!$D13:$DS13, Imports!$D$50:$DS$50, S$4, Imports!$D$51:$DS$51, "Total")/1000, "")</f>
        <v/>
      </c>
      <c r="T45" s="83" t="str">
        <f>IF(SUMIFS(Imports!$D13:$DS13, Imports!$D$50:$DS$50, T$4, Imports!$D$51:$DS$51, "Total")&gt;0, SUMIFS(Imports!$D13:$DS13, Imports!$D$50:$DS$50, T$4, Imports!$D$51:$DS$51, "Total")/1000, "")</f>
        <v/>
      </c>
      <c r="U45" s="83" t="str">
        <f>IF(SUMIFS(Imports!$D13:$DS13, Imports!$D$50:$DS$50, U$4, Imports!$D$51:$DS$51, "Total")&gt;0, SUMIFS(Imports!$D13:$DS13, Imports!$D$50:$DS$50, U$4, Imports!$D$51:$DS$51, "Total")/1000, "")</f>
        <v/>
      </c>
      <c r="V45" s="83" t="str">
        <f>IF(SUMIFS(Imports!$D13:$DS13, Imports!$D$50:$DS$50, V$4, Imports!$D$51:$DS$51, "Total")&gt;0, SUMIFS(Imports!$D13:$DS13, Imports!$D$50:$DS$50, V$4, Imports!$D$51:$DS$51, "Total")/1000, "")</f>
        <v/>
      </c>
      <c r="W45" s="83" t="str">
        <f>IF(SUMIFS(Imports!$D13:$DS13, Imports!$D$50:$DS$50, W$4, Imports!$D$51:$DS$51, "Total")&gt;0, SUMIFS(Imports!$D13:$DS13, Imports!$D$50:$DS$50, W$4, Imports!$D$51:$DS$51, "Total")/1000, "")</f>
        <v/>
      </c>
      <c r="X45" s="83" t="str">
        <f>IF(SUMIFS(Imports!$D13:$DS13, Imports!$D$50:$DS$50, X$4, Imports!$D$51:$DS$51, "Total")&gt;0, SUMIFS(Imports!$D13:$DS13, Imports!$D$50:$DS$50, X$4, Imports!$D$51:$DS$51, "Total")/1000, "")</f>
        <v/>
      </c>
      <c r="Y45" s="83" t="str">
        <f>IF(SUMIFS(Imports!$D13:$DS13, Imports!$D$50:$DS$50, Y$4, Imports!$D$51:$DS$51, "Total")&gt;0, SUMIFS(Imports!$D13:$DS13, Imports!$D$50:$DS$50, Y$4, Imports!$D$51:$DS$51, "Total")/1000, "")</f>
        <v/>
      </c>
      <c r="Z45" s="83" t="str">
        <f>IF(SUMIFS(Imports!$D13:$DS13, Imports!$D$50:$DS$50, Z$4, Imports!$D$51:$DS$51, "Total")&gt;0, SUMIFS(Imports!$D13:$DS13, Imports!$D$50:$DS$50, Z$4, Imports!$D$51:$DS$51, "Total")/1000, "")</f>
        <v/>
      </c>
      <c r="AA45" s="83" t="str">
        <f>IF(SUMIFS(Imports!$D13:$DS13, Imports!$D$50:$DS$50, AA$4, Imports!$D$51:$DS$51, "Total")&gt;0, SUMIFS(Imports!$D13:$DS13, Imports!$D$50:$DS$50, AA$4, Imports!$D$51:$DS$51, "Total")/1000, "")</f>
        <v/>
      </c>
      <c r="AB45" s="83" t="str">
        <f>IF(SUMIFS(Imports!$D13:$DS13, Imports!$D$50:$DS$50, AB$4, Imports!$D$51:$DS$51, "Total")&gt;0, SUMIFS(Imports!$D13:$DS13, Imports!$D$50:$DS$50, AB$4, Imports!$D$51:$DS$51, "Total")/1000, "")</f>
        <v/>
      </c>
      <c r="AC45" s="83" t="str">
        <f>IF(SUMIFS(Imports!$D13:$DS13, Imports!$D$50:$DS$50, AC$4, Imports!$D$51:$DS$51, "Total")&gt;0, SUMIFS(Imports!$D13:$DS13, Imports!$D$50:$DS$50, AC$4, Imports!$D$51:$DS$51, "Total")/1000, "")</f>
        <v/>
      </c>
      <c r="AD45" s="83" t="str">
        <f>IF(SUMIFS(Imports!$D13:$DS13, Imports!$D$50:$DS$50, AD$4, Imports!$D$51:$DS$51, "Total")&gt;0, SUMIFS(Imports!$D13:$DS13, Imports!$D$50:$DS$50, AD$4, Imports!$D$51:$DS$51, "Total")/1000, "")</f>
        <v/>
      </c>
      <c r="AE45" s="83" t="str">
        <f>IF(SUMIFS(Imports!$D13:$DS13, Imports!$D$50:$DS$50, AE$4, Imports!$D$51:$DS$51, "Total")&gt;0, SUMIFS(Imports!$D13:$DS13, Imports!$D$50:$DS$50, AE$4, Imports!$D$51:$DS$51, "Total")/1000, "")</f>
        <v/>
      </c>
      <c r="AF45" s="83" t="str">
        <f>IF(SUMIFS(Imports!$D13:$DS13, Imports!$D$50:$DS$50, AF$4, Imports!$D$51:$DS$51, "Total")&gt;0, SUMIFS(Imports!$D13:$DS13, Imports!$D$50:$DS$50, AF$4, Imports!$D$51:$DS$51, "Total")/1000, "")</f>
        <v/>
      </c>
      <c r="AG45" s="83" t="str">
        <f>IF(SUMIFS(Imports!$D13:$DS13, Imports!$D$50:$DS$50, AG$4, Imports!$D$51:$DS$51, "Total")&gt;0, SUMIFS(Imports!$D13:$DS13, Imports!$D$50:$DS$50, AG$4, Imports!$D$51:$DS$51, "Total")/1000, "")</f>
        <v/>
      </c>
      <c r="AH45" s="83" t="str">
        <f>IF(SUMIFS(Imports!$D13:$DS13, Imports!$D$50:$DS$50, AH$4, Imports!$D$51:$DS$51, "Total")&gt;0, SUMIFS(Imports!$D13:$DS13, Imports!$D$50:$DS$50, AH$4, Imports!$D$51:$DS$51, "Total")/1000, "")</f>
        <v/>
      </c>
      <c r="AI45" s="83" t="str">
        <f>IF(SUMIFS(Imports!$D13:$DS13, Imports!$D$50:$DS$50, AI$4, Imports!$D$51:$DS$51, "Total")&gt;0, SUMIFS(Imports!$D13:$DS13, Imports!$D$50:$DS$50, AI$4, Imports!$D$51:$DS$51, "Total")/1000, "")</f>
        <v/>
      </c>
      <c r="AJ45" s="83" t="str">
        <f>IF(SUMIFS(Imports!$D13:$DS13, Imports!$D$50:$DS$50, AJ$4, Imports!$D$51:$DS$51, "Total")&gt;0, SUMIFS(Imports!$D13:$DS13, Imports!$D$50:$DS$50, AJ$4, Imports!$D$51:$DS$51, "Total")/1000, "")</f>
        <v/>
      </c>
      <c r="AK45" s="83" t="str">
        <f>IF(SUMIFS(Imports!$D13:$DS13, Imports!$D$50:$DS$50, AK$4, Imports!$D$51:$DS$51, "Total")&gt;0, SUMIFS(Imports!$D13:$DS13, Imports!$D$50:$DS$50, AK$4, Imports!$D$51:$DS$51, "Total")/1000, "")</f>
        <v/>
      </c>
      <c r="AL45" s="83" t="str">
        <f>IF(SUMIFS(Imports!$D13:$DS13, Imports!$D$50:$DS$50, AL$4, Imports!$D$51:$DS$51, "Total")&gt;0, SUMIFS(Imports!$D13:$DS13, Imports!$D$50:$DS$50, AL$4, Imports!$D$51:$DS$51, "Total")/1000, "")</f>
        <v/>
      </c>
      <c r="AM45" s="83" t="str">
        <f>IF(SUMIFS(Imports!$D13:$DS13, Imports!$D$50:$DS$50, AM$4, Imports!$D$51:$DS$51, "Total")&gt;0, SUMIFS(Imports!$D13:$DS13, Imports!$D$50:$DS$50, AM$4, Imports!$D$51:$DS$51, "Total")/1000, "")</f>
        <v/>
      </c>
      <c r="AN45" s="83" t="str">
        <f>IF(SUMIFS(Imports!$D13:$DS13, Imports!$D$50:$DS$50, AN$4, Imports!$D$51:$DS$51, "Total")&gt;0, SUMIFS(Imports!$D13:$DS13, Imports!$D$50:$DS$50, AN$4, Imports!$D$51:$DS$51, "Total")/1000, "")</f>
        <v/>
      </c>
      <c r="AO45" s="83" t="str">
        <f>IF(SUMIFS(Imports!$D13:$DS13, Imports!$D$50:$DS$50, AO$4, Imports!$D$51:$DS$51, "Total")&gt;0, SUMIFS(Imports!$D13:$DS13, Imports!$D$50:$DS$50, AO$4, Imports!$D$51:$DS$51, "Total")/1000, "")</f>
        <v/>
      </c>
      <c r="AP45" s="83" t="str">
        <f>IF(SUMIFS(Imports!$D13:$DS13, Imports!$D$50:$DS$50, AP$4, Imports!$D$51:$DS$51, "Total")&gt;0, SUMIFS(Imports!$D13:$DS13, Imports!$D$50:$DS$50, AP$4, Imports!$D$51:$DS$51, "Total")/1000, "")</f>
        <v/>
      </c>
    </row>
    <row r="46" spans="2:42" hidden="1" x14ac:dyDescent="0.3">
      <c r="B46" s="33" t="s">
        <v>1192</v>
      </c>
      <c r="C46" s="83">
        <f>IF(SUMIFS(Exports!$D13:$DS13, Exports!$D$50:$DS$50, C$4, Exports!$D$51:$DS$51, "Total")&gt;0, SUMIFS(Exports!$D13:$DS13, Exports!$D$50:$DS$50, C$4, Exports!$D$51:$DS$51, "Total")/1000, "")</f>
        <v>1.0354698753075853</v>
      </c>
      <c r="D46" s="83">
        <f>IF(SUMIFS(Exports!$D13:$DS13, Exports!$D$50:$DS$50, D$4, Exports!$D$51:$DS$51, "Total")&gt;0, SUMIFS(Exports!$D13:$DS13, Exports!$D$50:$DS$50, D$4, Exports!$D$51:$DS$51, "Total")/1000, "")</f>
        <v>1.0579211141384814</v>
      </c>
      <c r="E46" s="83">
        <f>IF(SUMIFS(Exports!$D13:$DS13, Exports!$D$50:$DS$50, E$4, Exports!$D$51:$DS$51, "Total")&gt;0, SUMIFS(Exports!$D13:$DS13, Exports!$D$50:$DS$50, E$4, Exports!$D$51:$DS$51, "Total")/1000, "")</f>
        <v>1.1167323113702181</v>
      </c>
      <c r="F46" s="83">
        <f>IF(SUMIFS(Exports!$D13:$DS13, Exports!$D$50:$DS$50, F$4, Exports!$D$51:$DS$51, "Total")&gt;0, SUMIFS(Exports!$D13:$DS13, Exports!$D$50:$DS$50, F$4, Exports!$D$51:$DS$51, "Total")/1000, "")</f>
        <v>1.1911987087272558</v>
      </c>
      <c r="G46" s="83">
        <f>IF(SUMIFS(Exports!$D13:$DS13, Exports!$D$50:$DS$50, G$4, Exports!$D$51:$DS$51, "Total")&gt;0, SUMIFS(Exports!$D13:$DS13, Exports!$D$50:$DS$50, G$4, Exports!$D$51:$DS$51, "Total")/1000, "")</f>
        <v>1.2615667633349932</v>
      </c>
      <c r="H46" s="83">
        <f>IF(SUMIFS(Exports!$D13:$DS13, Exports!$D$50:$DS$50, H$4, Exports!$D$51:$DS$51, "Total")&gt;0, SUMIFS(Exports!$D13:$DS13, Exports!$D$50:$DS$50, H$4, Exports!$D$51:$DS$51, "Total")/1000, "")</f>
        <v>1.1171428761561613</v>
      </c>
      <c r="I46" s="83">
        <f>IF(SUMIFS(Exports!$D13:$DS13, Exports!$D$50:$DS$50, I$4, Exports!$D$51:$DS$51, "Total")&gt;0, SUMIFS(Exports!$D13:$DS13, Exports!$D$50:$DS$50, I$4, Exports!$D$51:$DS$51, "Total")/1000, "")</f>
        <v>1.1402975954102272</v>
      </c>
      <c r="J46" s="83">
        <f>IF(SUMIFS(Exports!$D13:$DS13, Exports!$D$50:$DS$50, J$4, Exports!$D$51:$DS$51, "Total")&gt;0, SUMIFS(Exports!$D13:$DS13, Exports!$D$50:$DS$50, J$4, Exports!$D$51:$DS$51, "Total")/1000, "")</f>
        <v>1.1992385770534626</v>
      </c>
      <c r="K46" s="83" t="str">
        <f>IF(SUMIFS(Exports!$D13:$DS13, Exports!$D$50:$DS$50, K$4, Exports!$D$51:$DS$51, "Total")&gt;0, SUMIFS(Exports!$D13:$DS13, Exports!$D$50:$DS$50, K$4, Exports!$D$51:$DS$51, "Total")/1000, "")</f>
        <v/>
      </c>
      <c r="L46" s="83" t="str">
        <f>IF(SUMIFS(Exports!$D13:$DS13, Exports!$D$50:$DS$50, L$4, Exports!$D$51:$DS$51, "Total")&gt;0, SUMIFS(Exports!$D13:$DS13, Exports!$D$50:$DS$50, L$4, Exports!$D$51:$DS$51, "Total")/1000, "")</f>
        <v/>
      </c>
      <c r="M46" s="83" t="str">
        <f>IF(SUMIFS(Exports!$D13:$DS13, Exports!$D$50:$DS$50, M$4, Exports!$D$51:$DS$51, "Total")&gt;0, SUMIFS(Exports!$D13:$DS13, Exports!$D$50:$DS$50, M$4, Exports!$D$51:$DS$51, "Total")/1000, "")</f>
        <v/>
      </c>
      <c r="N46" s="83" t="str">
        <f>IF(SUMIFS(Exports!$D13:$DS13, Exports!$D$50:$DS$50, N$4, Exports!$D$51:$DS$51, "Total")&gt;0, SUMIFS(Exports!$D13:$DS13, Exports!$D$50:$DS$50, N$4, Exports!$D$51:$DS$51, "Total")/1000, "")</f>
        <v/>
      </c>
      <c r="O46" s="83" t="str">
        <f>IF(SUMIFS(Exports!$D13:$DS13, Exports!$D$50:$DS$50, O$4, Exports!$D$51:$DS$51, "Total")&gt;0, SUMIFS(Exports!$D13:$DS13, Exports!$D$50:$DS$50, O$4, Exports!$D$51:$DS$51, "Total")/1000, "")</f>
        <v/>
      </c>
      <c r="P46" s="83" t="str">
        <f>IF(SUMIFS(Exports!$D13:$DS13, Exports!$D$50:$DS$50, P$4, Exports!$D$51:$DS$51, "Total")&gt;0, SUMIFS(Exports!$D13:$DS13, Exports!$D$50:$DS$50, P$4, Exports!$D$51:$DS$51, "Total")/1000, "")</f>
        <v/>
      </c>
      <c r="Q46" s="83" t="str">
        <f>IF(SUMIFS(Exports!$D13:$DS13, Exports!$D$50:$DS$50, Q$4, Exports!$D$51:$DS$51, "Total")&gt;0, SUMIFS(Exports!$D13:$DS13, Exports!$D$50:$DS$50, Q$4, Exports!$D$51:$DS$51, "Total")/1000, "")</f>
        <v/>
      </c>
      <c r="R46" s="83" t="str">
        <f>IF(SUMIFS(Exports!$D13:$DS13, Exports!$D$50:$DS$50, R$4, Exports!$D$51:$DS$51, "Total")&gt;0, SUMIFS(Exports!$D13:$DS13, Exports!$D$50:$DS$50, R$4, Exports!$D$51:$DS$51, "Total")/1000, "")</f>
        <v/>
      </c>
      <c r="S46" s="83" t="str">
        <f>IF(SUMIFS(Exports!$D13:$DS13, Exports!$D$50:$DS$50, S$4, Exports!$D$51:$DS$51, "Total")&gt;0, SUMIFS(Exports!$D13:$DS13, Exports!$D$50:$DS$50, S$4, Exports!$D$51:$DS$51, "Total")/1000, "")</f>
        <v/>
      </c>
      <c r="T46" s="83" t="str">
        <f>IF(SUMIFS(Exports!$D13:$DS13, Exports!$D$50:$DS$50, T$4, Exports!$D$51:$DS$51, "Total")&gt;0, SUMIFS(Exports!$D13:$DS13, Exports!$D$50:$DS$50, T$4, Exports!$D$51:$DS$51, "Total")/1000, "")</f>
        <v/>
      </c>
      <c r="U46" s="83" t="str">
        <f>IF(SUMIFS(Exports!$D13:$DS13, Exports!$D$50:$DS$50, U$4, Exports!$D$51:$DS$51, "Total")&gt;0, SUMIFS(Exports!$D13:$DS13, Exports!$D$50:$DS$50, U$4, Exports!$D$51:$DS$51, "Total")/1000, "")</f>
        <v/>
      </c>
      <c r="V46" s="83" t="str">
        <f>IF(SUMIFS(Exports!$D13:$DS13, Exports!$D$50:$DS$50, V$4, Exports!$D$51:$DS$51, "Total")&gt;0, SUMIFS(Exports!$D13:$DS13, Exports!$D$50:$DS$50, V$4, Exports!$D$51:$DS$51, "Total")/1000, "")</f>
        <v/>
      </c>
      <c r="W46" s="83" t="str">
        <f>IF(SUMIFS(Exports!$D13:$DS13, Exports!$D$50:$DS$50, W$4, Exports!$D$51:$DS$51, "Total")&gt;0, SUMIFS(Exports!$D13:$DS13, Exports!$D$50:$DS$50, W$4, Exports!$D$51:$DS$51, "Total")/1000, "")</f>
        <v/>
      </c>
      <c r="X46" s="83" t="str">
        <f>IF(SUMIFS(Exports!$D13:$DS13, Exports!$D$50:$DS$50, X$4, Exports!$D$51:$DS$51, "Total")&gt;0, SUMIFS(Exports!$D13:$DS13, Exports!$D$50:$DS$50, X$4, Exports!$D$51:$DS$51, "Total")/1000, "")</f>
        <v/>
      </c>
      <c r="Y46" s="83" t="str">
        <f>IF(SUMIFS(Exports!$D13:$DS13, Exports!$D$50:$DS$50, Y$4, Exports!$D$51:$DS$51, "Total")&gt;0, SUMIFS(Exports!$D13:$DS13, Exports!$D$50:$DS$50, Y$4, Exports!$D$51:$DS$51, "Total")/1000, "")</f>
        <v/>
      </c>
      <c r="Z46" s="83" t="str">
        <f>IF(SUMIFS(Exports!$D13:$DS13, Exports!$D$50:$DS$50, Z$4, Exports!$D$51:$DS$51, "Total")&gt;0, SUMIFS(Exports!$D13:$DS13, Exports!$D$50:$DS$50, Z$4, Exports!$D$51:$DS$51, "Total")/1000, "")</f>
        <v/>
      </c>
      <c r="AA46" s="83" t="str">
        <f>IF(SUMIFS(Exports!$D13:$DS13, Exports!$D$50:$DS$50, AA$4, Exports!$D$51:$DS$51, "Total")&gt;0, SUMIFS(Exports!$D13:$DS13, Exports!$D$50:$DS$50, AA$4, Exports!$D$51:$DS$51, "Total")/1000, "")</f>
        <v/>
      </c>
      <c r="AB46" s="83" t="str">
        <f>IF(SUMIFS(Exports!$D13:$DS13, Exports!$D$50:$DS$50, AB$4, Exports!$D$51:$DS$51, "Total")&gt;0, SUMIFS(Exports!$D13:$DS13, Exports!$D$50:$DS$50, AB$4, Exports!$D$51:$DS$51, "Total")/1000, "")</f>
        <v/>
      </c>
      <c r="AC46" s="83" t="str">
        <f>IF(SUMIFS(Exports!$D13:$DS13, Exports!$D$50:$DS$50, AC$4, Exports!$D$51:$DS$51, "Total")&gt;0, SUMIFS(Exports!$D13:$DS13, Exports!$D$50:$DS$50, AC$4, Exports!$D$51:$DS$51, "Total")/1000, "")</f>
        <v/>
      </c>
      <c r="AD46" s="83" t="str">
        <f>IF(SUMIFS(Exports!$D13:$DS13, Exports!$D$50:$DS$50, AD$4, Exports!$D$51:$DS$51, "Total")&gt;0, SUMIFS(Exports!$D13:$DS13, Exports!$D$50:$DS$50, AD$4, Exports!$D$51:$DS$51, "Total")/1000, "")</f>
        <v/>
      </c>
      <c r="AE46" s="83" t="str">
        <f>IF(SUMIFS(Exports!$D13:$DS13, Exports!$D$50:$DS$50, AE$4, Exports!$D$51:$DS$51, "Total")&gt;0, SUMIFS(Exports!$D13:$DS13, Exports!$D$50:$DS$50, AE$4, Exports!$D$51:$DS$51, "Total")/1000, "")</f>
        <v/>
      </c>
      <c r="AF46" s="83" t="str">
        <f>IF(SUMIFS(Exports!$D13:$DS13, Exports!$D$50:$DS$50, AF$4, Exports!$D$51:$DS$51, "Total")&gt;0, SUMIFS(Exports!$D13:$DS13, Exports!$D$50:$DS$50, AF$4, Exports!$D$51:$DS$51, "Total")/1000, "")</f>
        <v/>
      </c>
      <c r="AG46" s="83" t="str">
        <f>IF(SUMIFS(Exports!$D13:$DS13, Exports!$D$50:$DS$50, AG$4, Exports!$D$51:$DS$51, "Total")&gt;0, SUMIFS(Exports!$D13:$DS13, Exports!$D$50:$DS$50, AG$4, Exports!$D$51:$DS$51, "Total")/1000, "")</f>
        <v/>
      </c>
      <c r="AH46" s="83" t="str">
        <f>IF(SUMIFS(Exports!$D13:$DS13, Exports!$D$50:$DS$50, AH$4, Exports!$D$51:$DS$51, "Total")&gt;0, SUMIFS(Exports!$D13:$DS13, Exports!$D$50:$DS$50, AH$4, Exports!$D$51:$DS$51, "Total")/1000, "")</f>
        <v/>
      </c>
      <c r="AI46" s="83" t="str">
        <f>IF(SUMIFS(Exports!$D13:$DS13, Exports!$D$50:$DS$50, AI$4, Exports!$D$51:$DS$51, "Total")&gt;0, SUMIFS(Exports!$D13:$DS13, Exports!$D$50:$DS$50, AI$4, Exports!$D$51:$DS$51, "Total")/1000, "")</f>
        <v/>
      </c>
      <c r="AJ46" s="83" t="str">
        <f>IF(SUMIFS(Exports!$D13:$DS13, Exports!$D$50:$DS$50, AJ$4, Exports!$D$51:$DS$51, "Total")&gt;0, SUMIFS(Exports!$D13:$DS13, Exports!$D$50:$DS$50, AJ$4, Exports!$D$51:$DS$51, "Total")/1000, "")</f>
        <v/>
      </c>
      <c r="AK46" s="83" t="str">
        <f>IF(SUMIFS(Exports!$D13:$DS13, Exports!$D$50:$DS$50, AK$4, Exports!$D$51:$DS$51, "Total")&gt;0, SUMIFS(Exports!$D13:$DS13, Exports!$D$50:$DS$50, AK$4, Exports!$D$51:$DS$51, "Total")/1000, "")</f>
        <v/>
      </c>
      <c r="AL46" s="83" t="str">
        <f>IF(SUMIFS(Exports!$D13:$DS13, Exports!$D$50:$DS$50, AL$4, Exports!$D$51:$DS$51, "Total")&gt;0, SUMIFS(Exports!$D13:$DS13, Exports!$D$50:$DS$50, AL$4, Exports!$D$51:$DS$51, "Total")/1000, "")</f>
        <v/>
      </c>
      <c r="AM46" s="83" t="str">
        <f>IF(SUMIFS(Exports!$D13:$DS13, Exports!$D$50:$DS$50, AM$4, Exports!$D$51:$DS$51, "Total")&gt;0, SUMIFS(Exports!$D13:$DS13, Exports!$D$50:$DS$50, AM$4, Exports!$D$51:$DS$51, "Total")/1000, "")</f>
        <v/>
      </c>
      <c r="AN46" s="83" t="str">
        <f>IF(SUMIFS(Exports!$D13:$DS13, Exports!$D$50:$DS$50, AN$4, Exports!$D$51:$DS$51, "Total")&gt;0, SUMIFS(Exports!$D13:$DS13, Exports!$D$50:$DS$50, AN$4, Exports!$D$51:$DS$51, "Total")/1000, "")</f>
        <v/>
      </c>
      <c r="AO46" s="83" t="str">
        <f>IF(SUMIFS(Exports!$D13:$DS13, Exports!$D$50:$DS$50, AO$4, Exports!$D$51:$DS$51, "Total")&gt;0, SUMIFS(Exports!$D13:$DS13, Exports!$D$50:$DS$50, AO$4, Exports!$D$51:$DS$51, "Total")/1000, "")</f>
        <v/>
      </c>
      <c r="AP46" s="83" t="str">
        <f>IF(SUMIFS(Exports!$D13:$DS13, Exports!$D$50:$DS$50, AP$4, Exports!$D$51:$DS$51, "Total")&gt;0, SUMIFS(Exports!$D13:$DS13, Exports!$D$50:$DS$50, AP$4, Exports!$D$51:$DS$51, "Total")/1000, "")</f>
        <v/>
      </c>
    </row>
    <row r="47" spans="2:42" hidden="1" x14ac:dyDescent="0.3">
      <c r="B47" s="33" t="s">
        <v>401</v>
      </c>
      <c r="C47" s="83">
        <f>IF('Other Calc'!F41&gt;0, 'Other Calc'!F41/1000000,"")</f>
        <v>8.3085455336397409</v>
      </c>
      <c r="D47" s="83">
        <f>IF('Other Calc'!G41&gt;0, 'Other Calc'!G41/1000000,"")</f>
        <v>8.2390763279618096</v>
      </c>
      <c r="E47" s="83">
        <f>IF('Other Calc'!H41&gt;0, 'Other Calc'!H41/1000000,"")</f>
        <v>8.0398830537398691</v>
      </c>
      <c r="F47" s="83">
        <f>IF('Other Calc'!I41&gt;0, 'Other Calc'!I41/1000000,"")</f>
        <v>7.9907882269788795</v>
      </c>
      <c r="G47" s="83">
        <f>IF('Other Calc'!J41&gt;0, 'Other Calc'!J41/1000000,"")</f>
        <v>7.9695201044034789</v>
      </c>
      <c r="H47" s="83">
        <f>IF('Other Calc'!K41&gt;0, 'Other Calc'!K41/1000000,"")</f>
        <v>8.0471373961622792</v>
      </c>
      <c r="I47" s="83">
        <f>IF('Other Calc'!L41&gt;0, 'Other Calc'!L41/1000000,"")</f>
        <v>8.0430127685994481</v>
      </c>
      <c r="J47" s="83">
        <f>IF('Other Calc'!M41&gt;0, 'Other Calc'!M41/1000000,"")</f>
        <v>7.9290915854787078</v>
      </c>
      <c r="K47" s="83" t="str">
        <f>IF('Other Calc'!N41&gt;0, 'Other Calc'!N41/1000000,"")</f>
        <v/>
      </c>
      <c r="L47" s="83" t="str">
        <f>IF('Other Calc'!O41&gt;0, 'Other Calc'!O41/1000000,"")</f>
        <v/>
      </c>
      <c r="M47" s="83" t="str">
        <f>IF('Other Calc'!P41&gt;0, 'Other Calc'!P41/1000000,"")</f>
        <v/>
      </c>
      <c r="N47" s="83" t="str">
        <f>IF('Other Calc'!Q41&gt;0, 'Other Calc'!Q41/1000000,"")</f>
        <v/>
      </c>
      <c r="O47" s="83" t="str">
        <f>IF('Other Calc'!R41&gt;0, 'Other Calc'!R41/1000000,"")</f>
        <v/>
      </c>
      <c r="P47" s="83" t="str">
        <f>IF('Other Calc'!S41&gt;0, 'Other Calc'!S41/1000000,"")</f>
        <v/>
      </c>
      <c r="Q47" s="83" t="str">
        <f>IF('Other Calc'!T41&gt;0, 'Other Calc'!T41/1000000,"")</f>
        <v/>
      </c>
      <c r="R47" s="83" t="str">
        <f>IF('Other Calc'!U41&gt;0, 'Other Calc'!U41/1000000,"")</f>
        <v/>
      </c>
      <c r="S47" s="83" t="str">
        <f>IF('Other Calc'!V41&gt;0, 'Other Calc'!V41/1000000,"")</f>
        <v/>
      </c>
      <c r="T47" s="83" t="str">
        <f>IF('Other Calc'!W41&gt;0, 'Other Calc'!W41/1000000,"")</f>
        <v/>
      </c>
      <c r="U47" s="83" t="str">
        <f>IF('Other Calc'!X41&gt;0, 'Other Calc'!X41/1000000,"")</f>
        <v/>
      </c>
      <c r="V47" s="83" t="str">
        <f>IF('Other Calc'!Y41&gt;0, 'Other Calc'!Y41/1000000,"")</f>
        <v/>
      </c>
      <c r="W47" s="83" t="str">
        <f>IF('Other Calc'!Z41&gt;0, 'Other Calc'!Z41/1000000,"")</f>
        <v/>
      </c>
      <c r="X47" s="83" t="str">
        <f>IF('Other Calc'!AA41&gt;0, 'Other Calc'!AA41/1000000,"")</f>
        <v/>
      </c>
      <c r="Y47" s="83" t="str">
        <f>IF('Other Calc'!AB41&gt;0, 'Other Calc'!AB41/1000000,"")</f>
        <v/>
      </c>
      <c r="Z47" s="83" t="str">
        <f>IF('Other Calc'!AC41&gt;0, 'Other Calc'!AC41/1000000,"")</f>
        <v/>
      </c>
      <c r="AA47" s="83" t="str">
        <f>IF('Other Calc'!AD41&gt;0, 'Other Calc'!AD41/1000000,"")</f>
        <v/>
      </c>
      <c r="AB47" s="83" t="str">
        <f>IF('Other Calc'!AE41&gt;0, 'Other Calc'!AE41/1000000,"")</f>
        <v/>
      </c>
      <c r="AC47" s="83" t="str">
        <f>IF('Other Calc'!AF41&gt;0, 'Other Calc'!AF41/1000000,"")</f>
        <v/>
      </c>
      <c r="AD47" s="83" t="str">
        <f>IF('Other Calc'!AG41&gt;0, 'Other Calc'!AG41/1000000,"")</f>
        <v/>
      </c>
      <c r="AE47" s="83" t="str">
        <f>IF('Other Calc'!AH41&gt;0, 'Other Calc'!AH41/1000000,"")</f>
        <v/>
      </c>
      <c r="AF47" s="83" t="str">
        <f>IF('Other Calc'!AI41&gt;0, 'Other Calc'!AI41/1000000,"")</f>
        <v/>
      </c>
      <c r="AG47" s="83" t="str">
        <f>IF('Other Calc'!AJ41&gt;0, 'Other Calc'!AJ41/1000000,"")</f>
        <v/>
      </c>
      <c r="AH47" s="83" t="str">
        <f>IF('Other Calc'!AK41&gt;0, 'Other Calc'!AK41/1000000,"")</f>
        <v/>
      </c>
      <c r="AI47" s="83" t="str">
        <f>IF('Other Calc'!AL41&gt;0, 'Other Calc'!AL41/1000000,"")</f>
        <v/>
      </c>
      <c r="AJ47" s="83" t="str">
        <f>IF('Other Calc'!AM41&gt;0, 'Other Calc'!AM41/1000000,"")</f>
        <v/>
      </c>
      <c r="AK47" s="83" t="str">
        <f>IF('Other Calc'!AN41&gt;0, 'Other Calc'!AN41/1000000,"")</f>
        <v/>
      </c>
      <c r="AL47" s="83" t="str">
        <f>IF('Other Calc'!AO41&gt;0, 'Other Calc'!AO41/1000000,"")</f>
        <v/>
      </c>
      <c r="AM47" s="83" t="str">
        <f>IF('Other Calc'!AP41&gt;0, 'Other Calc'!AP41/1000000,"")</f>
        <v/>
      </c>
      <c r="AN47" s="83" t="str">
        <f>IF('Other Calc'!AQ41&gt;0, 'Other Calc'!AQ41/1000000,"")</f>
        <v/>
      </c>
      <c r="AO47" s="83" t="str">
        <f>IF('Other Calc'!AR41&gt;0, 'Other Calc'!AR41/1000000,"")</f>
        <v/>
      </c>
      <c r="AP47" s="83" t="str">
        <f>IF('Other Calc'!AS41&gt;0, 'Other Calc'!AS41/1000000,"")</f>
        <v/>
      </c>
    </row>
    <row r="48" spans="2:42" hidden="1" x14ac:dyDescent="0.3">
      <c r="B48" s="33" t="s">
        <v>1193</v>
      </c>
      <c r="C48" s="83">
        <f>IF(SUM(GHGs!F8:F18)&gt;0, SUM(GHGs!F8:F18)/1000, "")</f>
        <v>0.20814556521799885</v>
      </c>
      <c r="D48" s="83">
        <f>IF(SUM(GHGs!G8:G18)&gt;0, SUM(GHGs!G8:G18)/1000, "")</f>
        <v>0.20609771414246753</v>
      </c>
      <c r="E48" s="83">
        <f>IF(SUM(GHGs!H8:H18)&gt;0, SUM(GHGs!H8:H18)/1000, "")</f>
        <v>0.20126609523616948</v>
      </c>
      <c r="F48" s="83">
        <f>IF(SUM(GHGs!I8:I18)&gt;0, SUM(GHGs!I8:I18)/1000, "")</f>
        <v>0.20174300623708552</v>
      </c>
      <c r="G48" s="83">
        <f>IF(SUM(GHGs!J8:J18)&gt;0, SUM(GHGs!J8:J18)/1000, "")</f>
        <v>0.20290866895259915</v>
      </c>
      <c r="H48" s="83">
        <f>IF(SUM(GHGs!K8:K18)&gt;0, SUM(GHGs!K8:K18)/1000, "")</f>
        <v>0.20356362193036612</v>
      </c>
      <c r="I48" s="83">
        <f>IF(SUM(GHGs!L8:L18)&gt;0, SUM(GHGs!L8:L18)/1000, "")</f>
        <v>0.20264375927584699</v>
      </c>
      <c r="J48" s="83">
        <f>IF(SUM(GHGs!M8:M18)&gt;0, SUM(GHGs!M8:M18)/1000, "")</f>
        <v>0.19773574203002547</v>
      </c>
      <c r="K48" s="83" t="str">
        <f>IF(SUM(GHGs!N8:N18)&gt;0, SUM(GHGs!N8:N18)/1000, "")</f>
        <v/>
      </c>
      <c r="L48" s="83" t="str">
        <f>IF(SUM(GHGs!O8:O18)&gt;0, SUM(GHGs!O8:O18)/1000, "")</f>
        <v/>
      </c>
      <c r="M48" s="83" t="str">
        <f>IF(SUM(GHGs!P8:P18)&gt;0, SUM(GHGs!P8:P18)/1000, "")</f>
        <v/>
      </c>
      <c r="N48" s="83" t="str">
        <f>IF(SUM(GHGs!Q8:Q18)&gt;0, SUM(GHGs!Q8:Q18)/1000, "")</f>
        <v/>
      </c>
      <c r="O48" s="83" t="str">
        <f>IF(SUM(GHGs!R8:R18)&gt;0, SUM(GHGs!R8:R18)/1000, "")</f>
        <v/>
      </c>
      <c r="P48" s="83" t="str">
        <f>IF(SUM(GHGs!S8:S18)&gt;0, SUM(GHGs!S8:S18)/1000, "")</f>
        <v/>
      </c>
      <c r="Q48" s="83" t="str">
        <f>IF(SUM(GHGs!T8:T18)&gt;0, SUM(GHGs!T8:T18)/1000, "")</f>
        <v/>
      </c>
      <c r="R48" s="83" t="str">
        <f>IF(SUM(GHGs!U8:U18)&gt;0, SUM(GHGs!U8:U18)/1000, "")</f>
        <v/>
      </c>
      <c r="S48" s="83" t="str">
        <f>IF(SUM(GHGs!V8:V18)&gt;0, SUM(GHGs!V8:V18)/1000, "")</f>
        <v/>
      </c>
      <c r="T48" s="83" t="str">
        <f>IF(SUM(GHGs!W8:W18)&gt;0, SUM(GHGs!W8:W18)/1000, "")</f>
        <v/>
      </c>
      <c r="U48" s="83" t="str">
        <f>IF(SUM(GHGs!X8:X18)&gt;0, SUM(GHGs!X8:X18)/1000, "")</f>
        <v/>
      </c>
      <c r="V48" s="83" t="str">
        <f>IF(SUM(GHGs!Y8:Y18)&gt;0, SUM(GHGs!Y8:Y18)/1000, "")</f>
        <v/>
      </c>
      <c r="W48" s="83" t="str">
        <f>IF(SUM(GHGs!Z8:Z18)&gt;0, SUM(GHGs!Z8:Z18)/1000, "")</f>
        <v/>
      </c>
      <c r="X48" s="83" t="str">
        <f>IF(SUM(GHGs!AA8:AA18)&gt;0, SUM(GHGs!AA8:AA18)/1000, "")</f>
        <v/>
      </c>
      <c r="Y48" s="83" t="str">
        <f>IF(SUM(GHGs!AB8:AB18)&gt;0, SUM(GHGs!AB8:AB18)/1000, "")</f>
        <v/>
      </c>
      <c r="Z48" s="83" t="str">
        <f>IF(SUM(GHGs!AC8:AC18)&gt;0, SUM(GHGs!AC8:AC18)/1000, "")</f>
        <v/>
      </c>
      <c r="AA48" s="83" t="str">
        <f>IF(SUM(GHGs!AD8:AD18)&gt;0, SUM(GHGs!AD8:AD18)/1000, "")</f>
        <v/>
      </c>
      <c r="AB48" s="83" t="str">
        <f>IF(SUM(GHGs!AE8:AE18)&gt;0, SUM(GHGs!AE8:AE18)/1000, "")</f>
        <v/>
      </c>
      <c r="AC48" s="83" t="str">
        <f>IF(SUM(GHGs!AF8:AF18)&gt;0, SUM(GHGs!AF8:AF18)/1000, "")</f>
        <v/>
      </c>
      <c r="AD48" s="83" t="str">
        <f>IF(SUM(GHGs!AG8:AG18)&gt;0, SUM(GHGs!AG8:AG18)/1000, "")</f>
        <v/>
      </c>
      <c r="AE48" s="83" t="str">
        <f>IF(SUM(GHGs!AH8:AH18)&gt;0, SUM(GHGs!AH8:AH18)/1000, "")</f>
        <v/>
      </c>
      <c r="AF48" s="83" t="str">
        <f>IF(SUM(GHGs!AI8:AI18)&gt;0, SUM(GHGs!AI8:AI18)/1000, "")</f>
        <v/>
      </c>
      <c r="AG48" s="83" t="str">
        <f>IF(SUM(GHGs!AJ8:AJ18)&gt;0, SUM(GHGs!AJ8:AJ18)/1000, "")</f>
        <v/>
      </c>
      <c r="AH48" s="83" t="str">
        <f>IF(SUM(GHGs!AK8:AK18)&gt;0, SUM(GHGs!AK8:AK18)/1000, "")</f>
        <v/>
      </c>
      <c r="AI48" s="83" t="str">
        <f>IF(SUM(GHGs!AL8:AL18)&gt;0, SUM(GHGs!AL8:AL18)/1000, "")</f>
        <v/>
      </c>
      <c r="AJ48" s="83" t="str">
        <f>IF(SUM(GHGs!AM8:AM18)&gt;0, SUM(GHGs!AM8:AM18)/1000, "")</f>
        <v/>
      </c>
      <c r="AK48" s="83" t="str">
        <f>IF(SUM(GHGs!AN8:AN18)&gt;0, SUM(GHGs!AN8:AN18)/1000, "")</f>
        <v/>
      </c>
      <c r="AL48" s="83" t="str">
        <f>IF(SUM(GHGs!AO8:AO18)&gt;0, SUM(GHGs!AO8:AO18)/1000, "")</f>
        <v/>
      </c>
      <c r="AM48" s="83" t="str">
        <f>IF(SUM(GHGs!AP8:AP18)&gt;0, SUM(GHGs!AP8:AP18)/1000, "")</f>
        <v/>
      </c>
      <c r="AN48" s="83" t="str">
        <f>IF(SUM(GHGs!AQ8:AQ18)&gt;0, SUM(GHGs!AQ8:AQ18)/1000, "")</f>
        <v/>
      </c>
      <c r="AO48" s="83" t="str">
        <f>IF(SUM(GHGs!AR8:AR18)&gt;0, SUM(GHGs!AR8:AR18)/1000, "")</f>
        <v/>
      </c>
      <c r="AP48" s="83" t="str">
        <f>IF(SUM(GHGs!AS8:AS18)&gt;0, SUM(GHGs!AS8:AS18)/1000, "")</f>
        <v/>
      </c>
    </row>
    <row r="49" spans="1:42" hidden="1" x14ac:dyDescent="0.3">
      <c r="B49" s="33" t="s">
        <v>1194</v>
      </c>
      <c r="C49" s="83">
        <f>IFERROR(DPO!D35/1000,"")</f>
        <v>3.1074946808049995</v>
      </c>
      <c r="D49" s="83">
        <f>IFERROR(DPO!E35/1000,"")</f>
        <v>3.0789285401699997</v>
      </c>
      <c r="E49" s="83">
        <f>IFERROR(DPO!F35/1000,"")</f>
        <v>3.0092396942450006</v>
      </c>
      <c r="F49" s="83">
        <f>IFERROR(DPO!G35/1000,"")</f>
        <v>3.0489797923100004</v>
      </c>
      <c r="G49" s="83">
        <f>IFERROR(DPO!H35/1000,"")</f>
        <v>3.0390942571399999</v>
      </c>
      <c r="H49" s="83">
        <f>IFERROR(DPO!I35/1000,"")</f>
        <v>3.0708251211499999</v>
      </c>
      <c r="I49" s="83">
        <f>IFERROR(DPO!J35/1000,"")</f>
        <v>3.0817976390949999</v>
      </c>
      <c r="J49" s="83">
        <f>IFERROR(DPO!K35/1000,"")</f>
        <v>2.9932832827050007</v>
      </c>
      <c r="K49" s="83" t="str">
        <f>IFERROR(DPO!L35/1000,"")</f>
        <v/>
      </c>
      <c r="L49" s="83" t="str">
        <f>IFERROR(DPO!M35/1000,"")</f>
        <v/>
      </c>
      <c r="M49" s="83" t="str">
        <f>IFERROR(DPO!N35/1000,"")</f>
        <v/>
      </c>
      <c r="N49" s="83" t="str">
        <f>IFERROR(DPO!O35/1000,"")</f>
        <v/>
      </c>
      <c r="O49" s="83" t="str">
        <f>IFERROR(DPO!P35/1000,"")</f>
        <v/>
      </c>
      <c r="P49" s="83" t="str">
        <f>IFERROR(DPO!Q35/1000,"")</f>
        <v/>
      </c>
      <c r="Q49" s="83" t="str">
        <f>IFERROR(DPO!R35/1000,"")</f>
        <v/>
      </c>
      <c r="R49" s="83" t="str">
        <f>IFERROR(DPO!S35/1000,"")</f>
        <v/>
      </c>
      <c r="S49" s="83" t="str">
        <f>IFERROR(DPO!T35/1000,"")</f>
        <v/>
      </c>
      <c r="T49" s="83" t="str">
        <f>IFERROR(DPO!U35/1000,"")</f>
        <v/>
      </c>
      <c r="U49" s="83" t="str">
        <f>IFERROR(DPO!V35/1000,"")</f>
        <v/>
      </c>
      <c r="V49" s="83" t="str">
        <f>IFERROR(DPO!W35/1000,"")</f>
        <v/>
      </c>
      <c r="W49" s="83" t="str">
        <f>IFERROR(DPO!X35/1000,"")</f>
        <v/>
      </c>
      <c r="X49" s="83" t="str">
        <f>IFERROR(DPO!Y35/1000,"")</f>
        <v/>
      </c>
      <c r="Y49" s="83" t="str">
        <f>IFERROR(DPO!Z35/1000,"")</f>
        <v/>
      </c>
      <c r="Z49" s="83" t="str">
        <f>IFERROR(DPO!AA35/1000,"")</f>
        <v/>
      </c>
      <c r="AA49" s="83" t="str">
        <f>IFERROR(DPO!AB35/1000,"")</f>
        <v/>
      </c>
      <c r="AB49" s="83" t="str">
        <f>IFERROR(DPO!AC35/1000,"")</f>
        <v/>
      </c>
      <c r="AC49" s="83" t="str">
        <f>IFERROR(DPO!AD35/1000,"")</f>
        <v/>
      </c>
      <c r="AD49" s="83" t="str">
        <f>IFERROR(DPO!AE35/1000,"")</f>
        <v/>
      </c>
      <c r="AE49" s="83" t="str">
        <f>IFERROR(DPO!AF35/1000,"")</f>
        <v/>
      </c>
      <c r="AF49" s="83" t="str">
        <f>IFERROR(DPO!AG35/1000,"")</f>
        <v/>
      </c>
      <c r="AG49" s="83" t="str">
        <f>IFERROR(DPO!AH35/1000,"")</f>
        <v/>
      </c>
      <c r="AH49" s="83" t="str">
        <f>IFERROR(DPO!AI35/1000,"")</f>
        <v/>
      </c>
      <c r="AI49" s="83" t="str">
        <f>IFERROR(DPO!AJ35/1000,"")</f>
        <v/>
      </c>
      <c r="AJ49" s="83" t="str">
        <f>IFERROR(DPO!AK35/1000,"")</f>
        <v/>
      </c>
      <c r="AK49" s="83" t="str">
        <f>IFERROR(DPO!AL35/1000,"")</f>
        <v/>
      </c>
      <c r="AL49" s="83" t="str">
        <f>IFERROR(DPO!AM35/1000,"")</f>
        <v/>
      </c>
      <c r="AM49" s="83" t="str">
        <f>IFERROR(DPO!AN35/1000,"")</f>
        <v/>
      </c>
      <c r="AN49" s="83" t="str">
        <f>IFERROR(DPO!AO35/1000,"")</f>
        <v/>
      </c>
      <c r="AO49" s="83" t="str">
        <f>IFERROR(DPO!AP35/1000,"")</f>
        <v/>
      </c>
      <c r="AP49" s="83" t="str">
        <f>IFERROR(DPO!AQ35/1000,"")</f>
        <v/>
      </c>
    </row>
    <row r="50" spans="1:42" hidden="1" x14ac:dyDescent="0.3"/>
    <row r="51" spans="1:42" hidden="1" x14ac:dyDescent="0.3">
      <c r="H51" s="110"/>
    </row>
    <row r="52" spans="1:42" hidden="1" x14ac:dyDescent="0.3">
      <c r="A52" s="146" t="s">
        <v>99</v>
      </c>
      <c r="H52" s="110"/>
    </row>
    <row r="53" spans="1:42" hidden="1" x14ac:dyDescent="0.3">
      <c r="H53" s="110"/>
    </row>
    <row r="54" spans="1:42" hidden="1" x14ac:dyDescent="0.3">
      <c r="B54" s="124"/>
      <c r="C54" s="127">
        <v>2011</v>
      </c>
      <c r="D54" s="127">
        <v>2012</v>
      </c>
      <c r="E54" s="127">
        <v>2013</v>
      </c>
      <c r="F54" s="127">
        <v>2014</v>
      </c>
      <c r="G54" s="127">
        <v>2015</v>
      </c>
      <c r="H54" s="127">
        <v>2016</v>
      </c>
      <c r="I54" s="127">
        <v>2017</v>
      </c>
    </row>
    <row r="55" spans="1:42" hidden="1" x14ac:dyDescent="0.3">
      <c r="B55" s="124" t="s">
        <v>1195</v>
      </c>
      <c r="C55" s="128">
        <f>Indicators!C29/1000</f>
        <v>73.1677844333026</v>
      </c>
      <c r="D55" s="128">
        <f>Indicators!D29/1000</f>
        <v>66.908600348891369</v>
      </c>
      <c r="E55" s="128">
        <f>Indicators!E29/1000</f>
        <v>65.613697243336091</v>
      </c>
      <c r="F55" s="128">
        <f>Indicators!F29/1000</f>
        <v>67.563783906358822</v>
      </c>
      <c r="G55" s="128">
        <f>Indicators!G29/1000</f>
        <v>68.568101349575414</v>
      </c>
      <c r="H55" s="128">
        <f>Indicators!H29/1000</f>
        <v>68.273813012114118</v>
      </c>
      <c r="I55" s="128">
        <f>Indicators!I29/1000</f>
        <v>66.391230627847676</v>
      </c>
    </row>
    <row r="56" spans="1:42" hidden="1" x14ac:dyDescent="0.3">
      <c r="B56" s="124" t="s">
        <v>1196</v>
      </c>
      <c r="C56" s="128">
        <f>C22</f>
        <v>78.616300261316951</v>
      </c>
      <c r="D56" s="128">
        <f t="shared" ref="D56:I56" si="23">D22</f>
        <v>71.648456845592733</v>
      </c>
      <c r="E56" s="128">
        <f t="shared" si="23"/>
        <v>71.443201958001481</v>
      </c>
      <c r="F56" s="128">
        <f t="shared" si="23"/>
        <v>73.378629313451782</v>
      </c>
      <c r="G56" s="128">
        <f t="shared" si="23"/>
        <v>75.352026025192416</v>
      </c>
      <c r="H56" s="128">
        <f t="shared" si="23"/>
        <v>75.662848465114109</v>
      </c>
      <c r="I56" s="128">
        <f t="shared" si="23"/>
        <v>73.839098297847642</v>
      </c>
    </row>
    <row r="57" spans="1:42" hidden="1" x14ac:dyDescent="0.3">
      <c r="B57" s="124" t="s">
        <v>1197</v>
      </c>
      <c r="C57" s="128">
        <f>SUM(C23:C26)</f>
        <v>74.08109274902661</v>
      </c>
      <c r="D57" s="128">
        <f t="shared" ref="D57:I57" si="24">SUM(D23:D26)</f>
        <v>67.684713436518365</v>
      </c>
      <c r="E57" s="128">
        <f t="shared" si="24"/>
        <v>66.575020159674096</v>
      </c>
      <c r="F57" s="128">
        <f t="shared" si="24"/>
        <v>68.444434060744811</v>
      </c>
      <c r="G57" s="128">
        <f t="shared" si="24"/>
        <v>69.404716376554433</v>
      </c>
      <c r="H57" s="128">
        <f t="shared" si="24"/>
        <v>69.271542742114107</v>
      </c>
      <c r="I57" s="128">
        <f t="shared" si="24"/>
        <v>67.352606627847678</v>
      </c>
    </row>
    <row r="58" spans="1:42" hidden="1" x14ac:dyDescent="0.3">
      <c r="C58" s="119"/>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theme="8"/>
  </sheetPr>
  <dimension ref="A2:E52"/>
  <sheetViews>
    <sheetView topLeftCell="A10" zoomScale="80" zoomScaleNormal="80" workbookViewId="0">
      <selection activeCell="J20" sqref="J20"/>
    </sheetView>
  </sheetViews>
  <sheetFormatPr defaultColWidth="8.69921875" defaultRowHeight="15.6" x14ac:dyDescent="0.3"/>
  <cols>
    <col min="1" max="1" width="8.69921875" style="148"/>
    <col min="2" max="2" width="52.59765625" customWidth="1"/>
    <col min="3" max="4" width="11.5" customWidth="1"/>
  </cols>
  <sheetData>
    <row r="2" spans="1:4" ht="16.2" thickBot="1" x14ac:dyDescent="0.35">
      <c r="A2" s="146" t="str">
        <f>"@"&amp;COUNTIF(A$1:A1,"@*")+1</f>
        <v>@1</v>
      </c>
      <c r="B2" s="1" t="s">
        <v>80</v>
      </c>
      <c r="C2" s="1"/>
      <c r="D2" s="8" t="s">
        <v>1198</v>
      </c>
    </row>
    <row r="3" spans="1:4" ht="16.2" thickTop="1" x14ac:dyDescent="0.3"/>
    <row r="4" spans="1:4" x14ac:dyDescent="0.3">
      <c r="B4" s="33" t="s">
        <v>1179</v>
      </c>
      <c r="C4" s="34">
        <f>INDEX('Sankey Data All Years'!$C4:$AP4, MATCH("", 'Sankey Data All Years'!$C5:$AP5, 0) - 1)</f>
        <v>2018</v>
      </c>
      <c r="D4" s="34">
        <f>C4</f>
        <v>2018</v>
      </c>
    </row>
    <row r="5" spans="1:4" x14ac:dyDescent="0.3">
      <c r="B5" s="33" t="s">
        <v>69</v>
      </c>
      <c r="C5" s="121">
        <f>INDEX('Sankey Data All Years'!$C5:$AP5, MATCH("", 'Sankey Data All Years'!$C5:$AP5, 0) - 1)</f>
        <v>125.42357159545114</v>
      </c>
      <c r="D5" s="107">
        <f>ROUND(C5,1)</f>
        <v>125.4</v>
      </c>
    </row>
    <row r="6" spans="1:4" x14ac:dyDescent="0.3">
      <c r="B6" s="37" t="s">
        <v>55</v>
      </c>
      <c r="C6" s="52">
        <f>INDEX('Sankey Data All Years'!$C6:$AP6, MATCH("", 'Sankey Data All Years'!$C6:$AP6, 0) - 1)</f>
        <v>22.323176695478708</v>
      </c>
      <c r="D6" s="83">
        <f t="shared" ref="D6:D37" si="0">ROUND(C6,1)</f>
        <v>22.3</v>
      </c>
    </row>
    <row r="7" spans="1:4" x14ac:dyDescent="0.3">
      <c r="B7" s="37" t="s">
        <v>1160</v>
      </c>
      <c r="C7" s="52">
        <f>INDEX('Sankey Data All Years'!$C7:$AP7, MATCH("", 'Sankey Data All Years'!$C7:$AP7, 0) - 1)</f>
        <v>0</v>
      </c>
      <c r="D7" s="83">
        <f t="shared" si="0"/>
        <v>0</v>
      </c>
    </row>
    <row r="8" spans="1:4" x14ac:dyDescent="0.3">
      <c r="B8" s="37" t="s">
        <v>139</v>
      </c>
      <c r="C8" s="52">
        <f>INDEX('Sankey Data All Years'!$C8:$AP8, MATCH("", 'Sankey Data All Years'!$C8:$AP8, 0) - 1)</f>
        <v>28.587</v>
      </c>
      <c r="D8" s="83">
        <f t="shared" si="0"/>
        <v>28.6</v>
      </c>
    </row>
    <row r="9" spans="1:4" x14ac:dyDescent="0.3">
      <c r="B9" s="37" t="s">
        <v>161</v>
      </c>
      <c r="C9" s="52">
        <f>INDEX('Sankey Data All Years'!$C9:$AP9, MATCH("", 'Sankey Data All Years'!$C9:$AP9, 0) - 1)</f>
        <v>74.513394899972425</v>
      </c>
      <c r="D9" s="83">
        <f t="shared" si="0"/>
        <v>74.5</v>
      </c>
    </row>
    <row r="10" spans="1:4" x14ac:dyDescent="0.3">
      <c r="B10" s="33" t="s">
        <v>1180</v>
      </c>
      <c r="C10" s="121">
        <f>INDEX('Sankey Data All Years'!$C10:$AP10, MATCH("", 'Sankey Data All Years'!$C10:$AP10, 0) - 1)</f>
        <v>38.563845853938425</v>
      </c>
      <c r="D10" s="107">
        <f t="shared" si="0"/>
        <v>38.6</v>
      </c>
    </row>
    <row r="11" spans="1:4" x14ac:dyDescent="0.3">
      <c r="B11" s="37" t="s">
        <v>55</v>
      </c>
      <c r="C11" s="52">
        <f>INDEX('Sankey Data All Years'!$C11:$AP11, MATCH("", 'Sankey Data All Years'!$C11:$AP11, 0) - 1)</f>
        <v>8.8765445221582073</v>
      </c>
      <c r="D11" s="83">
        <f t="shared" si="0"/>
        <v>8.9</v>
      </c>
    </row>
    <row r="12" spans="1:4" x14ac:dyDescent="0.3">
      <c r="B12" s="37" t="s">
        <v>1160</v>
      </c>
      <c r="C12" s="52">
        <f>INDEX('Sankey Data All Years'!$C12:$AP12, MATCH("", 'Sankey Data All Years'!$C12:$AP12, 0) - 1)</f>
        <v>2.1164987043846843</v>
      </c>
      <c r="D12" s="83">
        <f t="shared" si="0"/>
        <v>2.1</v>
      </c>
    </row>
    <row r="13" spans="1:4" x14ac:dyDescent="0.3">
      <c r="B13" s="37" t="s">
        <v>139</v>
      </c>
      <c r="C13" s="52">
        <f>INDEX('Sankey Data All Years'!$C13:$AP13, MATCH("", 'Sankey Data All Years'!$C13:$AP13, 0) - 1)</f>
        <v>2.7215825223148942</v>
      </c>
      <c r="D13" s="83">
        <f t="shared" si="0"/>
        <v>2.7</v>
      </c>
    </row>
    <row r="14" spans="1:4" x14ac:dyDescent="0.3">
      <c r="B14" s="37" t="s">
        <v>161</v>
      </c>
      <c r="C14" s="52">
        <f>INDEX('Sankey Data All Years'!$C14:$AP14, MATCH("", 'Sankey Data All Years'!$C14:$AP14, 0) - 1)</f>
        <v>24.84922010508064</v>
      </c>
      <c r="D14" s="83">
        <f t="shared" si="0"/>
        <v>24.8</v>
      </c>
    </row>
    <row r="15" spans="1:4" x14ac:dyDescent="0.3">
      <c r="B15" s="37" t="s">
        <v>758</v>
      </c>
      <c r="C15" s="52">
        <f>INDEX('Sankey Data All Years'!$C15:$AP15, MATCH("", 'Sankey Data All Years'!$C15:$AP15, 0) - 1)</f>
        <v>0.60687400000000002</v>
      </c>
      <c r="D15" s="83">
        <f t="shared" si="0"/>
        <v>0.6</v>
      </c>
    </row>
    <row r="16" spans="1:4" x14ac:dyDescent="0.3">
      <c r="B16" s="33" t="s">
        <v>71</v>
      </c>
      <c r="C16" s="121">
        <f>INDEX('Sankey Data All Years'!$C16:$AP16, MATCH("", 'Sankey Data All Years'!$C16:$AP16, 0) - 1)</f>
        <v>99.886197339768643</v>
      </c>
      <c r="D16" s="107">
        <f t="shared" si="0"/>
        <v>99.9</v>
      </c>
    </row>
    <row r="17" spans="2:4" x14ac:dyDescent="0.3">
      <c r="B17" s="37" t="s">
        <v>55</v>
      </c>
      <c r="C17" s="52">
        <f>INDEX('Sankey Data All Years'!$C17:$AP17, MATCH("", 'Sankey Data All Years'!$C17:$AP17, 0) - 1)</f>
        <v>9.47605580770486</v>
      </c>
      <c r="D17" s="83">
        <f t="shared" si="0"/>
        <v>9.5</v>
      </c>
    </row>
    <row r="18" spans="2:4" x14ac:dyDescent="0.3">
      <c r="B18" s="37" t="s">
        <v>1160</v>
      </c>
      <c r="C18" s="52">
        <f>INDEX('Sankey Data All Years'!$C18:$AP18, MATCH("", 'Sankey Data All Years'!$C18:$AP18, 0) - 1)</f>
        <v>1.9886383131017256</v>
      </c>
      <c r="D18" s="83">
        <f t="shared" si="0"/>
        <v>2</v>
      </c>
    </row>
    <row r="19" spans="2:4" x14ac:dyDescent="0.3">
      <c r="B19" s="37" t="s">
        <v>139</v>
      </c>
      <c r="C19" s="52">
        <f>INDEX('Sankey Data All Years'!$C19:$AP19, MATCH("", 'Sankey Data All Years'!$C19:$AP19, 0) - 1)</f>
        <v>6.4708397961436583</v>
      </c>
      <c r="D19" s="83">
        <f t="shared" si="0"/>
        <v>6.5</v>
      </c>
    </row>
    <row r="20" spans="2:4" x14ac:dyDescent="0.3">
      <c r="B20" s="37" t="s">
        <v>161</v>
      </c>
      <c r="C20" s="52">
        <f>INDEX('Sankey Data All Years'!$C20:$AP20, MATCH("", 'Sankey Data All Years'!$C20:$AP20, 0) - 1)</f>
        <v>80.287760422818394</v>
      </c>
      <c r="D20" s="83">
        <f t="shared" si="0"/>
        <v>80.3</v>
      </c>
    </row>
    <row r="21" spans="2:4" x14ac:dyDescent="0.3">
      <c r="B21" s="37" t="s">
        <v>760</v>
      </c>
      <c r="C21" s="52">
        <f>INDEX('Sankey Data All Years'!$C21:$AP21, MATCH("", 'Sankey Data All Years'!$C21:$AP21, 0) - 1)</f>
        <v>1.662903</v>
      </c>
      <c r="D21" s="83">
        <f t="shared" si="0"/>
        <v>1.7</v>
      </c>
    </row>
    <row r="22" spans="2:4" x14ac:dyDescent="0.3">
      <c r="B22" s="33" t="s">
        <v>1181</v>
      </c>
      <c r="C22" s="121">
        <f>INDEX('Sankey Data All Years'!$C22:$AP22, MATCH("", 'Sankey Data All Years'!$C22:$AP22, 0) - 1)</f>
        <v>72.205129109620941</v>
      </c>
      <c r="D22" s="107">
        <f t="shared" si="0"/>
        <v>72.2</v>
      </c>
    </row>
    <row r="23" spans="2:4" x14ac:dyDescent="0.3">
      <c r="B23" s="37" t="s">
        <v>55</v>
      </c>
      <c r="C23" s="52">
        <f>INDEX('Sankey Data All Years'!$C23:$AP23, MATCH("", 'Sankey Data All Years'!$C23:$AP23, 0) - 1)</f>
        <v>21.723665409932053</v>
      </c>
      <c r="D23" s="83">
        <f t="shared" si="0"/>
        <v>21.7</v>
      </c>
    </row>
    <row r="24" spans="2:4" x14ac:dyDescent="0.3">
      <c r="B24" s="37" t="s">
        <v>1160</v>
      </c>
      <c r="C24" s="52">
        <f>INDEX('Sankey Data All Years'!$C24:$AP24, MATCH("", 'Sankey Data All Years'!$C24:$AP24, 0) - 1)</f>
        <v>0.12786039128295879</v>
      </c>
      <c r="D24" s="83">
        <f t="shared" si="0"/>
        <v>0.1</v>
      </c>
    </row>
    <row r="25" spans="2:4" x14ac:dyDescent="0.3">
      <c r="B25" s="37" t="s">
        <v>139</v>
      </c>
      <c r="C25" s="52">
        <f>INDEX('Sankey Data All Years'!$C25:$AP25, MATCH("", 'Sankey Data All Years'!$C25:$AP25, 0) - 1)</f>
        <v>24.837742726171236</v>
      </c>
      <c r="D25" s="83">
        <f t="shared" si="0"/>
        <v>24.8</v>
      </c>
    </row>
    <row r="26" spans="2:4" x14ac:dyDescent="0.3">
      <c r="B26" s="37" t="s">
        <v>161</v>
      </c>
      <c r="C26" s="52">
        <f>INDEX('Sankey Data All Years'!$C26:$AP26, MATCH("", 'Sankey Data All Years'!$C26:$AP26, 0) - 1)</f>
        <v>19.074854582234678</v>
      </c>
      <c r="D26" s="83">
        <f t="shared" si="0"/>
        <v>19.100000000000001</v>
      </c>
    </row>
    <row r="27" spans="2:4" x14ac:dyDescent="0.3">
      <c r="B27" s="33" t="s">
        <v>1182</v>
      </c>
      <c r="C27" s="121">
        <f>INDEX('Sankey Data All Years'!$C27:$AP27, MATCH("", 'Sankey Data All Years'!$C27:$AP27, 0) - 1)</f>
        <v>170.42842344938958</v>
      </c>
      <c r="D27" s="107">
        <f t="shared" si="0"/>
        <v>170.4</v>
      </c>
    </row>
    <row r="28" spans="2:4" x14ac:dyDescent="0.3">
      <c r="B28" s="39" t="s">
        <v>1183</v>
      </c>
      <c r="C28" s="52">
        <f>INDEX('Sankey Data All Years'!$C28:$AP28, MATCH("", 'Sankey Data All Years'!$C28:$AP28, 0) - 1)</f>
        <v>0.53194454864021101</v>
      </c>
      <c r="D28" s="83">
        <f t="shared" si="0"/>
        <v>0.5</v>
      </c>
    </row>
    <row r="29" spans="2:4" x14ac:dyDescent="0.3">
      <c r="B29" s="39" t="s">
        <v>1184</v>
      </c>
      <c r="C29" s="52">
        <f>INDEX('Sankey Data All Years'!$C29:$AP29, MATCH("", 'Sankey Data All Years'!$C29:$AP29, 0) - 1)</f>
        <v>31.278716338983831</v>
      </c>
      <c r="D29" s="83">
        <f t="shared" si="0"/>
        <v>31.3</v>
      </c>
    </row>
    <row r="30" spans="2:4" x14ac:dyDescent="0.3">
      <c r="B30" s="39" t="s">
        <v>772</v>
      </c>
      <c r="C30" s="52">
        <f>INDEX('Sankey Data All Years'!$C30:$AP30, MATCH("", 'Sankey Data All Years'!$C30:$AP30, 0) - 1)</f>
        <v>0.45448410472516798</v>
      </c>
      <c r="D30" s="52">
        <f>ROUND(C30,2)</f>
        <v>0.45</v>
      </c>
    </row>
    <row r="31" spans="2:4" x14ac:dyDescent="0.3">
      <c r="B31" s="39" t="s">
        <v>1185</v>
      </c>
      <c r="C31" s="52">
        <f>INDEX('Sankey Data All Years'!$C31:$AP31, MATCH("", 'Sankey Data All Years'!$C31:$AP31, 0) - 1)</f>
        <v>5.3976574558161827</v>
      </c>
      <c r="D31" s="83">
        <f t="shared" si="0"/>
        <v>5.4</v>
      </c>
    </row>
    <row r="32" spans="2:4" x14ac:dyDescent="0.3">
      <c r="B32" s="39" t="s">
        <v>1186</v>
      </c>
      <c r="C32" s="52">
        <f>INDEX('Sankey Data All Years'!$C32:$AP32, MATCH("", 'Sankey Data All Years'!$C32:$AP32, 0) - 1)</f>
        <v>23.26740686145553</v>
      </c>
      <c r="D32" s="83">
        <f t="shared" si="0"/>
        <v>23.3</v>
      </c>
    </row>
    <row r="33" spans="2:5" x14ac:dyDescent="0.3">
      <c r="B33" s="33" t="s">
        <v>1187</v>
      </c>
      <c r="C33" s="121">
        <f>INDEX('Sankey Data All Years'!$C33:$AP33, MATCH("", 'Sankey Data All Years'!$C33:$AP33, 0) - 1)</f>
        <v>11.986423799999999</v>
      </c>
      <c r="D33" s="107">
        <f t="shared" si="0"/>
        <v>12</v>
      </c>
    </row>
    <row r="34" spans="2:5" x14ac:dyDescent="0.3">
      <c r="B34" s="39" t="s">
        <v>1188</v>
      </c>
      <c r="C34" s="52">
        <f>INDEX('Sankey Data All Years'!$C34:$AP34, MATCH("", 'Sankey Data All Years'!$C34:$AP34, 0) - 1)</f>
        <v>3.7404799999999998</v>
      </c>
      <c r="D34" s="83">
        <f t="shared" si="0"/>
        <v>3.7</v>
      </c>
    </row>
    <row r="35" spans="2:5" x14ac:dyDescent="0.3">
      <c r="B35" s="39" t="s">
        <v>767</v>
      </c>
      <c r="C35" s="52">
        <f>INDEX('Sankey Data All Years'!$C35:$AP35, MATCH("", 'Sankey Data All Years'!$C35:$AP35, 0) - 1)</f>
        <v>0.177147</v>
      </c>
      <c r="D35" s="52">
        <f>ROUND(C35,2)</f>
        <v>0.18</v>
      </c>
    </row>
    <row r="36" spans="2:5" x14ac:dyDescent="0.3">
      <c r="B36" s="39" t="s">
        <v>768</v>
      </c>
      <c r="C36" s="52">
        <f>INDEX('Sankey Data All Years'!$C36:$AP36, MATCH("", 'Sankey Data All Years'!$C36:$AP36, 0) - 1)</f>
        <v>0.53435699999999997</v>
      </c>
      <c r="D36" s="52">
        <f>ROUND(C36,2)</f>
        <v>0.53</v>
      </c>
      <c r="E36" s="126"/>
    </row>
    <row r="37" spans="2:5" x14ac:dyDescent="0.3">
      <c r="B37" s="39" t="s">
        <v>769</v>
      </c>
      <c r="C37" s="52">
        <f>INDEX('Sankey Data All Years'!$C37:$AP37, MATCH("", 'Sankey Data All Years'!$C37:$AP37, 0) - 1)</f>
        <v>5.8341320000000003</v>
      </c>
      <c r="D37" s="83">
        <f t="shared" si="0"/>
        <v>5.8</v>
      </c>
    </row>
    <row r="38" spans="2:5" x14ac:dyDescent="0.3">
      <c r="B38" s="39" t="s">
        <v>770</v>
      </c>
      <c r="C38" s="52">
        <f>INDEX('Sankey Data All Years'!$C38:$AP38, MATCH("", 'Sankey Data All Years'!$C38:$AP38, 0) - 1)</f>
        <v>3.7404800000000002E-2</v>
      </c>
      <c r="D38" s="52">
        <f>ROUND(C38,2)</f>
        <v>0.04</v>
      </c>
    </row>
    <row r="40" spans="2:5" x14ac:dyDescent="0.3">
      <c r="B40" s="90" t="s">
        <v>1189</v>
      </c>
      <c r="C40" s="120">
        <f>IFERROR(C22  - SUM(C28:C32,C34,C37,C38)  - C21, "")</f>
        <v>1.4210854715202004E-14</v>
      </c>
      <c r="D40" s="166"/>
    </row>
    <row r="41" spans="2:5" x14ac:dyDescent="0.3">
      <c r="D41" s="126"/>
    </row>
    <row r="42" spans="2:5" ht="16.2" thickBot="1" x14ac:dyDescent="0.35">
      <c r="B42" s="54" t="s">
        <v>1190</v>
      </c>
      <c r="C42" s="54"/>
      <c r="D42" s="54"/>
    </row>
    <row r="44" spans="2:5" x14ac:dyDescent="0.3">
      <c r="B44" s="33" t="s">
        <v>1179</v>
      </c>
      <c r="C44" s="34">
        <f>INDEX('Sankey Data All Years'!$C44:$AP44, MATCH("", 'Sankey Data All Years'!$C45:$AP45, 0) - 1)</f>
        <v>2018</v>
      </c>
      <c r="D44" s="34">
        <f>C44</f>
        <v>2018</v>
      </c>
    </row>
    <row r="45" spans="2:5" x14ac:dyDescent="0.3">
      <c r="B45" s="33" t="s">
        <v>1191</v>
      </c>
      <c r="C45" s="52">
        <f>INDEX('Sankey Data All Years'!$C45:$AP45, MATCH("", 'Sankey Data All Years'!$C45:$AP45, 0) - 1)</f>
        <v>0.94796525996792391</v>
      </c>
      <c r="D45" s="83">
        <f t="shared" ref="D45:D49" si="1">ROUND(C45,1)</f>
        <v>0.9</v>
      </c>
    </row>
    <row r="46" spans="2:5" x14ac:dyDescent="0.3">
      <c r="B46" s="33" t="s">
        <v>1192</v>
      </c>
      <c r="C46" s="52">
        <f>INDEX('Sankey Data All Years'!$C46:$AP46, MATCH("", 'Sankey Data All Years'!$C46:$AP46, 0) - 1)</f>
        <v>1.1992385770534626</v>
      </c>
      <c r="D46" s="83">
        <f t="shared" si="1"/>
        <v>1.2</v>
      </c>
    </row>
    <row r="47" spans="2:5" x14ac:dyDescent="0.3">
      <c r="B47" s="33" t="s">
        <v>401</v>
      </c>
      <c r="C47" s="52">
        <f>INDEX('Sankey Data All Years'!$C47:$AP47, MATCH("", 'Sankey Data All Years'!$C47:$AP47, 0) - 1)</f>
        <v>7.9290915854787078</v>
      </c>
      <c r="D47" s="83">
        <f t="shared" si="1"/>
        <v>7.9</v>
      </c>
    </row>
    <row r="48" spans="2:5" x14ac:dyDescent="0.3">
      <c r="B48" s="33" t="s">
        <v>1193</v>
      </c>
      <c r="C48" s="52">
        <f>INDEX('Sankey Data All Years'!$C48:$AP48, MATCH("", 'Sankey Data All Years'!$C48:$AP48, 0) - 1)</f>
        <v>0.19773574203002547</v>
      </c>
      <c r="D48" s="83">
        <f t="shared" si="1"/>
        <v>0.2</v>
      </c>
      <c r="E48" s="118"/>
    </row>
    <row r="49" spans="1:4" x14ac:dyDescent="0.3">
      <c r="B49" s="33" t="s">
        <v>1194</v>
      </c>
      <c r="C49" s="52">
        <f>INDEX('Sankey Data All Years'!$C49:$AP49, MATCH("", 'Sankey Data All Years'!$C49:$AP49, 0) - 1)</f>
        <v>2.9932832827050007</v>
      </c>
      <c r="D49" s="83">
        <f t="shared" si="1"/>
        <v>3</v>
      </c>
    </row>
    <row r="52" spans="1:4" x14ac:dyDescent="0.3">
      <c r="A52" s="146" t="s">
        <v>99</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6191A-BBE8-4E89-BA25-CB7E89B2DC10}">
  <sheetPr codeName="Sheet24">
    <tabColor rgb="FF0070C0"/>
  </sheetPr>
  <dimension ref="B2:AC166"/>
  <sheetViews>
    <sheetView topLeftCell="A28" zoomScale="40" zoomScaleNormal="40" workbookViewId="0">
      <selection activeCell="AI45" sqref="AI45"/>
    </sheetView>
  </sheetViews>
  <sheetFormatPr defaultRowHeight="15.6" x14ac:dyDescent="0.3"/>
  <cols>
    <col min="2" max="2" width="12.5" customWidth="1"/>
    <col min="3" max="9" width="11.69921875" customWidth="1"/>
    <col min="10" max="11" width="12.5" customWidth="1"/>
    <col min="12" max="12" width="11.5" bestFit="1" customWidth="1"/>
    <col min="16" max="16" width="10.69921875" customWidth="1"/>
    <col min="17" max="19" width="12.69921875" customWidth="1"/>
  </cols>
  <sheetData>
    <row r="2" spans="2:19" ht="16.2" thickBot="1" x14ac:dyDescent="0.35">
      <c r="B2" s="1" t="s">
        <v>82</v>
      </c>
      <c r="C2" s="1"/>
      <c r="D2" s="1"/>
      <c r="E2" s="1"/>
      <c r="F2" s="1"/>
      <c r="G2" s="1"/>
      <c r="H2" s="1"/>
      <c r="I2" s="1"/>
      <c r="J2" s="1"/>
      <c r="K2" s="1"/>
      <c r="L2" s="1"/>
      <c r="M2" s="1"/>
      <c r="N2" s="1"/>
      <c r="O2" s="1"/>
      <c r="P2" s="1"/>
      <c r="Q2" s="1"/>
      <c r="R2" s="1"/>
      <c r="S2" s="1"/>
    </row>
    <row r="3" spans="2:19" ht="16.2" thickTop="1" x14ac:dyDescent="0.3">
      <c r="B3" s="8" t="s">
        <v>1199</v>
      </c>
    </row>
    <row r="5" spans="2:19" x14ac:dyDescent="0.3">
      <c r="B5" s="133" t="s">
        <v>1333</v>
      </c>
    </row>
    <row r="7" spans="2:19" ht="62.4" x14ac:dyDescent="0.3">
      <c r="B7" s="30"/>
      <c r="C7" s="30" t="s">
        <v>1327</v>
      </c>
      <c r="D7" s="30" t="s">
        <v>1200</v>
      </c>
      <c r="E7" s="30" t="s">
        <v>1201</v>
      </c>
      <c r="F7" s="30" t="s">
        <v>1202</v>
      </c>
    </row>
    <row r="8" spans="2:19" ht="31.2" x14ac:dyDescent="0.3">
      <c r="B8" s="29" t="s">
        <v>1203</v>
      </c>
      <c r="C8" s="190">
        <f>Indicators!J43</f>
        <v>23.063858994033051</v>
      </c>
      <c r="D8" s="190"/>
      <c r="E8" s="190"/>
      <c r="F8" s="190"/>
    </row>
    <row r="9" spans="2:19" x14ac:dyDescent="0.3">
      <c r="B9" s="29" t="s">
        <v>70</v>
      </c>
      <c r="C9" s="190">
        <f>Indicators!J44</f>
        <v>7.2030157323216608</v>
      </c>
      <c r="D9" s="190"/>
      <c r="E9" s="190"/>
      <c r="F9" s="190"/>
    </row>
    <row r="10" spans="2:19" x14ac:dyDescent="0.3">
      <c r="B10" s="29" t="s">
        <v>1204</v>
      </c>
      <c r="C10" s="190"/>
      <c r="D10" s="190">
        <f>Indicators!J47</f>
        <v>11.89902615060792</v>
      </c>
      <c r="E10" s="190"/>
      <c r="F10" s="190"/>
    </row>
    <row r="11" spans="2:19" x14ac:dyDescent="0.3">
      <c r="B11" s="29" t="s">
        <v>71</v>
      </c>
      <c r="C11" s="190"/>
      <c r="D11" s="190">
        <f>Indicators!J45</f>
        <v>18.367848575746791</v>
      </c>
      <c r="E11" s="190"/>
      <c r="F11" s="190"/>
    </row>
    <row r="12" spans="2:19" ht="31.2" x14ac:dyDescent="0.3">
      <c r="B12" s="29" t="s">
        <v>1203</v>
      </c>
      <c r="C12" s="190"/>
      <c r="D12" s="190"/>
      <c r="E12" s="190">
        <f>Indicators!J43</f>
        <v>23.063858994033051</v>
      </c>
      <c r="F12" s="190"/>
    </row>
    <row r="13" spans="2:19" x14ac:dyDescent="0.3">
      <c r="B13" s="29" t="s">
        <v>72</v>
      </c>
      <c r="C13" s="190"/>
      <c r="D13" s="190"/>
      <c r="E13" s="190">
        <f>'Indicators RME'!$J$42</f>
        <v>24.051216039887898</v>
      </c>
      <c r="F13" s="190"/>
      <c r="R13" s="126"/>
    </row>
    <row r="14" spans="2:19" x14ac:dyDescent="0.3">
      <c r="B14" s="29" t="s">
        <v>1205</v>
      </c>
      <c r="C14" s="190"/>
      <c r="D14" s="190"/>
      <c r="E14" s="190"/>
      <c r="F14" s="190">
        <f>'Indicators RME'!$J$45</f>
        <v>19.346538644859812</v>
      </c>
      <c r="R14" s="94"/>
    </row>
    <row r="15" spans="2:19" x14ac:dyDescent="0.3">
      <c r="B15" s="29" t="s">
        <v>1206</v>
      </c>
      <c r="C15" s="190"/>
      <c r="D15" s="190"/>
      <c r="E15" s="190"/>
      <c r="F15" s="190">
        <f>'Indicators RME'!$I$43</f>
        <v>28.07287388942456</v>
      </c>
    </row>
    <row r="18" spans="2:6" x14ac:dyDescent="0.3">
      <c r="B18" s="133" t="s">
        <v>1334</v>
      </c>
    </row>
    <row r="20" spans="2:6" ht="31.2" x14ac:dyDescent="0.3">
      <c r="B20" s="30"/>
      <c r="C20" s="30" t="s">
        <v>70</v>
      </c>
      <c r="D20" s="30" t="s">
        <v>72</v>
      </c>
      <c r="E20" s="30" t="s">
        <v>71</v>
      </c>
      <c r="F20" s="30" t="s">
        <v>1206</v>
      </c>
    </row>
    <row r="21" spans="2:6" x14ac:dyDescent="0.3">
      <c r="B21" s="29" t="s">
        <v>55</v>
      </c>
      <c r="C21" s="6">
        <f>Indicators!J12*1000</f>
        <v>9016233.4966641068</v>
      </c>
      <c r="D21" s="6">
        <f>'Indicators RME'!$J12*1000</f>
        <v>17904282.121600874</v>
      </c>
      <c r="E21" s="6">
        <f>Indicators!J18*1000</f>
        <v>9636483.7564589661</v>
      </c>
      <c r="F21" s="6">
        <f>'Indicators RME'!$J18*1000</f>
        <v>14867470.606327716</v>
      </c>
    </row>
    <row r="22" spans="2:6" ht="31.2" x14ac:dyDescent="0.3">
      <c r="B22" s="29" t="s">
        <v>1207</v>
      </c>
      <c r="C22" s="6">
        <f>Indicators!J13*1000</f>
        <v>2149805.756787851</v>
      </c>
      <c r="D22" s="6">
        <f>'Indicators RME'!$J13*1000</f>
        <v>43356999.15477369</v>
      </c>
      <c r="E22" s="6">
        <f>Indicators!J19*1000</f>
        <v>2022305.6080036119</v>
      </c>
      <c r="F22" s="6">
        <f>'Indicators RME'!$J19*1000</f>
        <v>18789334.922198363</v>
      </c>
    </row>
    <row r="23" spans="2:6" ht="31.2" x14ac:dyDescent="0.3">
      <c r="B23" s="29" t="s">
        <v>139</v>
      </c>
      <c r="C23" s="6">
        <f>Indicators!J14*1000</f>
        <v>2764411.6965083349</v>
      </c>
      <c r="D23" s="6">
        <f>'Indicators RME'!$J14*1000</f>
        <v>29977324.464920819</v>
      </c>
      <c r="E23" s="6">
        <f>Indicators!J20*1000</f>
        <v>6580389.969367384</v>
      </c>
      <c r="F23" s="6">
        <f>'Indicators RME'!$J20*1000</f>
        <v>19436559.757611349</v>
      </c>
    </row>
    <row r="24" spans="2:6" ht="31.2" x14ac:dyDescent="0.3">
      <c r="B24" s="29" t="s">
        <v>1208</v>
      </c>
      <c r="C24" s="6">
        <f>Indicators!J15*1000</f>
        <v>25240268.903978132</v>
      </c>
      <c r="D24" s="6">
        <f>'Indicators RME'!$J15*1000</f>
        <v>39554312.205218993</v>
      </c>
      <c r="E24" s="6">
        <f>Indicators!J21*1000</f>
        <v>81647018.005938679</v>
      </c>
      <c r="F24" s="6">
        <f>'Indicators RME'!$J21*1000</f>
        <v>97914712.451215953</v>
      </c>
    </row>
    <row r="25" spans="2:6" ht="16.2" thickBot="1" x14ac:dyDescent="0.35">
      <c r="B25" s="178" t="s">
        <v>757</v>
      </c>
      <c r="C25" s="178">
        <f>SUM(C21:C24)</f>
        <v>39170719.853938423</v>
      </c>
      <c r="D25" s="178">
        <f t="shared" ref="D25:F25" si="0">SUM(D21:D24)</f>
        <v>130792917.94651437</v>
      </c>
      <c r="E25" s="178">
        <f t="shared" si="0"/>
        <v>99886197.339768648</v>
      </c>
      <c r="F25" s="178">
        <f t="shared" si="0"/>
        <v>151008077.73735338</v>
      </c>
    </row>
    <row r="26" spans="2:6" ht="16.2" thickTop="1" x14ac:dyDescent="0.3">
      <c r="D26" s="94">
        <f>(D25-C25)/C25</f>
        <v>2.3390481061931205</v>
      </c>
      <c r="E26" s="94"/>
      <c r="F26" s="94">
        <f t="shared" ref="F26" si="1">(F25-E25)/E25</f>
        <v>0.51180124741049771</v>
      </c>
    </row>
    <row r="32" spans="2:6" x14ac:dyDescent="0.3">
      <c r="B32" s="133" t="s">
        <v>1335</v>
      </c>
    </row>
    <row r="34" spans="2:10" x14ac:dyDescent="0.3">
      <c r="B34" s="30"/>
      <c r="C34" s="30">
        <v>2011</v>
      </c>
      <c r="D34" s="30">
        <v>2012</v>
      </c>
      <c r="E34" s="30">
        <v>2013</v>
      </c>
      <c r="F34" s="30">
        <v>2014</v>
      </c>
      <c r="G34" s="30">
        <v>2015</v>
      </c>
      <c r="H34" s="30">
        <v>2016</v>
      </c>
      <c r="I34" s="30">
        <v>2017</v>
      </c>
      <c r="J34" s="30">
        <v>2018</v>
      </c>
    </row>
    <row r="35" spans="2:10" ht="31.2" x14ac:dyDescent="0.3">
      <c r="B35" s="29" t="s">
        <v>69</v>
      </c>
      <c r="C35" s="6">
        <f>Indicators!C5*1000</f>
        <v>131799303.31457238</v>
      </c>
      <c r="D35" s="6">
        <f>Indicators!D5*1000</f>
        <v>113292732.51746592</v>
      </c>
      <c r="E35" s="6">
        <f>Indicators!E5*1000</f>
        <v>106226766.37039956</v>
      </c>
      <c r="F35" s="6">
        <f>Indicators!F5*1000</f>
        <v>110056100.98607139</v>
      </c>
      <c r="G35" s="6">
        <f>Indicators!G5*1000</f>
        <v>119181720.88006793</v>
      </c>
      <c r="H35" s="6">
        <f>Indicators!H5*1000</f>
        <v>125364728.20603473</v>
      </c>
      <c r="I35" s="6">
        <f>Indicators!I5*1000</f>
        <v>123566357.71558282</v>
      </c>
      <c r="J35" s="6">
        <f>Indicators!J5*1000</f>
        <v>125423571.59545113</v>
      </c>
    </row>
    <row r="36" spans="2:10" ht="46.8" x14ac:dyDescent="0.3">
      <c r="B36" s="29" t="s">
        <v>1209</v>
      </c>
      <c r="C36" s="6">
        <f>Indicators!C23*1000</f>
        <v>165894627.68786034</v>
      </c>
      <c r="D36" s="6">
        <f>Indicators!D23*1000</f>
        <v>151376191.77563459</v>
      </c>
      <c r="E36" s="6">
        <f>Indicators!E23*1000</f>
        <v>148918529.2898618</v>
      </c>
      <c r="F36" s="6">
        <f>Indicators!F23*1000</f>
        <v>152465773.17223221</v>
      </c>
      <c r="G36" s="6">
        <f>Indicators!G23*1000</f>
        <v>164613194.87665477</v>
      </c>
      <c r="H36" s="6">
        <f>Indicators!H23*1000</f>
        <v>168357939.18975538</v>
      </c>
      <c r="I36" s="6">
        <f>Indicators!I23*1000</f>
        <v>167458825.54690936</v>
      </c>
      <c r="J36" s="6">
        <f>Indicators!J23*1000</f>
        <v>164594291.44938958</v>
      </c>
    </row>
    <row r="37" spans="2:10" ht="46.8" x14ac:dyDescent="0.3">
      <c r="B37" s="29" t="s">
        <v>1210</v>
      </c>
      <c r="C37" s="6">
        <f>Indicators!C29*1000</f>
        <v>73167784.433302596</v>
      </c>
      <c r="D37" s="6">
        <f>Indicators!D29*1000</f>
        <v>66908600.34889137</v>
      </c>
      <c r="E37" s="6">
        <f>Indicators!E29*1000</f>
        <v>65613697.243336096</v>
      </c>
      <c r="F37" s="6">
        <f>Indicators!F29*1000</f>
        <v>67563783.906358823</v>
      </c>
      <c r="G37" s="6">
        <f>Indicators!G29*1000</f>
        <v>68568101.349575415</v>
      </c>
      <c r="H37" s="6">
        <f>Indicators!H29*1000</f>
        <v>68273813.012114108</v>
      </c>
      <c r="I37" s="6">
        <f>Indicators!I29*1000</f>
        <v>66391230.627847679</v>
      </c>
      <c r="J37" s="6">
        <f>Indicators!J29*1000</f>
        <v>64708094.109620929</v>
      </c>
    </row>
    <row r="44" spans="2:10" x14ac:dyDescent="0.3">
      <c r="B44" s="133" t="s">
        <v>1336</v>
      </c>
    </row>
    <row r="46" spans="2:10" x14ac:dyDescent="0.3">
      <c r="B46" s="30"/>
      <c r="C46" s="30">
        <v>2011</v>
      </c>
      <c r="D46" s="30">
        <v>2012</v>
      </c>
      <c r="E46" s="30">
        <v>2013</v>
      </c>
      <c r="F46" s="30">
        <v>2014</v>
      </c>
      <c r="G46" s="30">
        <v>2015</v>
      </c>
      <c r="H46" s="30">
        <v>2016</v>
      </c>
      <c r="I46" s="30">
        <v>2017</v>
      </c>
      <c r="J46" s="30">
        <v>2018</v>
      </c>
    </row>
    <row r="47" spans="2:10" ht="31.2" x14ac:dyDescent="0.3">
      <c r="B47" s="29" t="s">
        <v>69</v>
      </c>
      <c r="C47" s="6">
        <f>Indicators!C5*1000</f>
        <v>131799303.31457238</v>
      </c>
      <c r="D47" s="6">
        <f>Indicators!D5*1000</f>
        <v>113292732.51746592</v>
      </c>
      <c r="E47" s="6">
        <f>Indicators!E5*1000</f>
        <v>106226766.37039956</v>
      </c>
      <c r="F47" s="6">
        <f>Indicators!F5*1000</f>
        <v>110056100.98607139</v>
      </c>
      <c r="G47" s="6">
        <f>Indicators!G5*1000</f>
        <v>119181720.88006793</v>
      </c>
      <c r="H47" s="6">
        <f>Indicators!H5*1000</f>
        <v>125364728.20603473</v>
      </c>
      <c r="I47" s="6">
        <f>Indicators!I5*1000</f>
        <v>123566357.71558282</v>
      </c>
      <c r="J47" s="6">
        <f>Indicators!J5*1000</f>
        <v>125423571.59545113</v>
      </c>
    </row>
    <row r="48" spans="2:10" x14ac:dyDescent="0.3">
      <c r="B48" s="29" t="s">
        <v>70</v>
      </c>
      <c r="C48" s="6">
        <f>Indicators!C11*1000</f>
        <v>34095324.373287991</v>
      </c>
      <c r="D48" s="6">
        <f>Indicators!D11*1000</f>
        <v>38083459.258168653</v>
      </c>
      <c r="E48" s="6">
        <f>Indicators!E11*1000</f>
        <v>42691762.919462249</v>
      </c>
      <c r="F48" s="6">
        <f>Indicators!F11*1000</f>
        <v>42409672.186160818</v>
      </c>
      <c r="G48" s="6">
        <f>Indicators!G11*1000</f>
        <v>45431473.996586837</v>
      </c>
      <c r="H48" s="6">
        <f>Indicators!H11*1000</f>
        <v>42993210.983720638</v>
      </c>
      <c r="I48" s="6">
        <f>Indicators!I11*1000</f>
        <v>43892467.831326529</v>
      </c>
      <c r="J48" s="6">
        <f>Indicators!J11*1000</f>
        <v>39170719.853938423</v>
      </c>
    </row>
    <row r="49" spans="2:29" x14ac:dyDescent="0.3">
      <c r="B49" s="29" t="s">
        <v>71</v>
      </c>
      <c r="C49" s="6">
        <f>Indicators!C17*1000</f>
        <v>92726843.254557759</v>
      </c>
      <c r="D49" s="6">
        <f>Indicators!D17*1000</f>
        <v>84467591.426743209</v>
      </c>
      <c r="E49" s="6">
        <f>Indicators!E17*1000</f>
        <v>83304832.046525732</v>
      </c>
      <c r="F49" s="6">
        <f>Indicators!F17*1000</f>
        <v>84901989.265873387</v>
      </c>
      <c r="G49" s="6">
        <f>Indicators!G17*1000</f>
        <v>96045093.527079359</v>
      </c>
      <c r="H49" s="6">
        <f>Indicators!H17*1000</f>
        <v>100084126.17764127</v>
      </c>
      <c r="I49" s="6">
        <f>Indicators!I17*1000</f>
        <v>101067594.91906168</v>
      </c>
      <c r="J49" s="6">
        <f>Indicators!J17*1000</f>
        <v>99886197.339768633</v>
      </c>
    </row>
    <row r="50" spans="2:29" x14ac:dyDescent="0.3">
      <c r="B50" s="29" t="s">
        <v>1211</v>
      </c>
      <c r="C50" s="6">
        <f>'Indicators RME'!C11*1000</f>
        <v>116550062.84119713</v>
      </c>
      <c r="D50" s="6">
        <f>'Indicators RME'!D11*1000</f>
        <v>134955587.66494715</v>
      </c>
      <c r="E50" s="6">
        <f>'Indicators RME'!E11*1000</f>
        <v>112026158.86116463</v>
      </c>
      <c r="F50" s="6">
        <f>'Indicators RME'!F11*1000</f>
        <v>118975304.21920195</v>
      </c>
      <c r="G50" s="6">
        <f>'Indicators RME'!G11*1000</f>
        <v>133178052.05180371</v>
      </c>
      <c r="H50" s="6">
        <f>'Indicators RME'!H11*1000</f>
        <v>151471008.895127</v>
      </c>
      <c r="I50" s="6">
        <f>'Indicators RME'!I11*1000</f>
        <v>128629605.91857244</v>
      </c>
      <c r="J50" s="6">
        <f>'Indicators RME'!J11*1000</f>
        <v>130792917.94651438</v>
      </c>
    </row>
    <row r="51" spans="2:29" ht="31.2" x14ac:dyDescent="0.3">
      <c r="B51" s="29" t="s">
        <v>1212</v>
      </c>
      <c r="C51" s="6">
        <f>'Indicators RME'!C17*1000</f>
        <v>141396071.7909672</v>
      </c>
      <c r="D51" s="6">
        <f>'Indicators RME'!D17*1000</f>
        <v>127997088.31640738</v>
      </c>
      <c r="E51" s="6">
        <f>'Indicators RME'!E17*1000</f>
        <v>151823036.62177676</v>
      </c>
      <c r="F51" s="6">
        <f>'Indicators RME'!F17*1000</f>
        <v>139547326.32411119</v>
      </c>
      <c r="G51" s="6">
        <f>'Indicators RME'!G17*1000</f>
        <v>161436521.93986747</v>
      </c>
      <c r="H51" s="6">
        <f>'Indicators RME'!H17*1000</f>
        <v>148696814.53707349</v>
      </c>
      <c r="I51" s="6">
        <f>'Indicators RME'!I17*1000</f>
        <v>152289726.27535036</v>
      </c>
      <c r="J51" s="6">
        <f>'Indicators RME'!J17*1000</f>
        <v>151008077.73735338</v>
      </c>
      <c r="K51" s="30" t="s">
        <v>1337</v>
      </c>
      <c r="L51" s="30" t="s">
        <v>1338</v>
      </c>
    </row>
    <row r="52" spans="2:29" ht="62.4" x14ac:dyDescent="0.3">
      <c r="B52" s="29" t="s">
        <v>1181</v>
      </c>
      <c r="C52" s="6">
        <f>Indicators!C29*1000</f>
        <v>73167784.433302596</v>
      </c>
      <c r="D52" s="6">
        <f>Indicators!D29*1000</f>
        <v>66908600.34889137</v>
      </c>
      <c r="E52" s="6">
        <f>Indicators!E29*1000</f>
        <v>65613697.243336096</v>
      </c>
      <c r="F52" s="6">
        <f>Indicators!F29*1000</f>
        <v>67563783.906358823</v>
      </c>
      <c r="G52" s="6">
        <f>Indicators!G29*1000</f>
        <v>68568101.349575415</v>
      </c>
      <c r="H52" s="6">
        <f>Indicators!H29*1000</f>
        <v>68273813.012114108</v>
      </c>
      <c r="I52" s="6">
        <f>Indicators!I29*1000</f>
        <v>66391230.627847679</v>
      </c>
      <c r="J52" s="6">
        <f>Indicators!J29*1000</f>
        <v>64708094.109620929</v>
      </c>
      <c r="K52" s="179">
        <f>J52-C52</f>
        <v>-8459690.3236816674</v>
      </c>
      <c r="L52" s="182">
        <f>K52/C52</f>
        <v>-0.11562042487965793</v>
      </c>
    </row>
    <row r="53" spans="2:29" ht="46.8" x14ac:dyDescent="0.3">
      <c r="B53" s="29" t="s">
        <v>1213</v>
      </c>
      <c r="C53" s="6">
        <f>'Indicators RME'!C29*1000</f>
        <v>106953294.36480226</v>
      </c>
      <c r="D53" s="6">
        <f>'Indicators RME'!D29*1000</f>
        <v>120251231.86600569</v>
      </c>
      <c r="E53" s="6">
        <f>'Indicators RME'!E29*1000</f>
        <v>66429888.609787419</v>
      </c>
      <c r="F53" s="6">
        <f>'Indicators RME'!F29*1000</f>
        <v>89484078.881162167</v>
      </c>
      <c r="G53" s="6">
        <f>'Indicators RME'!G29*1000</f>
        <v>90923250.992004186</v>
      </c>
      <c r="H53" s="6">
        <f>'Indicators RME'!H29*1000</f>
        <v>128138922.56408824</v>
      </c>
      <c r="I53" s="6">
        <f>'Indicators RME'!I29*1000</f>
        <v>99906237.358804911</v>
      </c>
      <c r="J53" s="6">
        <f>'Indicators RME'!J29*1000</f>
        <v>105208411.80461214</v>
      </c>
      <c r="K53" s="179">
        <f>J53-C53</f>
        <v>-1744882.5601901114</v>
      </c>
      <c r="L53" s="182">
        <f>K53/C53</f>
        <v>-1.6314434918092084E-2</v>
      </c>
    </row>
    <row r="54" spans="2:29" ht="31.2" x14ac:dyDescent="0.3">
      <c r="B54" s="29" t="s">
        <v>1201</v>
      </c>
      <c r="C54" s="6">
        <f>'Indicators RME'!C23*1000</f>
        <v>248349366.15576947</v>
      </c>
      <c r="D54" s="6">
        <f>'Indicators RME'!D23*1000</f>
        <v>248248320.18241307</v>
      </c>
      <c r="E54" s="6">
        <f>'Indicators RME'!E23*1000</f>
        <v>218252925.23156419</v>
      </c>
      <c r="F54" s="6">
        <f>'Indicators RME'!F23*1000</f>
        <v>229031405.20527336</v>
      </c>
      <c r="G54" s="6">
        <f>'Indicators RME'!G23*1000</f>
        <v>252359772.93187165</v>
      </c>
      <c r="H54" s="6">
        <f>'Indicators RME'!H23*1000</f>
        <v>276835737.10116172</v>
      </c>
      <c r="I54" s="6">
        <f>'Indicators RME'!I23*1000</f>
        <v>252195963.63415527</v>
      </c>
      <c r="J54" s="6">
        <f>'Indicators RME'!J23*1000</f>
        <v>256216489.54196551</v>
      </c>
      <c r="K54" s="179">
        <f>J54-C54</f>
        <v>7867123.3861960471</v>
      </c>
      <c r="L54" s="182">
        <f>K54/C54</f>
        <v>3.1677646325304641E-2</v>
      </c>
    </row>
    <row r="55" spans="2:29" ht="31.2" x14ac:dyDescent="0.3">
      <c r="B55" s="29" t="s">
        <v>1328</v>
      </c>
      <c r="C55" s="188">
        <f>'Indicators RME'!C29*1000/C64</f>
        <v>20.180247620672514</v>
      </c>
      <c r="D55" s="188">
        <f>'Indicators RME'!D29*1000/D64</f>
        <v>22.630840083183848</v>
      </c>
      <c r="E55" s="188">
        <f>'Indicators RME'!E29*1000/E64</f>
        <v>12.468774257144251</v>
      </c>
      <c r="F55" s="188">
        <f>'Indicators RME'!F29*1000/F64</f>
        <v>16.733502670574122</v>
      </c>
      <c r="G55" s="188">
        <f>'Indicators RME'!G29*1000/G64</f>
        <v>16.922250324214438</v>
      </c>
      <c r="H55" s="188">
        <f>'Indicators RME'!H29*1000/H64</f>
        <v>23.708794672061028</v>
      </c>
      <c r="I55" s="188">
        <f>'Indicators RME'!I29*1000/I64</f>
        <v>18.416575239419871</v>
      </c>
      <c r="J55" s="188">
        <f>'Indicators RME'!J29*1000/J64</f>
        <v>19.346538644859812</v>
      </c>
    </row>
    <row r="56" spans="2:29" ht="31.2" x14ac:dyDescent="0.3">
      <c r="B56" s="29" t="s">
        <v>1329</v>
      </c>
      <c r="C56" s="188">
        <f>C62*1000/C64</f>
        <v>13.805502827091567</v>
      </c>
      <c r="D56" s="188">
        <f t="shared" ref="D56:J56" si="2">D62*1000/D64</f>
        <v>12.59195279074288</v>
      </c>
      <c r="E56" s="188">
        <f t="shared" si="2"/>
        <v>12.315576560867935</v>
      </c>
      <c r="F56" s="188">
        <f t="shared" si="2"/>
        <v>12.634412429194185</v>
      </c>
      <c r="G56" s="188">
        <f t="shared" si="2"/>
        <v>12.761604569062984</v>
      </c>
      <c r="H56" s="188">
        <f t="shared" si="2"/>
        <v>12.632303922903048</v>
      </c>
      <c r="I56" s="188">
        <f t="shared" si="2"/>
        <v>12.238466049964547</v>
      </c>
      <c r="J56" s="188">
        <f t="shared" si="2"/>
        <v>11.89902615060792</v>
      </c>
    </row>
    <row r="57" spans="2:29" ht="31.2" x14ac:dyDescent="0.3">
      <c r="B57" s="29" t="s">
        <v>1330</v>
      </c>
      <c r="C57" s="179">
        <f>C63*1000000/C64</f>
        <v>26950.885865771052</v>
      </c>
      <c r="D57" s="179">
        <f t="shared" ref="D57:J57" si="3">D63*1000000/D64</f>
        <v>26959.500150557062</v>
      </c>
      <c r="E57" s="179">
        <f t="shared" si="3"/>
        <v>27435.854120915217</v>
      </c>
      <c r="F57" s="179">
        <f t="shared" si="3"/>
        <v>27902.049517540578</v>
      </c>
      <c r="G57" s="179">
        <f t="shared" si="3"/>
        <v>27910.292201749489</v>
      </c>
      <c r="H57" s="179">
        <f t="shared" si="3"/>
        <v>27981.016522656206</v>
      </c>
      <c r="I57" s="179">
        <f t="shared" si="3"/>
        <v>28193.481787346998</v>
      </c>
      <c r="J57" s="179">
        <f t="shared" si="3"/>
        <v>28582.041521855059</v>
      </c>
    </row>
    <row r="59" spans="2:29" x14ac:dyDescent="0.3">
      <c r="B59" s="133" t="s">
        <v>1339</v>
      </c>
    </row>
    <row r="61" spans="2:29" x14ac:dyDescent="0.3">
      <c r="B61" s="30"/>
      <c r="C61" s="30">
        <v>2011</v>
      </c>
      <c r="D61" s="30">
        <v>2012</v>
      </c>
      <c r="E61" s="30">
        <v>2013</v>
      </c>
      <c r="F61" s="30">
        <v>2014</v>
      </c>
      <c r="G61" s="30">
        <v>2015</v>
      </c>
      <c r="H61" s="30">
        <v>2016</v>
      </c>
      <c r="I61" s="30">
        <v>2017</v>
      </c>
      <c r="J61" s="30">
        <v>2018</v>
      </c>
    </row>
    <row r="62" spans="2:29" ht="31.2" x14ac:dyDescent="0.3">
      <c r="B62" s="29" t="s">
        <v>1331</v>
      </c>
      <c r="C62" s="6">
        <f>Indicators!C29</f>
        <v>73167.784433302601</v>
      </c>
      <c r="D62" s="6">
        <f>Indicators!D29</f>
        <v>66908.60034889137</v>
      </c>
      <c r="E62" s="6">
        <f>Indicators!E29</f>
        <v>65613.697243336093</v>
      </c>
      <c r="F62" s="6">
        <f>Indicators!F29</f>
        <v>67563.783906358818</v>
      </c>
      <c r="G62" s="6">
        <f>Indicators!G29</f>
        <v>68568.101349575416</v>
      </c>
      <c r="H62" s="6">
        <f>Indicators!H29</f>
        <v>68273.813012114115</v>
      </c>
      <c r="I62" s="6">
        <f>Indicators!I29</f>
        <v>66391.230627847675</v>
      </c>
      <c r="J62" s="6">
        <f>Indicators!J29</f>
        <v>64708.094109620928</v>
      </c>
      <c r="N62" s="94"/>
      <c r="V62" s="133" t="s">
        <v>1340</v>
      </c>
    </row>
    <row r="63" spans="2:29" ht="31.2" x14ac:dyDescent="0.3">
      <c r="B63" s="29" t="s">
        <v>1214</v>
      </c>
      <c r="C63" s="6">
        <f>'Other Data'!F16</f>
        <v>142837</v>
      </c>
      <c r="D63" s="6">
        <f>'Other Data'!G16</f>
        <v>143252</v>
      </c>
      <c r="E63" s="6">
        <f>'Other Data'!H16</f>
        <v>146170</v>
      </c>
      <c r="F63" s="6">
        <f>'Other Data'!I16</f>
        <v>149209</v>
      </c>
      <c r="G63" s="6">
        <f>'Other Data'!J16</f>
        <v>149962</v>
      </c>
      <c r="H63" s="6">
        <f>'Other Data'!K16</f>
        <v>151229</v>
      </c>
      <c r="I63" s="6">
        <f>'Other Data'!L16</f>
        <v>152944</v>
      </c>
      <c r="J63" s="6">
        <f>'Other Data'!M16</f>
        <v>155432</v>
      </c>
    </row>
    <row r="64" spans="2:29" x14ac:dyDescent="0.3">
      <c r="B64" s="29" t="s">
        <v>1215</v>
      </c>
      <c r="C64" s="6">
        <f>'Other Data'!F26</f>
        <v>5299900</v>
      </c>
      <c r="D64" s="6">
        <f>'Other Data'!G26</f>
        <v>5313600</v>
      </c>
      <c r="E64" s="6">
        <f>'Other Data'!H26</f>
        <v>5327700</v>
      </c>
      <c r="F64" s="6">
        <f>'Other Data'!I26</f>
        <v>5347600</v>
      </c>
      <c r="G64" s="6">
        <f>'Other Data'!J26</f>
        <v>5373000</v>
      </c>
      <c r="H64" s="6">
        <f>'Other Data'!K26</f>
        <v>5404700</v>
      </c>
      <c r="I64" s="6">
        <f>'Other Data'!L26</f>
        <v>5424800</v>
      </c>
      <c r="J64" s="6">
        <f>'Other Data'!M26</f>
        <v>5438100</v>
      </c>
      <c r="V64" s="30"/>
      <c r="W64" s="30">
        <v>2012</v>
      </c>
      <c r="X64" s="30">
        <v>2013</v>
      </c>
      <c r="Y64" s="30">
        <v>2014</v>
      </c>
      <c r="Z64" s="30">
        <v>2015</v>
      </c>
      <c r="AA64" s="30">
        <v>2016</v>
      </c>
      <c r="AB64" s="30">
        <v>2017</v>
      </c>
      <c r="AC64" s="30">
        <v>2018</v>
      </c>
    </row>
    <row r="65" spans="2:29" ht="62.4" x14ac:dyDescent="0.3">
      <c r="V65" s="29" t="s">
        <v>1210</v>
      </c>
      <c r="W65" s="179">
        <f t="shared" ref="W65:AC67" si="4">D62/$D62*100</f>
        <v>100</v>
      </c>
      <c r="X65" s="179">
        <f t="shared" si="4"/>
        <v>98.064668669194887</v>
      </c>
      <c r="Y65" s="179">
        <f t="shared" si="4"/>
        <v>100.97922173539877</v>
      </c>
      <c r="Z65" s="179">
        <f t="shared" si="4"/>
        <v>102.48025065840665</v>
      </c>
      <c r="AA65" s="179">
        <f t="shared" si="4"/>
        <v>102.04041432058646</v>
      </c>
      <c r="AB65" s="179">
        <f t="shared" si="4"/>
        <v>99.226751541138356</v>
      </c>
      <c r="AC65" s="179">
        <f t="shared" si="4"/>
        <v>96.711175801322966</v>
      </c>
    </row>
    <row r="66" spans="2:29" ht="46.8" x14ac:dyDescent="0.3">
      <c r="B66" s="30"/>
      <c r="C66" s="30">
        <v>2011</v>
      </c>
      <c r="D66" s="30">
        <v>2012</v>
      </c>
      <c r="E66" s="30">
        <v>2013</v>
      </c>
      <c r="F66" s="30">
        <v>2014</v>
      </c>
      <c r="G66" s="30">
        <v>2015</v>
      </c>
      <c r="H66" s="30">
        <v>2016</v>
      </c>
      <c r="I66" s="30">
        <v>2017</v>
      </c>
      <c r="J66" s="30">
        <v>2018</v>
      </c>
      <c r="V66" s="29" t="s">
        <v>1216</v>
      </c>
      <c r="W66" s="179">
        <f t="shared" si="4"/>
        <v>100</v>
      </c>
      <c r="X66" s="179">
        <f t="shared" si="4"/>
        <v>102.03696981543015</v>
      </c>
      <c r="Y66" s="179">
        <f t="shared" si="4"/>
        <v>104.15840616535894</v>
      </c>
      <c r="Z66" s="179">
        <f t="shared" si="4"/>
        <v>104.68405327674309</v>
      </c>
      <c r="AA66" s="179">
        <f t="shared" si="4"/>
        <v>105.5685086421132</v>
      </c>
      <c r="AB66" s="179">
        <f t="shared" si="4"/>
        <v>106.76569960628821</v>
      </c>
      <c r="AC66" s="179">
        <f t="shared" si="4"/>
        <v>108.50249909250832</v>
      </c>
    </row>
    <row r="67" spans="2:29" ht="46.8" x14ac:dyDescent="0.3">
      <c r="B67" s="29" t="s">
        <v>1210</v>
      </c>
      <c r="C67" s="179">
        <f t="shared" ref="C67:C69" si="5">C62/$C62*100</f>
        <v>100</v>
      </c>
      <c r="D67" s="179">
        <f t="shared" ref="D67:J67" si="6">D62/$C62*100</f>
        <v>91.445437178548289</v>
      </c>
      <c r="E67" s="179">
        <f t="shared" si="6"/>
        <v>89.67566498224015</v>
      </c>
      <c r="F67" s="179">
        <f t="shared" si="6"/>
        <v>92.340890775431077</v>
      </c>
      <c r="G67" s="179">
        <f t="shared" si="6"/>
        <v>93.713513236252084</v>
      </c>
      <c r="H67" s="179">
        <f t="shared" si="6"/>
        <v>93.311302974262304</v>
      </c>
      <c r="I67" s="179">
        <f t="shared" si="6"/>
        <v>90.73833674486589</v>
      </c>
      <c r="J67" s="179">
        <f t="shared" si="6"/>
        <v>88.437957512034203</v>
      </c>
      <c r="V67" s="29" t="s">
        <v>1215</v>
      </c>
      <c r="W67" s="179">
        <f t="shared" si="4"/>
        <v>100</v>
      </c>
      <c r="X67" s="179">
        <f t="shared" si="4"/>
        <v>100.26535682023487</v>
      </c>
      <c r="Y67" s="179">
        <f t="shared" si="4"/>
        <v>100.63986750978621</v>
      </c>
      <c r="Z67" s="179">
        <f t="shared" si="4"/>
        <v>101.1178861788618</v>
      </c>
      <c r="AA67" s="179">
        <f t="shared" si="4"/>
        <v>101.71446853357422</v>
      </c>
      <c r="AB67" s="179">
        <f t="shared" si="4"/>
        <v>102.09274314965371</v>
      </c>
      <c r="AC67" s="179">
        <f t="shared" si="4"/>
        <v>102.34304426377597</v>
      </c>
    </row>
    <row r="68" spans="2:29" ht="31.2" x14ac:dyDescent="0.3">
      <c r="B68" s="29" t="s">
        <v>1214</v>
      </c>
      <c r="C68" s="179">
        <f t="shared" si="5"/>
        <v>100</v>
      </c>
      <c r="D68" s="179">
        <f t="shared" ref="D68:J68" si="7">D63/$C63*100</f>
        <v>100.29054096627625</v>
      </c>
      <c r="E68" s="179">
        <f t="shared" si="7"/>
        <v>102.3334290134909</v>
      </c>
      <c r="F68" s="179">
        <f t="shared" si="7"/>
        <v>104.46102900508971</v>
      </c>
      <c r="G68" s="179">
        <f t="shared" si="7"/>
        <v>104.98820333667047</v>
      </c>
      <c r="H68" s="179">
        <f t="shared" si="7"/>
        <v>105.87522840720543</v>
      </c>
      <c r="I68" s="179">
        <f t="shared" si="7"/>
        <v>107.07589770157593</v>
      </c>
      <c r="J68" s="179">
        <f t="shared" si="7"/>
        <v>108.81774330180556</v>
      </c>
    </row>
    <row r="69" spans="2:29" x14ac:dyDescent="0.3">
      <c r="B69" s="29" t="s">
        <v>1215</v>
      </c>
      <c r="C69" s="179">
        <f t="shared" si="5"/>
        <v>100</v>
      </c>
      <c r="D69" s="179">
        <f t="shared" ref="D69:J69" si="8">D64/$C64*100</f>
        <v>100.25849544331025</v>
      </c>
      <c r="E69" s="179">
        <f t="shared" si="8"/>
        <v>100.52453819883394</v>
      </c>
      <c r="F69" s="179">
        <f t="shared" si="8"/>
        <v>100.90001698145248</v>
      </c>
      <c r="G69" s="179">
        <f t="shared" si="8"/>
        <v>101.37927130700579</v>
      </c>
      <c r="H69" s="179">
        <f t="shared" si="8"/>
        <v>101.97739579992076</v>
      </c>
      <c r="I69" s="179">
        <f t="shared" si="8"/>
        <v>102.356648238646</v>
      </c>
      <c r="J69" s="179">
        <f t="shared" si="8"/>
        <v>102.60759636974282</v>
      </c>
    </row>
    <row r="72" spans="2:29" x14ac:dyDescent="0.3">
      <c r="B72" s="133" t="s">
        <v>1341</v>
      </c>
    </row>
    <row r="74" spans="2:29" x14ac:dyDescent="0.3">
      <c r="B74" s="30"/>
      <c r="C74" s="30">
        <v>2011</v>
      </c>
      <c r="D74" s="30">
        <v>2012</v>
      </c>
      <c r="E74" s="30">
        <v>2013</v>
      </c>
      <c r="F74" s="30">
        <v>2014</v>
      </c>
      <c r="G74" s="30">
        <v>2015</v>
      </c>
      <c r="H74" s="30">
        <v>2016</v>
      </c>
      <c r="I74" s="30">
        <v>2017</v>
      </c>
      <c r="J74" s="30">
        <v>2018</v>
      </c>
    </row>
    <row r="75" spans="2:29" x14ac:dyDescent="0.3">
      <c r="B75" s="29" t="s">
        <v>55</v>
      </c>
      <c r="C75" s="6">
        <f>Indicators!C30*1000</f>
        <v>21950258.371822901</v>
      </c>
      <c r="D75" s="6">
        <f>Indicators!D30*1000</f>
        <v>19820090.639663424</v>
      </c>
      <c r="E75" s="6">
        <f>Indicators!E30*1000</f>
        <v>21994159.466091231</v>
      </c>
      <c r="F75" s="6">
        <f>Indicators!F30*1000</f>
        <v>22431424.334265992</v>
      </c>
      <c r="G75" s="6">
        <f>Indicators!G30*1000</f>
        <v>21457188.317959465</v>
      </c>
      <c r="H75" s="6">
        <f>Indicators!H30*1000</f>
        <v>21886132.929100487</v>
      </c>
      <c r="I75" s="6">
        <f>Indicators!I30*1000</f>
        <v>23007703.595905311</v>
      </c>
      <c r="J75" s="6">
        <f>Indicators!J30*1000</f>
        <v>21702926.43568385</v>
      </c>
    </row>
    <row r="76" spans="2:29" ht="31.2" x14ac:dyDescent="0.3">
      <c r="B76" s="29" t="s">
        <v>1217</v>
      </c>
      <c r="C76" s="6">
        <f>Indicators!C31*1000</f>
        <v>1221948.6684883425</v>
      </c>
      <c r="D76" s="6">
        <f>Indicators!D31*1000</f>
        <v>560907.92012458842</v>
      </c>
      <c r="E76" s="6">
        <f>Indicators!E31*1000</f>
        <v>780978.67173962551</v>
      </c>
      <c r="F76" s="6">
        <f>Indicators!F31*1000</f>
        <v>813522.65302022849</v>
      </c>
      <c r="G76" s="6">
        <f>Indicators!G31*1000</f>
        <v>791944.43950585672</v>
      </c>
      <c r="H76" s="6">
        <f>Indicators!H31*1000</f>
        <v>442676.73016452725</v>
      </c>
      <c r="I76" s="6">
        <f>Indicators!I31*1000</f>
        <v>169266.78337527436</v>
      </c>
      <c r="J76" s="6">
        <f>Indicators!J31*1000</f>
        <v>127500.14878423895</v>
      </c>
    </row>
    <row r="77" spans="2:29" ht="31.2" x14ac:dyDescent="0.3">
      <c r="B77" s="29" t="s">
        <v>139</v>
      </c>
      <c r="C77" s="6">
        <f>Indicators!C32*1000</f>
        <v>24657471.421163138</v>
      </c>
      <c r="D77" s="6">
        <f>Indicators!D32*1000</f>
        <v>22132121.887654793</v>
      </c>
      <c r="E77" s="6">
        <f>Indicators!E32*1000</f>
        <v>19338486.388780493</v>
      </c>
      <c r="F77" s="6">
        <f>Indicators!F32*1000</f>
        <v>21993189.924905229</v>
      </c>
      <c r="G77" s="6">
        <f>Indicators!G32*1000</f>
        <v>25140329.321910024</v>
      </c>
      <c r="H77" s="6">
        <f>Indicators!H32*1000</f>
        <v>27087019.274951119</v>
      </c>
      <c r="I77" s="6">
        <f>Indicators!I32*1000</f>
        <v>25468181.45395229</v>
      </c>
      <c r="J77" s="6">
        <f>Indicators!J32*1000</f>
        <v>24771021.727140948</v>
      </c>
    </row>
    <row r="78" spans="2:29" ht="46.8" x14ac:dyDescent="0.3">
      <c r="B78" s="29" t="s">
        <v>161</v>
      </c>
      <c r="C78" s="6">
        <f>Indicators!C33*1000</f>
        <v>25338105.971828219</v>
      </c>
      <c r="D78" s="6">
        <f>Indicators!D33*1000</f>
        <v>24395479.901448563</v>
      </c>
      <c r="E78" s="6">
        <f>Indicators!E33*1000</f>
        <v>23500072.716724731</v>
      </c>
      <c r="F78" s="6">
        <f>Indicators!F33*1000</f>
        <v>22325646.994167373</v>
      </c>
      <c r="G78" s="6">
        <f>Indicators!G33*1000</f>
        <v>21178639.270200074</v>
      </c>
      <c r="H78" s="6">
        <f>Indicators!H33*1000</f>
        <v>18857984.077897985</v>
      </c>
      <c r="I78" s="6">
        <f>Indicators!I33*1000</f>
        <v>17746078.794614803</v>
      </c>
      <c r="J78" s="6">
        <f>Indicators!J33*1000</f>
        <v>18106645.798011888</v>
      </c>
    </row>
    <row r="79" spans="2:29" ht="16.2" thickBot="1" x14ac:dyDescent="0.35">
      <c r="B79" s="178" t="s">
        <v>1204</v>
      </c>
      <c r="C79" s="178">
        <f>SUM(C75:C78)</f>
        <v>73167784.433302596</v>
      </c>
      <c r="D79" s="178">
        <f t="shared" ref="D79:H79" si="9">SUM(D75:D78)</f>
        <v>66908600.348891363</v>
      </c>
      <c r="E79" s="178">
        <f t="shared" si="9"/>
        <v>65613697.243336082</v>
      </c>
      <c r="F79" s="178">
        <f t="shared" si="9"/>
        <v>67563783.906358823</v>
      </c>
      <c r="G79" s="178">
        <f t="shared" si="9"/>
        <v>68568101.349575415</v>
      </c>
      <c r="H79" s="178">
        <f t="shared" si="9"/>
        <v>68273813.012114123</v>
      </c>
      <c r="I79" s="178">
        <f>SUM(I75:I78)</f>
        <v>66391230.627847686</v>
      </c>
      <c r="J79" s="178">
        <f>SUM(J75:J78)</f>
        <v>64708094.109620929</v>
      </c>
    </row>
    <row r="80" spans="2:29" ht="16.2" thickTop="1" x14ac:dyDescent="0.3">
      <c r="B80" s="29"/>
      <c r="C80" s="30">
        <v>2011</v>
      </c>
      <c r="D80" s="30">
        <v>2012</v>
      </c>
      <c r="E80" s="30">
        <v>2013</v>
      </c>
      <c r="F80" s="30">
        <v>2014</v>
      </c>
      <c r="G80" s="30">
        <v>2015</v>
      </c>
      <c r="H80" s="30">
        <v>2016</v>
      </c>
      <c r="I80" s="30">
        <v>2017</v>
      </c>
      <c r="J80" s="30">
        <v>2018</v>
      </c>
    </row>
    <row r="81" spans="2:10" x14ac:dyDescent="0.3">
      <c r="B81" s="29" t="s">
        <v>55</v>
      </c>
      <c r="C81" s="6">
        <f>'Indicators RME'!C30*1000</f>
        <v>24031978.879496817</v>
      </c>
      <c r="D81" s="6">
        <f>'Indicators RME'!D30*1000</f>
        <v>21877711.013312634</v>
      </c>
      <c r="E81" s="6">
        <f>'Indicators RME'!E30*1000</f>
        <v>24325257.38712953</v>
      </c>
      <c r="F81" s="6">
        <f>'Indicators RME'!F30*1000</f>
        <v>24074083.61964462</v>
      </c>
      <c r="G81" s="6">
        <f>'Indicators RME'!G30*1000</f>
        <v>24123366.563858386</v>
      </c>
      <c r="H81" s="6">
        <f>'Indicators RME'!H30*1000</f>
        <v>24320890.770224676</v>
      </c>
      <c r="I81" s="6">
        <f>'Indicators RME'!I30*1000</f>
        <v>24708160.863343537</v>
      </c>
      <c r="J81" s="6">
        <f>'Indicators RME'!J30*1000</f>
        <v>25359988.210751869</v>
      </c>
    </row>
    <row r="82" spans="2:10" ht="31.2" x14ac:dyDescent="0.3">
      <c r="B82" s="29" t="s">
        <v>1217</v>
      </c>
      <c r="C82" s="6">
        <f>'Indicators RME'!C31*1000</f>
        <v>26233031.742161911</v>
      </c>
      <c r="D82" s="6">
        <f>'Indicators RME'!D31*1000</f>
        <v>46925689.135066174</v>
      </c>
      <c r="E82" s="6">
        <f>'Indicators RME'!E31*1000</f>
        <v>-7365482.1165950997</v>
      </c>
      <c r="F82" s="6">
        <f>'Indicators RME'!F31*1000</f>
        <v>12839274.135895558</v>
      </c>
      <c r="G82" s="6">
        <f>'Indicators RME'!G31*1000</f>
        <v>9419754.0829971991</v>
      </c>
      <c r="H82" s="6">
        <f>'Indicators RME'!H31*1000</f>
        <v>46645975.716899529</v>
      </c>
      <c r="I82" s="6">
        <f>'Indicators RME'!I31*1000</f>
        <v>24314887.11799502</v>
      </c>
      <c r="J82" s="6">
        <f>'Indicators RME'!J31*1000</f>
        <v>24567664.232575323</v>
      </c>
    </row>
    <row r="83" spans="2:10" ht="31.2" x14ac:dyDescent="0.3">
      <c r="B83" s="29" t="s">
        <v>139</v>
      </c>
      <c r="C83" s="6">
        <f>'Indicators RME'!C32*1000</f>
        <v>30098449.518726565</v>
      </c>
      <c r="D83" s="6">
        <f>'Indicators RME'!D32*1000</f>
        <v>26136848.354794551</v>
      </c>
      <c r="E83" s="6">
        <f>'Indicators RME'!E32*1000</f>
        <v>25871008.228553493</v>
      </c>
      <c r="F83" s="6">
        <f>'Indicators RME'!F32*1000</f>
        <v>28619818.888474911</v>
      </c>
      <c r="G83" s="6">
        <f>'Indicators RME'!G32*1000</f>
        <v>34603923.28421212</v>
      </c>
      <c r="H83" s="6">
        <f>'Indicators RME'!H32*1000</f>
        <v>35886701.083105139</v>
      </c>
      <c r="I83" s="6">
        <f>'Indicators RME'!I32*1000</f>
        <v>33354651.397500522</v>
      </c>
      <c r="J83" s="6">
        <f>'Indicators RME'!J32*1000</f>
        <v>39127764.70730947</v>
      </c>
    </row>
    <row r="84" spans="2:10" ht="46.8" x14ac:dyDescent="0.3">
      <c r="B84" s="29" t="s">
        <v>161</v>
      </c>
      <c r="C84" s="6">
        <f>'Indicators RME'!C33*1000</f>
        <v>26589834.224416975</v>
      </c>
      <c r="D84" s="6">
        <f>'Indicators RME'!D33*1000</f>
        <v>25310983.362832338</v>
      </c>
      <c r="E84" s="6">
        <f>'Indicators RME'!E33*1000</f>
        <v>23599105.110699501</v>
      </c>
      <c r="F84" s="6">
        <f>'Indicators RME'!F33*1000</f>
        <v>23950902.237147078</v>
      </c>
      <c r="G84" s="6">
        <f>'Indicators RME'!G33*1000</f>
        <v>22776207.060936473</v>
      </c>
      <c r="H84" s="6">
        <f>'Indicators RME'!H33*1000</f>
        <v>21285354.993858885</v>
      </c>
      <c r="I84" s="6">
        <f>'Indicators RME'!I33*1000</f>
        <v>17528537.979965825</v>
      </c>
      <c r="J84" s="6">
        <f>'Indicators RME'!J33*1000</f>
        <v>16152994.653975476</v>
      </c>
    </row>
    <row r="85" spans="2:10" ht="16.2" thickBot="1" x14ac:dyDescent="0.35">
      <c r="B85" s="178" t="s">
        <v>1205</v>
      </c>
      <c r="C85" s="178">
        <f>SUM(C81:C84)</f>
        <v>106953294.36480227</v>
      </c>
      <c r="D85" s="178">
        <f t="shared" ref="D85:I85" si="10">SUM(D81:D84)</f>
        <v>120251231.86600569</v>
      </c>
      <c r="E85" s="178">
        <f t="shared" si="10"/>
        <v>66429888.609787419</v>
      </c>
      <c r="F85" s="178">
        <f t="shared" si="10"/>
        <v>89484078.881162167</v>
      </c>
      <c r="G85" s="178">
        <f t="shared" si="10"/>
        <v>90923250.992004186</v>
      </c>
      <c r="H85" s="178">
        <f t="shared" si="10"/>
        <v>128138922.56408824</v>
      </c>
      <c r="I85" s="178">
        <f t="shared" si="10"/>
        <v>99906237.358804896</v>
      </c>
      <c r="J85" s="178">
        <f>SUM(J81:J84)</f>
        <v>105208411.80461213</v>
      </c>
    </row>
    <row r="86" spans="2:10" ht="16.2" thickTop="1" x14ac:dyDescent="0.3">
      <c r="C86" s="162"/>
      <c r="D86" s="162"/>
      <c r="E86" s="162"/>
      <c r="F86" s="162"/>
      <c r="G86" s="162"/>
      <c r="H86" s="162"/>
      <c r="I86" s="162"/>
      <c r="J86" s="162"/>
    </row>
    <row r="87" spans="2:10" ht="31.2" x14ac:dyDescent="0.3">
      <c r="B87" s="30" t="s">
        <v>1332</v>
      </c>
      <c r="C87" s="6">
        <f>'Indicators RME'!C29</f>
        <v>106953.29436480226</v>
      </c>
      <c r="D87" s="6">
        <f>'Indicators RME'!D29</f>
        <v>120251.23186600569</v>
      </c>
      <c r="E87" s="6">
        <f>'Indicators RME'!E29</f>
        <v>66429.88860978742</v>
      </c>
      <c r="F87" s="6">
        <f>'Indicators RME'!F29</f>
        <v>89484.078881162161</v>
      </c>
      <c r="G87" s="6">
        <f>'Indicators RME'!G29</f>
        <v>90923.250992004192</v>
      </c>
      <c r="H87" s="6">
        <f>'Indicators RME'!H29</f>
        <v>128138.92256408824</v>
      </c>
      <c r="I87" s="6">
        <f>'Indicators RME'!I29</f>
        <v>99906.237358804909</v>
      </c>
      <c r="J87" s="6">
        <f>'Indicators RME'!J29</f>
        <v>105208.41180461214</v>
      </c>
    </row>
    <row r="89" spans="2:10" x14ac:dyDescent="0.3">
      <c r="B89" s="30"/>
      <c r="C89" s="30">
        <v>2011</v>
      </c>
      <c r="D89" s="30">
        <v>2012</v>
      </c>
      <c r="E89" s="30">
        <v>2013</v>
      </c>
      <c r="F89" s="30">
        <v>2014</v>
      </c>
      <c r="G89" s="30">
        <v>2015</v>
      </c>
      <c r="H89" s="30">
        <v>2016</v>
      </c>
      <c r="I89" s="30">
        <v>2017</v>
      </c>
      <c r="J89" s="30">
        <v>2018</v>
      </c>
    </row>
    <row r="90" spans="2:10" ht="31.2" x14ac:dyDescent="0.3">
      <c r="B90" s="29" t="s">
        <v>1218</v>
      </c>
      <c r="C90" s="6">
        <f t="shared" ref="C90:J90" si="11">C87/$C$87*100</f>
        <v>100</v>
      </c>
      <c r="D90" s="6">
        <f t="shared" si="11"/>
        <v>112.43340617059077</v>
      </c>
      <c r="E90" s="6">
        <f t="shared" si="11"/>
        <v>62.111119628727515</v>
      </c>
      <c r="F90" s="6">
        <f t="shared" si="11"/>
        <v>83.666500796081024</v>
      </c>
      <c r="G90" s="6">
        <f t="shared" si="11"/>
        <v>85.012108820022036</v>
      </c>
      <c r="H90" s="6">
        <f t="shared" si="11"/>
        <v>119.80829887018238</v>
      </c>
      <c r="I90" s="6">
        <f t="shared" si="11"/>
        <v>93.411089347130485</v>
      </c>
      <c r="J90" s="6">
        <f t="shared" si="11"/>
        <v>98.368556508190778</v>
      </c>
    </row>
    <row r="91" spans="2:10" ht="31.2" x14ac:dyDescent="0.3">
      <c r="B91" s="29" t="s">
        <v>1214</v>
      </c>
      <c r="C91" s="6">
        <f>C68</f>
        <v>100</v>
      </c>
      <c r="D91" s="6">
        <f t="shared" ref="D91:I91" si="12">D68</f>
        <v>100.29054096627625</v>
      </c>
      <c r="E91" s="6">
        <f t="shared" si="12"/>
        <v>102.3334290134909</v>
      </c>
      <c r="F91" s="6">
        <f t="shared" si="12"/>
        <v>104.46102900508971</v>
      </c>
      <c r="G91" s="6">
        <f t="shared" si="12"/>
        <v>104.98820333667047</v>
      </c>
      <c r="H91" s="6">
        <f t="shared" si="12"/>
        <v>105.87522840720543</v>
      </c>
      <c r="I91" s="6">
        <f t="shared" si="12"/>
        <v>107.07589770157593</v>
      </c>
      <c r="J91" s="6">
        <f>J68</f>
        <v>108.81774330180556</v>
      </c>
    </row>
    <row r="92" spans="2:10" x14ac:dyDescent="0.3">
      <c r="B92" s="29" t="s">
        <v>1215</v>
      </c>
      <c r="C92" s="6">
        <f>C69</f>
        <v>100</v>
      </c>
      <c r="D92" s="6">
        <f t="shared" ref="D92:I92" si="13">D69</f>
        <v>100.25849544331025</v>
      </c>
      <c r="E92" s="6">
        <f t="shared" si="13"/>
        <v>100.52453819883394</v>
      </c>
      <c r="F92" s="6">
        <f t="shared" si="13"/>
        <v>100.90001698145248</v>
      </c>
      <c r="G92" s="6">
        <f t="shared" si="13"/>
        <v>101.37927130700579</v>
      </c>
      <c r="H92" s="6">
        <f t="shared" si="13"/>
        <v>101.97739579992076</v>
      </c>
      <c r="I92" s="6">
        <f t="shared" si="13"/>
        <v>102.356648238646</v>
      </c>
      <c r="J92" s="6">
        <f>J69</f>
        <v>102.60759636974282</v>
      </c>
    </row>
    <row r="93" spans="2:10" x14ac:dyDescent="0.3">
      <c r="B93" s="29"/>
      <c r="C93" s="94"/>
      <c r="D93" s="180">
        <f t="shared" ref="D93:J93" si="14">(D87-$C$87)/C87</f>
        <v>0.12433406170590765</v>
      </c>
      <c r="E93" s="180">
        <f t="shared" si="14"/>
        <v>-0.3369895270608913</v>
      </c>
      <c r="F93" s="180">
        <f t="shared" si="14"/>
        <v>-0.26297222303435086</v>
      </c>
      <c r="G93" s="180">
        <f t="shared" si="14"/>
        <v>-0.17913849673847013</v>
      </c>
      <c r="H93" s="180">
        <f t="shared" si="14"/>
        <v>0.23300561702472605</v>
      </c>
      <c r="I93" s="180">
        <f t="shared" si="14"/>
        <v>-5.4995444514314477E-2</v>
      </c>
      <c r="J93" s="180">
        <f t="shared" si="14"/>
        <v>-1.7465201436057679E-2</v>
      </c>
    </row>
    <row r="101" spans="2:4" x14ac:dyDescent="0.3">
      <c r="B101" s="40"/>
    </row>
    <row r="102" spans="2:4" x14ac:dyDescent="0.3">
      <c r="B102" s="133" t="s">
        <v>1342</v>
      </c>
    </row>
    <row r="103" spans="2:4" x14ac:dyDescent="0.3">
      <c r="B103" s="40"/>
    </row>
    <row r="104" spans="2:4" x14ac:dyDescent="0.3">
      <c r="B104" s="30"/>
      <c r="C104" s="30" t="s">
        <v>1204</v>
      </c>
      <c r="D104" s="30" t="s">
        <v>1205</v>
      </c>
    </row>
    <row r="105" spans="2:4" x14ac:dyDescent="0.3">
      <c r="B105" s="29" t="s">
        <v>55</v>
      </c>
      <c r="C105" s="180">
        <f>Indicators!J30/Indicators!J$29</f>
        <v>0.33539739864563584</v>
      </c>
      <c r="D105" s="180">
        <f>'Indicators RME'!J30/'Indicators RME'!J$29</f>
        <v>0.24104525271086863</v>
      </c>
    </row>
    <row r="106" spans="2:4" x14ac:dyDescent="0.3">
      <c r="B106" s="29" t="s">
        <v>1160</v>
      </c>
      <c r="C106" s="180">
        <f>Indicators!J31/Indicators!J$29</f>
        <v>1.9703894935963191E-3</v>
      </c>
      <c r="D106" s="180">
        <f>'Indicators RME'!J31/'Indicators RME'!J$29</f>
        <v>0.23351425813936982</v>
      </c>
    </row>
    <row r="107" spans="2:4" ht="31.2" x14ac:dyDescent="0.3">
      <c r="B107" s="29" t="s">
        <v>139</v>
      </c>
      <c r="C107" s="180">
        <f>Indicators!J32/Indicators!J$29</f>
        <v>0.38281179608190535</v>
      </c>
      <c r="D107" s="180">
        <f>'Indicators RME'!J32/'Indicators RME'!J$29</f>
        <v>0.37190718913213533</v>
      </c>
    </row>
    <row r="108" spans="2:4" ht="46.8" x14ac:dyDescent="0.3">
      <c r="B108" s="29" t="s">
        <v>161</v>
      </c>
      <c r="C108" s="180">
        <f>Indicators!J33/Indicators!J$29</f>
        <v>0.27982041577886241</v>
      </c>
      <c r="D108" s="180">
        <f>'Indicators RME'!J33/'Indicators RME'!J$29</f>
        <v>0.15353330001762613</v>
      </c>
    </row>
    <row r="123" spans="2:17" x14ac:dyDescent="0.3">
      <c r="Q123" s="133" t="s">
        <v>1344</v>
      </c>
    </row>
    <row r="124" spans="2:17" x14ac:dyDescent="0.3">
      <c r="B124" s="133" t="s">
        <v>1346</v>
      </c>
      <c r="I124" s="133" t="s">
        <v>1343</v>
      </c>
    </row>
    <row r="126" spans="2:17" ht="62.4" x14ac:dyDescent="0.3">
      <c r="B126" s="30"/>
      <c r="C126" s="30" t="s">
        <v>69</v>
      </c>
      <c r="D126" s="30" t="s">
        <v>1220</v>
      </c>
      <c r="E126" s="30" t="s">
        <v>1221</v>
      </c>
      <c r="F126" s="30" t="s">
        <v>1222</v>
      </c>
      <c r="G126" s="30" t="s">
        <v>1210</v>
      </c>
    </row>
    <row r="127" spans="2:17" x14ac:dyDescent="0.3">
      <c r="B127" s="29" t="s">
        <v>55</v>
      </c>
      <c r="C127" s="6">
        <f>Indicators!J6*1000</f>
        <v>22323176.695478708</v>
      </c>
      <c r="D127" s="6">
        <f>Indicators!J12*1000</f>
        <v>9016233.4966641068</v>
      </c>
      <c r="E127" s="6">
        <f>Indicators!J24*1000</f>
        <v>31339410.192142814</v>
      </c>
      <c r="F127" s="6">
        <f>Indicators!J18*1000</f>
        <v>9636483.7564589661</v>
      </c>
      <c r="G127" s="6">
        <f>Indicators!J30*1000</f>
        <v>21702926.43568385</v>
      </c>
    </row>
    <row r="128" spans="2:17" ht="31.2" x14ac:dyDescent="0.3">
      <c r="B128" s="29" t="s">
        <v>1217</v>
      </c>
      <c r="C128" s="6">
        <f>Indicators!J7*1000</f>
        <v>0</v>
      </c>
      <c r="D128" s="6">
        <f>Indicators!J13*1000</f>
        <v>2149805.756787851</v>
      </c>
      <c r="E128" s="6">
        <f>Indicators!J25*1000</f>
        <v>2149805.756787851</v>
      </c>
      <c r="F128" s="6">
        <f>Indicators!J19*1000</f>
        <v>2022305.6080036119</v>
      </c>
      <c r="G128" s="6">
        <f>Indicators!J31*1000</f>
        <v>127500.14878423895</v>
      </c>
    </row>
    <row r="129" spans="2:7" ht="31.2" x14ac:dyDescent="0.3">
      <c r="B129" s="29" t="s">
        <v>139</v>
      </c>
      <c r="C129" s="6">
        <f>Indicators!J8*1000</f>
        <v>28587000</v>
      </c>
      <c r="D129" s="6">
        <f>Indicators!J14*1000</f>
        <v>2764411.6965083349</v>
      </c>
      <c r="E129" s="6">
        <f>Indicators!J26*1000</f>
        <v>31351411.696508333</v>
      </c>
      <c r="F129" s="6">
        <f>Indicators!J20*1000</f>
        <v>6580389.969367384</v>
      </c>
      <c r="G129" s="6">
        <f>Indicators!J32*1000</f>
        <v>24771021.727140948</v>
      </c>
    </row>
    <row r="130" spans="2:7" ht="46.8" x14ac:dyDescent="0.3">
      <c r="B130" s="29" t="s">
        <v>161</v>
      </c>
      <c r="C130" s="6">
        <f>Indicators!J9*1000</f>
        <v>74513394.899972424</v>
      </c>
      <c r="D130" s="6">
        <f>Indicators!J15*1000</f>
        <v>25240268.903978132</v>
      </c>
      <c r="E130" s="6">
        <f>Indicators!J27*1000</f>
        <v>99753663.803950563</v>
      </c>
      <c r="F130" s="6">
        <f>Indicators!J21*1000</f>
        <v>81647018.005938679</v>
      </c>
      <c r="G130" s="6">
        <f>Indicators!J33*1000</f>
        <v>18106645.798011888</v>
      </c>
    </row>
    <row r="131" spans="2:7" ht="16.2" thickBot="1" x14ac:dyDescent="0.35">
      <c r="B131" s="178" t="s">
        <v>757</v>
      </c>
      <c r="C131" s="178">
        <f>SUM(C127:C130)</f>
        <v>125423571.59545113</v>
      </c>
      <c r="D131" s="178">
        <f t="shared" ref="D131:F131" si="15">SUM(D127:D130)</f>
        <v>39170719.853938423</v>
      </c>
      <c r="E131" s="178">
        <f t="shared" si="15"/>
        <v>164594291.44938958</v>
      </c>
      <c r="F131" s="178">
        <f t="shared" si="15"/>
        <v>99886197.339768648</v>
      </c>
      <c r="G131" s="178">
        <f>SUM(G127:G130)</f>
        <v>64708094.109620929</v>
      </c>
    </row>
    <row r="132" spans="2:7" ht="16.2" thickTop="1" x14ac:dyDescent="0.3"/>
    <row r="133" spans="2:7" ht="46.8" x14ac:dyDescent="0.3">
      <c r="B133" s="30"/>
      <c r="C133" s="30" t="s">
        <v>1219</v>
      </c>
      <c r="D133" s="30" t="s">
        <v>1223</v>
      </c>
      <c r="E133" s="30" t="s">
        <v>1224</v>
      </c>
      <c r="F133" s="30" t="s">
        <v>1225</v>
      </c>
      <c r="G133" s="30" t="s">
        <v>1226</v>
      </c>
    </row>
    <row r="134" spans="2:7" x14ac:dyDescent="0.3">
      <c r="B134" s="29" t="s">
        <v>55</v>
      </c>
      <c r="C134" s="6">
        <f>'Indicators RME'!J6*1000</f>
        <v>22323176.695478708</v>
      </c>
      <c r="D134" s="6">
        <f>'Indicators RME'!J12*1000</f>
        <v>17904282.121600874</v>
      </c>
      <c r="E134" s="6">
        <f>'Indicators RME'!J24*1000</f>
        <v>40227458.817079581</v>
      </c>
      <c r="F134" s="6">
        <f>'Indicators RME'!J18*1000</f>
        <v>14867470.606327716</v>
      </c>
      <c r="G134" s="6">
        <f>'Indicators RME'!J30*1000</f>
        <v>25359988.210751869</v>
      </c>
    </row>
    <row r="135" spans="2:7" ht="31.2" x14ac:dyDescent="0.3">
      <c r="B135" s="29" t="s">
        <v>1217</v>
      </c>
      <c r="C135" s="6">
        <f>'Indicators RME'!J7*1000</f>
        <v>0</v>
      </c>
      <c r="D135" s="6">
        <f>'Indicators RME'!J13*1000</f>
        <v>43356999.15477369</v>
      </c>
      <c r="E135" s="6">
        <f>'Indicators RME'!J25*1000</f>
        <v>43356999.15477369</v>
      </c>
      <c r="F135" s="6">
        <f>'Indicators RME'!J19*1000</f>
        <v>18789334.922198363</v>
      </c>
      <c r="G135" s="6">
        <f>'Indicators RME'!J31*1000</f>
        <v>24567664.232575323</v>
      </c>
    </row>
    <row r="136" spans="2:7" ht="31.2" x14ac:dyDescent="0.3">
      <c r="B136" s="29" t="s">
        <v>139</v>
      </c>
      <c r="C136" s="6">
        <f>'Indicators RME'!J8*1000</f>
        <v>28587000</v>
      </c>
      <c r="D136" s="6">
        <f>'Indicators RME'!J14*1000</f>
        <v>29977324.464920819</v>
      </c>
      <c r="E136" s="6">
        <f>'Indicators RME'!J26*1000</f>
        <v>58564324.464920819</v>
      </c>
      <c r="F136" s="6">
        <f>'Indicators RME'!J20*1000</f>
        <v>19436559.757611349</v>
      </c>
      <c r="G136" s="6">
        <f>'Indicators RME'!J32*1000</f>
        <v>39127764.70730947</v>
      </c>
    </row>
    <row r="137" spans="2:7" ht="46.8" x14ac:dyDescent="0.3">
      <c r="B137" s="29" t="s">
        <v>161</v>
      </c>
      <c r="C137" s="6">
        <f>'Indicators RME'!J9*1000</f>
        <v>74513394.899972424</v>
      </c>
      <c r="D137" s="6">
        <f>'Indicators RME'!J15*1000</f>
        <v>39554312.205218993</v>
      </c>
      <c r="E137" s="6">
        <f>'Indicators RME'!J27*1000</f>
        <v>114067707.10519142</v>
      </c>
      <c r="F137" s="6">
        <f>'Indicators RME'!J21*1000</f>
        <v>97914712.451215953</v>
      </c>
      <c r="G137" s="6">
        <f>'Indicators RME'!J33*1000</f>
        <v>16152994.653975476</v>
      </c>
    </row>
    <row r="138" spans="2:7" ht="16.2" thickBot="1" x14ac:dyDescent="0.35">
      <c r="B138" s="178" t="s">
        <v>757</v>
      </c>
      <c r="C138" s="178">
        <f>SUM(C134:C137)</f>
        <v>125423571.59545113</v>
      </c>
      <c r="D138" s="178">
        <f t="shared" ref="D138:G138" si="16">SUM(D134:D137)</f>
        <v>130792917.94651437</v>
      </c>
      <c r="E138" s="178">
        <f t="shared" si="16"/>
        <v>256216489.54196548</v>
      </c>
      <c r="F138" s="178">
        <f t="shared" si="16"/>
        <v>151008077.73735338</v>
      </c>
      <c r="G138" s="178">
        <f t="shared" si="16"/>
        <v>105208411.80461213</v>
      </c>
    </row>
    <row r="139" spans="2:7" ht="16.2" thickTop="1" x14ac:dyDescent="0.3"/>
    <row r="140" spans="2:7" ht="31.2" x14ac:dyDescent="0.3">
      <c r="B140" s="29" t="s">
        <v>1345</v>
      </c>
      <c r="C140" s="180"/>
      <c r="D140" s="180">
        <f>(D138-D131)/D131</f>
        <v>2.3390481061931205</v>
      </c>
      <c r="E140" s="180"/>
      <c r="F140" s="180">
        <f>(F138-F131)/F131</f>
        <v>0.51180124741049771</v>
      </c>
      <c r="G140" s="180"/>
    </row>
    <row r="146" spans="2:19" s="185" customFormat="1" x14ac:dyDescent="0.3">
      <c r="B146"/>
      <c r="C146"/>
      <c r="D146"/>
      <c r="E146"/>
      <c r="F146"/>
      <c r="G146"/>
      <c r="H146"/>
      <c r="I146"/>
      <c r="J146"/>
      <c r="K146"/>
      <c r="L146"/>
      <c r="P146" s="189" t="s">
        <v>1364</v>
      </c>
    </row>
    <row r="147" spans="2:19" x14ac:dyDescent="0.3">
      <c r="B147" s="185"/>
      <c r="C147" s="185"/>
      <c r="D147" s="185"/>
      <c r="E147" s="185"/>
      <c r="F147" s="185"/>
      <c r="G147" s="185"/>
      <c r="H147" s="185"/>
      <c r="I147" s="185"/>
      <c r="J147" s="185"/>
      <c r="K147" s="185"/>
      <c r="L147" s="185"/>
    </row>
    <row r="152" spans="2:19" ht="31.2" x14ac:dyDescent="0.3">
      <c r="P152" s="30"/>
      <c r="Q152" s="30" t="s">
        <v>1227</v>
      </c>
      <c r="R152" s="30" t="s">
        <v>1228</v>
      </c>
      <c r="S152" s="30" t="s">
        <v>1229</v>
      </c>
    </row>
    <row r="153" spans="2:19" ht="31.2" x14ac:dyDescent="0.3">
      <c r="P153" s="29" t="s">
        <v>1230</v>
      </c>
      <c r="Q153" s="4">
        <v>42</v>
      </c>
      <c r="R153" s="4">
        <v>36</v>
      </c>
      <c r="S153" s="4"/>
    </row>
    <row r="154" spans="2:19" x14ac:dyDescent="0.3">
      <c r="P154" s="29" t="s">
        <v>1231</v>
      </c>
      <c r="Q154" s="4"/>
      <c r="R154" s="4">
        <v>38</v>
      </c>
      <c r="S154" s="4"/>
    </row>
    <row r="155" spans="2:19" x14ac:dyDescent="0.3">
      <c r="P155" s="29" t="s">
        <v>1232</v>
      </c>
      <c r="Q155" s="4"/>
      <c r="R155" s="4"/>
      <c r="S155" s="4">
        <v>66</v>
      </c>
    </row>
    <row r="156" spans="2:19" x14ac:dyDescent="0.3">
      <c r="P156" s="29" t="s">
        <v>755</v>
      </c>
      <c r="Q156" s="4"/>
      <c r="R156" s="4"/>
      <c r="S156" s="4">
        <v>74</v>
      </c>
    </row>
    <row r="157" spans="2:19" ht="16.2" thickBot="1" x14ac:dyDescent="0.35">
      <c r="P157" s="178" t="s">
        <v>757</v>
      </c>
      <c r="Q157" s="178">
        <f t="shared" ref="Q157:R157" si="17">SUM(Q153:Q156)</f>
        <v>42</v>
      </c>
      <c r="R157" s="178">
        <f t="shared" si="17"/>
        <v>74</v>
      </c>
      <c r="S157" s="178">
        <f>SUM(S153:S156)</f>
        <v>140</v>
      </c>
    </row>
    <row r="158" spans="2:19" ht="16.2" thickTop="1" x14ac:dyDescent="0.3"/>
    <row r="162" spans="2:5" x14ac:dyDescent="0.3">
      <c r="B162" s="40"/>
      <c r="C162" s="40"/>
      <c r="D162" s="40"/>
      <c r="E162" s="40"/>
    </row>
    <row r="163" spans="2:5" x14ac:dyDescent="0.3">
      <c r="C163" s="40"/>
      <c r="D163" s="40"/>
      <c r="E163" s="40"/>
    </row>
    <row r="164" spans="2:5" x14ac:dyDescent="0.3">
      <c r="B164" s="40"/>
      <c r="C164" s="40"/>
      <c r="D164" s="40"/>
      <c r="E164" s="40"/>
    </row>
    <row r="165" spans="2:5" x14ac:dyDescent="0.3">
      <c r="C165" s="40"/>
      <c r="D165" s="40"/>
      <c r="E165" s="40"/>
    </row>
    <row r="166" spans="2:5" x14ac:dyDescent="0.3">
      <c r="B166" s="40"/>
      <c r="C166" s="40"/>
      <c r="D166" s="40"/>
      <c r="E166" s="40"/>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55EB9-DA8F-4025-93F7-8F7479E107B1}">
  <sheetPr codeName="Sheet25">
    <tabColor rgb="FF0070C0"/>
  </sheetPr>
  <dimension ref="B2:AB193"/>
  <sheetViews>
    <sheetView tabSelected="1" topLeftCell="A13" zoomScale="70" zoomScaleNormal="70" workbookViewId="0">
      <selection activeCell="N56" sqref="N56"/>
    </sheetView>
  </sheetViews>
  <sheetFormatPr defaultRowHeight="15.6" x14ac:dyDescent="0.3"/>
  <cols>
    <col min="2" max="2" width="15.59765625" customWidth="1"/>
    <col min="9" max="9" width="13.19921875" bestFit="1" customWidth="1"/>
    <col min="10" max="10" width="13.19921875" customWidth="1"/>
    <col min="15" max="15" width="15.59765625" customWidth="1"/>
    <col min="24" max="24" width="14.69921875" bestFit="1" customWidth="1"/>
    <col min="25" max="30" width="12.59765625" bestFit="1" customWidth="1"/>
  </cols>
  <sheetData>
    <row r="2" spans="2:27" ht="16.2" thickBot="1" x14ac:dyDescent="0.35">
      <c r="B2" s="1" t="s">
        <v>83</v>
      </c>
      <c r="C2" s="1"/>
    </row>
    <row r="3" spans="2:27" ht="16.2" thickTop="1" x14ac:dyDescent="0.3"/>
    <row r="4" spans="2:27" x14ac:dyDescent="0.25">
      <c r="B4" s="130" t="s">
        <v>1233</v>
      </c>
      <c r="C4" s="129"/>
    </row>
    <row r="5" spans="2:27" x14ac:dyDescent="0.3">
      <c r="B5" s="177" t="s">
        <v>1234</v>
      </c>
    </row>
    <row r="6" spans="2:27" x14ac:dyDescent="0.25">
      <c r="B6" s="135" t="s">
        <v>1235</v>
      </c>
      <c r="C6" s="136">
        <v>44377.413773148146</v>
      </c>
    </row>
    <row r="7" spans="2:27" x14ac:dyDescent="0.25">
      <c r="B7" s="135" t="s">
        <v>1236</v>
      </c>
      <c r="C7" s="136">
        <v>44592.679884259262</v>
      </c>
    </row>
    <row r="8" spans="2:27" x14ac:dyDescent="0.25">
      <c r="B8" s="135" t="s">
        <v>1237</v>
      </c>
      <c r="C8" s="135" t="s">
        <v>1238</v>
      </c>
    </row>
    <row r="10" spans="2:27" x14ac:dyDescent="0.25">
      <c r="B10" s="135" t="s">
        <v>1239</v>
      </c>
      <c r="C10" s="135" t="s">
        <v>1240</v>
      </c>
      <c r="J10" s="135" t="s">
        <v>1239</v>
      </c>
      <c r="K10" s="135" t="s">
        <v>1240</v>
      </c>
      <c r="Z10" s="135" t="s">
        <v>1239</v>
      </c>
      <c r="AA10" s="135" t="s">
        <v>1240</v>
      </c>
    </row>
    <row r="11" spans="2:27" x14ac:dyDescent="0.25">
      <c r="B11" s="135" t="s">
        <v>1241</v>
      </c>
      <c r="C11" s="135" t="s">
        <v>757</v>
      </c>
      <c r="J11" s="135" t="s">
        <v>1241</v>
      </c>
      <c r="K11" s="135" t="s">
        <v>757</v>
      </c>
      <c r="Z11" s="135" t="s">
        <v>1241</v>
      </c>
      <c r="AA11" s="135" t="s">
        <v>757</v>
      </c>
    </row>
    <row r="12" spans="2:27" x14ac:dyDescent="0.25">
      <c r="B12" s="135" t="s">
        <v>1242</v>
      </c>
      <c r="C12" s="135" t="s">
        <v>1219</v>
      </c>
      <c r="J12" s="135" t="s">
        <v>1242</v>
      </c>
      <c r="K12" s="135" t="s">
        <v>1243</v>
      </c>
      <c r="Z12" s="135" t="s">
        <v>1242</v>
      </c>
      <c r="AA12" s="135" t="s">
        <v>1450</v>
      </c>
    </row>
    <row r="13" spans="2:27" x14ac:dyDescent="0.25">
      <c r="B13" s="135" t="s">
        <v>1367</v>
      </c>
      <c r="C13" s="135">
        <v>2018</v>
      </c>
      <c r="J13" s="135" t="s">
        <v>1367</v>
      </c>
      <c r="K13" s="135">
        <v>2018</v>
      </c>
      <c r="Z13" s="135" t="s">
        <v>1367</v>
      </c>
      <c r="AA13" s="135">
        <v>2018</v>
      </c>
    </row>
    <row r="14" spans="2:27" x14ac:dyDescent="0.3">
      <c r="Q14" s="137"/>
    </row>
    <row r="15" spans="2:27" ht="62.4" x14ac:dyDescent="0.3">
      <c r="B15" s="29" t="s">
        <v>1244</v>
      </c>
      <c r="C15" s="29" t="s">
        <v>1366</v>
      </c>
      <c r="D15" s="29" t="s">
        <v>55</v>
      </c>
      <c r="E15" s="29" t="s">
        <v>131</v>
      </c>
      <c r="F15" s="29" t="s">
        <v>139</v>
      </c>
      <c r="G15" s="29" t="s">
        <v>161</v>
      </c>
      <c r="J15" s="29" t="s">
        <v>1244</v>
      </c>
      <c r="K15" s="29" t="s">
        <v>1366</v>
      </c>
      <c r="Z15" s="29" t="s">
        <v>1244</v>
      </c>
      <c r="AA15" s="29" t="s">
        <v>1366</v>
      </c>
    </row>
    <row r="16" spans="2:27" x14ac:dyDescent="0.3">
      <c r="B16" s="29" t="s">
        <v>1245</v>
      </c>
      <c r="C16" s="192">
        <v>60.869</v>
      </c>
      <c r="D16" s="192">
        <v>2.46</v>
      </c>
      <c r="E16" s="192">
        <v>0.41599999999999998</v>
      </c>
      <c r="F16" s="192">
        <v>19.736000000000001</v>
      </c>
      <c r="G16" s="192">
        <v>38.256999999999998</v>
      </c>
      <c r="I16" s="264">
        <v>1</v>
      </c>
      <c r="J16" s="29" t="s">
        <v>1246</v>
      </c>
      <c r="K16" s="131">
        <v>34.567</v>
      </c>
      <c r="M16" s="134" t="s">
        <v>1361</v>
      </c>
      <c r="Y16">
        <v>1</v>
      </c>
      <c r="Z16" s="10" t="s">
        <v>1246</v>
      </c>
      <c r="AA16" s="265">
        <v>32.905999999999999</v>
      </c>
    </row>
    <row r="17" spans="2:27" x14ac:dyDescent="0.3">
      <c r="B17" s="29" t="s">
        <v>1247</v>
      </c>
      <c r="C17" s="192">
        <v>35.68</v>
      </c>
      <c r="D17" s="192">
        <v>8.7349999999999994</v>
      </c>
      <c r="E17" s="192">
        <v>0</v>
      </c>
      <c r="F17" s="192">
        <v>14.156000000000001</v>
      </c>
      <c r="G17" s="192">
        <v>12.789</v>
      </c>
      <c r="I17" s="264">
        <v>2</v>
      </c>
      <c r="J17" s="29" t="s">
        <v>1247</v>
      </c>
      <c r="K17" s="131">
        <v>32.658999999999999</v>
      </c>
      <c r="Y17">
        <v>2</v>
      </c>
      <c r="Z17" s="10" t="s">
        <v>1247</v>
      </c>
      <c r="AA17" s="265">
        <v>30.321000000000002</v>
      </c>
    </row>
    <row r="18" spans="2:27" x14ac:dyDescent="0.3">
      <c r="B18" s="29" t="s">
        <v>1246</v>
      </c>
      <c r="C18" s="192">
        <v>32.566000000000003</v>
      </c>
      <c r="D18" s="192">
        <v>8.5850000000000009</v>
      </c>
      <c r="E18" s="192">
        <v>5.61</v>
      </c>
      <c r="F18" s="192">
        <v>17.123000000000001</v>
      </c>
      <c r="G18" s="192">
        <v>1.248</v>
      </c>
      <c r="I18" s="264">
        <v>3</v>
      </c>
      <c r="J18" s="29" t="s">
        <v>1248</v>
      </c>
      <c r="K18" s="131">
        <v>32.098999999999997</v>
      </c>
      <c r="Y18">
        <v>3</v>
      </c>
      <c r="Z18" s="10" t="s">
        <v>1250</v>
      </c>
      <c r="AA18" s="265">
        <v>28.704999999999998</v>
      </c>
    </row>
    <row r="19" spans="2:27" x14ac:dyDescent="0.3">
      <c r="B19" s="29" t="s">
        <v>1249</v>
      </c>
      <c r="C19" s="192">
        <v>24.727</v>
      </c>
      <c r="D19" s="192">
        <v>5.968</v>
      </c>
      <c r="E19" s="192">
        <v>8.0020000000000007</v>
      </c>
      <c r="F19" s="192">
        <v>10.654</v>
      </c>
      <c r="G19" s="192">
        <v>0.10199999999999999</v>
      </c>
      <c r="I19" s="264">
        <v>4</v>
      </c>
      <c r="J19" s="29" t="s">
        <v>1245</v>
      </c>
      <c r="K19" s="131">
        <v>26.431000000000001</v>
      </c>
      <c r="Y19">
        <v>4</v>
      </c>
      <c r="Z19" s="10" t="s">
        <v>1257</v>
      </c>
      <c r="AA19" s="265">
        <v>24.49</v>
      </c>
    </row>
    <row r="20" spans="2:27" x14ac:dyDescent="0.3">
      <c r="B20" s="29" t="s">
        <v>857</v>
      </c>
      <c r="C20" s="190">
        <f>Indicators!J43</f>
        <v>23.063858994033051</v>
      </c>
      <c r="D20" s="190">
        <f>Indicators!J6*1000/'Other Data'!M26</f>
        <v>4.1049588450890395</v>
      </c>
      <c r="E20" s="190">
        <f>Indicators!J7*1000/'Other Data'!M26</f>
        <v>0</v>
      </c>
      <c r="F20" s="190">
        <f>Indicators!J8*1000/'Other Data'!M26</f>
        <v>5.2567992497379601</v>
      </c>
      <c r="G20" s="190">
        <f>Indicators!J9*1000/'Other Data'!M26</f>
        <v>13.70210089920605</v>
      </c>
      <c r="I20" s="264">
        <v>5</v>
      </c>
      <c r="J20" s="29" t="s">
        <v>1249</v>
      </c>
      <c r="K20" s="131">
        <v>24.63</v>
      </c>
      <c r="Y20">
        <v>5</v>
      </c>
      <c r="Z20" s="10" t="s">
        <v>1251</v>
      </c>
      <c r="AA20" s="265">
        <v>23.695</v>
      </c>
    </row>
    <row r="21" spans="2:27" x14ac:dyDescent="0.3">
      <c r="B21" s="29" t="s">
        <v>1251</v>
      </c>
      <c r="C21" s="192">
        <v>22.684000000000001</v>
      </c>
      <c r="D21" s="192">
        <v>4.665</v>
      </c>
      <c r="E21" s="192">
        <v>0.13900000000000001</v>
      </c>
      <c r="F21" s="192">
        <v>16.103000000000002</v>
      </c>
      <c r="G21" s="192">
        <v>1.776</v>
      </c>
      <c r="I21" s="264">
        <v>6</v>
      </c>
      <c r="J21" s="29" t="s">
        <v>1254</v>
      </c>
      <c r="K21" s="131">
        <v>24.289000000000001</v>
      </c>
      <c r="Y21">
        <v>6</v>
      </c>
      <c r="Z21" s="10" t="s">
        <v>1249</v>
      </c>
      <c r="AA21" s="265">
        <v>23.596</v>
      </c>
    </row>
    <row r="22" spans="2:27" x14ac:dyDescent="0.3">
      <c r="B22" s="29" t="s">
        <v>1248</v>
      </c>
      <c r="C22" s="192">
        <v>22.353999999999999</v>
      </c>
      <c r="D22" s="192">
        <v>5.7110000000000003</v>
      </c>
      <c r="E22" s="192">
        <v>0</v>
      </c>
      <c r="F22" s="192">
        <v>16.643000000000001</v>
      </c>
      <c r="G22" s="192">
        <v>0</v>
      </c>
      <c r="I22" s="264">
        <v>7</v>
      </c>
      <c r="J22" s="29" t="s">
        <v>1253</v>
      </c>
      <c r="K22" s="131">
        <v>24.050999999999998</v>
      </c>
      <c r="Y22">
        <v>7</v>
      </c>
      <c r="Z22" s="10" t="s">
        <v>1253</v>
      </c>
      <c r="AA22" s="265">
        <v>23.029</v>
      </c>
    </row>
    <row r="23" spans="2:27" x14ac:dyDescent="0.3">
      <c r="B23" s="29" t="s">
        <v>1252</v>
      </c>
      <c r="C23" s="192">
        <v>20.561</v>
      </c>
      <c r="D23" s="192">
        <v>4.2519999999999998</v>
      </c>
      <c r="E23" s="192">
        <v>4.5389999999999997</v>
      </c>
      <c r="F23" s="192">
        <v>7.4550000000000001</v>
      </c>
      <c r="G23" s="192">
        <v>4.3150000000000004</v>
      </c>
      <c r="I23" s="264">
        <v>8</v>
      </c>
      <c r="J23" s="29" t="s">
        <v>1251</v>
      </c>
      <c r="K23" s="131">
        <v>23.105</v>
      </c>
      <c r="Y23">
        <v>8</v>
      </c>
      <c r="Z23" s="10" t="s">
        <v>1252</v>
      </c>
      <c r="AA23" s="265">
        <v>22.861999999999998</v>
      </c>
    </row>
    <row r="24" spans="2:27" x14ac:dyDescent="0.3">
      <c r="B24" s="29" t="s">
        <v>1253</v>
      </c>
      <c r="C24" s="192">
        <v>19.196999999999999</v>
      </c>
      <c r="D24" s="192">
        <v>5.8719999999999999</v>
      </c>
      <c r="E24" s="192">
        <v>0</v>
      </c>
      <c r="F24" s="192">
        <v>11.752000000000001</v>
      </c>
      <c r="G24" s="192">
        <v>1.573</v>
      </c>
      <c r="I24" s="264">
        <v>9</v>
      </c>
      <c r="J24" s="29" t="s">
        <v>1250</v>
      </c>
      <c r="K24" s="131">
        <v>22.812000000000001</v>
      </c>
      <c r="Y24">
        <v>9</v>
      </c>
      <c r="Z24" s="10" t="s">
        <v>1259</v>
      </c>
      <c r="AA24" s="265">
        <v>20.995000000000001</v>
      </c>
    </row>
    <row r="25" spans="2:27" x14ac:dyDescent="0.3">
      <c r="B25" s="29" t="s">
        <v>1254</v>
      </c>
      <c r="C25" s="192">
        <v>19.033999999999999</v>
      </c>
      <c r="D25" s="192">
        <v>6.7489999999999997</v>
      </c>
      <c r="E25" s="192">
        <v>0.45200000000000001</v>
      </c>
      <c r="F25" s="192">
        <v>10.334</v>
      </c>
      <c r="G25" s="192">
        <v>1.4990000000000001</v>
      </c>
      <c r="I25" s="264">
        <v>10</v>
      </c>
      <c r="J25" s="29" t="s">
        <v>1252</v>
      </c>
      <c r="K25" s="131">
        <v>20.382000000000001</v>
      </c>
      <c r="Y25">
        <v>10</v>
      </c>
      <c r="Z25" s="10" t="s">
        <v>1254</v>
      </c>
      <c r="AA25" s="265">
        <v>20.231999999999999</v>
      </c>
    </row>
    <row r="26" spans="2:27" x14ac:dyDescent="0.3">
      <c r="B26" s="29" t="s">
        <v>1255</v>
      </c>
      <c r="C26" s="192">
        <v>18.093</v>
      </c>
      <c r="D26" s="192">
        <v>4.67</v>
      </c>
      <c r="E26" s="192">
        <v>0.83899999999999997</v>
      </c>
      <c r="F26" s="192">
        <v>9.1210000000000004</v>
      </c>
      <c r="G26" s="192">
        <v>3.464</v>
      </c>
      <c r="I26" s="264">
        <v>11</v>
      </c>
      <c r="J26" s="29" t="s">
        <v>1255</v>
      </c>
      <c r="K26" s="131">
        <v>19.344000000000001</v>
      </c>
      <c r="Y26">
        <v>11</v>
      </c>
      <c r="Z26" s="10" t="s">
        <v>1256</v>
      </c>
      <c r="AA26" s="265">
        <v>20.228999999999999</v>
      </c>
    </row>
    <row r="27" spans="2:27" x14ac:dyDescent="0.3">
      <c r="B27" s="29" t="s">
        <v>1258</v>
      </c>
      <c r="C27" s="192">
        <v>17.440999999999999</v>
      </c>
      <c r="D27" s="192">
        <v>7.0250000000000004</v>
      </c>
      <c r="E27" s="192">
        <v>0</v>
      </c>
      <c r="F27" s="192">
        <v>9.6470000000000002</v>
      </c>
      <c r="G27" s="192">
        <v>0.77</v>
      </c>
      <c r="I27" s="264">
        <v>12</v>
      </c>
      <c r="J27" s="29" t="s">
        <v>1257</v>
      </c>
      <c r="K27" s="131">
        <v>19.018999999999998</v>
      </c>
      <c r="Y27">
        <v>12</v>
      </c>
      <c r="Z27" s="25" t="s">
        <v>857</v>
      </c>
      <c r="AA27" s="266">
        <v>19.3</v>
      </c>
    </row>
    <row r="28" spans="2:27" x14ac:dyDescent="0.3">
      <c r="B28" s="29" t="s">
        <v>1256</v>
      </c>
      <c r="C28" s="192">
        <v>16.443999999999999</v>
      </c>
      <c r="D28" s="192">
        <v>6.8920000000000003</v>
      </c>
      <c r="E28" s="192">
        <v>0</v>
      </c>
      <c r="F28" s="192">
        <v>9.3420000000000005</v>
      </c>
      <c r="G28" s="192">
        <v>0.21</v>
      </c>
      <c r="I28" s="264">
        <v>13</v>
      </c>
      <c r="J28" s="29" t="s">
        <v>1259</v>
      </c>
      <c r="K28" s="131">
        <v>18.041</v>
      </c>
      <c r="Y28">
        <v>13</v>
      </c>
      <c r="Z28" s="10" t="s">
        <v>1255</v>
      </c>
      <c r="AA28" s="265">
        <v>18.812000000000001</v>
      </c>
    </row>
    <row r="29" spans="2:27" x14ac:dyDescent="0.3">
      <c r="B29" s="29" t="s">
        <v>1260</v>
      </c>
      <c r="C29" s="192">
        <v>16.41</v>
      </c>
      <c r="D29" s="192">
        <v>5.8259999999999996</v>
      </c>
      <c r="E29" s="192">
        <v>2.3340000000000001</v>
      </c>
      <c r="F29" s="192">
        <v>2.681</v>
      </c>
      <c r="G29" s="192">
        <v>5.569</v>
      </c>
      <c r="I29" s="264">
        <v>14</v>
      </c>
      <c r="J29" s="29" t="s">
        <v>1256</v>
      </c>
      <c r="K29" s="131">
        <v>17.698</v>
      </c>
      <c r="Y29">
        <v>14</v>
      </c>
      <c r="Z29" s="10" t="s">
        <v>1258</v>
      </c>
      <c r="AA29" s="265">
        <v>17.937999999999999</v>
      </c>
    </row>
    <row r="30" spans="2:27" x14ac:dyDescent="0.3">
      <c r="B30" s="29" t="s">
        <v>1262</v>
      </c>
      <c r="C30" s="192">
        <v>15.38</v>
      </c>
      <c r="D30" s="192">
        <v>3.5059999999999998</v>
      </c>
      <c r="E30" s="192">
        <v>0</v>
      </c>
      <c r="F30" s="192">
        <v>7.7759999999999998</v>
      </c>
      <c r="G30" s="192">
        <v>4.0970000000000004</v>
      </c>
      <c r="I30" s="264">
        <v>15</v>
      </c>
      <c r="J30" s="29" t="s">
        <v>1260</v>
      </c>
      <c r="K30" s="131">
        <v>17.021000000000001</v>
      </c>
      <c r="Y30">
        <v>15</v>
      </c>
      <c r="Z30" s="10" t="s">
        <v>1262</v>
      </c>
      <c r="AA30" s="265">
        <v>17.503</v>
      </c>
    </row>
    <row r="31" spans="2:27" x14ac:dyDescent="0.3">
      <c r="B31" s="29" t="s">
        <v>1257</v>
      </c>
      <c r="C31" s="192">
        <v>15.332000000000001</v>
      </c>
      <c r="D31" s="192">
        <v>3.8639999999999999</v>
      </c>
      <c r="E31" s="192">
        <v>0.379</v>
      </c>
      <c r="F31" s="192">
        <v>10.922000000000001</v>
      </c>
      <c r="G31" s="192">
        <v>0.16700000000000001</v>
      </c>
      <c r="I31" s="264">
        <v>16</v>
      </c>
      <c r="J31" s="29" t="s">
        <v>1261</v>
      </c>
      <c r="K31" s="131">
        <v>16.315999999999999</v>
      </c>
      <c r="Y31">
        <v>16</v>
      </c>
      <c r="Z31" s="10" t="s">
        <v>1273</v>
      </c>
      <c r="AA31" s="265">
        <v>17.09</v>
      </c>
    </row>
    <row r="32" spans="2:27" x14ac:dyDescent="0.3">
      <c r="B32" s="29" t="s">
        <v>1259</v>
      </c>
      <c r="C32" s="192">
        <v>15.167999999999999</v>
      </c>
      <c r="D32" s="192">
        <v>0.66300000000000003</v>
      </c>
      <c r="E32" s="192">
        <v>0.65300000000000002</v>
      </c>
      <c r="F32" s="192">
        <v>13.853</v>
      </c>
      <c r="G32" s="192">
        <v>0</v>
      </c>
      <c r="I32" s="264">
        <v>17</v>
      </c>
      <c r="J32" s="29" t="s">
        <v>1262</v>
      </c>
      <c r="K32" s="131">
        <v>15.903</v>
      </c>
      <c r="Y32">
        <v>17</v>
      </c>
      <c r="Z32" s="10" t="s">
        <v>1274</v>
      </c>
      <c r="AA32" s="265">
        <v>16.832000000000001</v>
      </c>
    </row>
    <row r="33" spans="2:27" x14ac:dyDescent="0.3">
      <c r="B33" s="29" t="s">
        <v>1264</v>
      </c>
      <c r="C33" s="192">
        <v>14.175000000000001</v>
      </c>
      <c r="D33" s="192">
        <v>4.4980000000000002</v>
      </c>
      <c r="E33" s="192">
        <v>0</v>
      </c>
      <c r="F33" s="192">
        <v>8.6140000000000008</v>
      </c>
      <c r="G33" s="192">
        <v>1.0629999999999999</v>
      </c>
      <c r="I33" s="264">
        <v>18</v>
      </c>
      <c r="J33" s="29" t="s">
        <v>1264</v>
      </c>
      <c r="K33" s="131">
        <v>15.672000000000001</v>
      </c>
      <c r="Y33">
        <v>18</v>
      </c>
      <c r="Z33" s="10" t="s">
        <v>1261</v>
      </c>
      <c r="AA33" s="265">
        <v>16.808</v>
      </c>
    </row>
    <row r="34" spans="2:27" x14ac:dyDescent="0.3">
      <c r="B34" s="29" t="s">
        <v>1261</v>
      </c>
      <c r="C34" s="192">
        <v>14.06</v>
      </c>
      <c r="D34" s="192">
        <v>2.617</v>
      </c>
      <c r="E34" s="192">
        <v>0.90700000000000003</v>
      </c>
      <c r="F34" s="192">
        <v>10.536</v>
      </c>
      <c r="G34" s="192">
        <v>0</v>
      </c>
      <c r="I34" s="264">
        <v>19</v>
      </c>
      <c r="J34" s="29" t="s">
        <v>1258</v>
      </c>
      <c r="K34" s="131">
        <v>14.523</v>
      </c>
      <c r="Q34" s="137"/>
      <c r="Y34">
        <v>19</v>
      </c>
      <c r="Z34" s="10" t="s">
        <v>1267</v>
      </c>
      <c r="AA34" s="265">
        <v>16.536999999999999</v>
      </c>
    </row>
    <row r="35" spans="2:27" x14ac:dyDescent="0.3">
      <c r="B35" s="29" t="s">
        <v>1267</v>
      </c>
      <c r="C35" s="192">
        <v>12.484</v>
      </c>
      <c r="D35" s="192">
        <v>3.327</v>
      </c>
      <c r="E35" s="192">
        <v>0</v>
      </c>
      <c r="F35" s="192">
        <v>7.5990000000000002</v>
      </c>
      <c r="G35" s="192">
        <v>1.5580000000000001</v>
      </c>
      <c r="I35" s="264">
        <v>20</v>
      </c>
      <c r="J35" s="29" t="s">
        <v>1263</v>
      </c>
      <c r="K35" s="131">
        <v>14.438000000000001</v>
      </c>
      <c r="Y35">
        <v>20</v>
      </c>
      <c r="Z35" s="10" t="s">
        <v>1263</v>
      </c>
      <c r="AA35" s="265">
        <v>15.961</v>
      </c>
    </row>
    <row r="36" spans="2:27" x14ac:dyDescent="0.3">
      <c r="B36" s="29" t="s">
        <v>1268</v>
      </c>
      <c r="C36" s="192">
        <v>11.519</v>
      </c>
      <c r="D36" s="192">
        <v>3.8540000000000001</v>
      </c>
      <c r="E36" s="192">
        <v>8.9999999999999993E-3</v>
      </c>
      <c r="F36" s="192">
        <v>7.3780000000000001</v>
      </c>
      <c r="G36" s="192">
        <v>0.27800000000000002</v>
      </c>
      <c r="I36" s="264">
        <v>21</v>
      </c>
      <c r="J36" s="29" t="s">
        <v>1267</v>
      </c>
      <c r="K36" s="131">
        <v>14.397</v>
      </c>
      <c r="Y36">
        <v>21</v>
      </c>
      <c r="Z36" s="10" t="s">
        <v>1264</v>
      </c>
      <c r="AA36" s="265">
        <v>15.512</v>
      </c>
    </row>
    <row r="37" spans="2:27" x14ac:dyDescent="0.3">
      <c r="B37" s="29" t="s">
        <v>1263</v>
      </c>
      <c r="C37" s="192">
        <v>11.512</v>
      </c>
      <c r="D37" s="192">
        <v>2.2959999999999998</v>
      </c>
      <c r="E37" s="192">
        <v>6.0000000000000001E-3</v>
      </c>
      <c r="F37" s="192">
        <v>7.0439999999999996</v>
      </c>
      <c r="G37" s="192">
        <v>2.165</v>
      </c>
      <c r="I37" s="264">
        <v>22</v>
      </c>
      <c r="J37" s="29" t="s">
        <v>1268</v>
      </c>
      <c r="K37" s="131">
        <v>13.502000000000001</v>
      </c>
      <c r="M37" s="134" t="s">
        <v>1362</v>
      </c>
      <c r="Y37">
        <v>22</v>
      </c>
      <c r="Z37" s="10" t="s">
        <v>1268</v>
      </c>
      <c r="AA37" s="265">
        <v>15.117000000000001</v>
      </c>
    </row>
    <row r="38" spans="2:27" x14ac:dyDescent="0.3">
      <c r="B38" s="29" t="s">
        <v>1266</v>
      </c>
      <c r="C38" s="192">
        <v>11.259</v>
      </c>
      <c r="D38" s="192">
        <v>3.145</v>
      </c>
      <c r="E38" s="192">
        <v>0.42599999999999999</v>
      </c>
      <c r="F38" s="192">
        <v>6.4130000000000003</v>
      </c>
      <c r="G38" s="192">
        <v>1.28</v>
      </c>
      <c r="I38" s="264">
        <v>23</v>
      </c>
      <c r="J38" s="29" t="s">
        <v>1266</v>
      </c>
      <c r="K38" s="131">
        <v>13.426</v>
      </c>
      <c r="Y38">
        <v>23</v>
      </c>
      <c r="Z38" s="25" t="s">
        <v>856</v>
      </c>
      <c r="AA38" s="266">
        <v>14.6</v>
      </c>
    </row>
    <row r="39" spans="2:27" x14ac:dyDescent="0.3">
      <c r="B39" s="29" t="s">
        <v>1265</v>
      </c>
      <c r="C39" s="192">
        <v>11.16</v>
      </c>
      <c r="D39" s="192">
        <v>3.2850000000000001</v>
      </c>
      <c r="E39" s="192">
        <v>0.433</v>
      </c>
      <c r="F39" s="192">
        <v>6.3710000000000004</v>
      </c>
      <c r="G39" s="192">
        <v>1.07</v>
      </c>
      <c r="I39" s="264">
        <v>24</v>
      </c>
      <c r="J39" s="29" t="s">
        <v>1270</v>
      </c>
      <c r="K39" s="131">
        <v>13.263999999999999</v>
      </c>
      <c r="Y39">
        <v>24</v>
      </c>
      <c r="Z39" s="25" t="s">
        <v>1451</v>
      </c>
      <c r="AA39" s="266">
        <v>14.472</v>
      </c>
    </row>
    <row r="40" spans="2:27" x14ac:dyDescent="0.3">
      <c r="B40" s="29" t="s">
        <v>1271</v>
      </c>
      <c r="C40" s="192">
        <v>10.077999999999999</v>
      </c>
      <c r="D40" s="192">
        <v>3.7290000000000001</v>
      </c>
      <c r="E40" s="192">
        <v>0</v>
      </c>
      <c r="F40" s="192">
        <v>5.907</v>
      </c>
      <c r="G40" s="192">
        <v>0.442</v>
      </c>
      <c r="I40" s="264">
        <v>25</v>
      </c>
      <c r="J40" s="29" t="s">
        <v>1273</v>
      </c>
      <c r="K40" s="131">
        <v>13.002000000000001</v>
      </c>
      <c r="Y40">
        <v>25</v>
      </c>
      <c r="Z40" s="10" t="s">
        <v>1272</v>
      </c>
      <c r="AA40" s="265">
        <v>13.843999999999999</v>
      </c>
    </row>
    <row r="41" spans="2:27" ht="31.2" x14ac:dyDescent="0.3">
      <c r="B41" s="29" t="s">
        <v>1360</v>
      </c>
      <c r="C41" s="192">
        <v>10.028</v>
      </c>
      <c r="D41" s="192">
        <v>2.3010000000000002</v>
      </c>
      <c r="E41" s="192">
        <v>0.82599999999999996</v>
      </c>
      <c r="F41" s="192">
        <v>2.883</v>
      </c>
      <c r="G41" s="192">
        <v>4.0179999999999998</v>
      </c>
      <c r="I41" s="264">
        <v>26</v>
      </c>
      <c r="J41" s="29" t="s">
        <v>1265</v>
      </c>
      <c r="K41" s="131">
        <v>12.134</v>
      </c>
      <c r="Y41">
        <v>26</v>
      </c>
      <c r="Z41" s="10" t="s">
        <v>1271</v>
      </c>
      <c r="AA41" s="265">
        <v>13.507</v>
      </c>
    </row>
    <row r="42" spans="2:27" x14ac:dyDescent="0.3">
      <c r="B42" s="29" t="s">
        <v>1269</v>
      </c>
      <c r="C42" s="192">
        <v>9.9450000000000003</v>
      </c>
      <c r="D42" s="192">
        <v>1.8779999999999999</v>
      </c>
      <c r="E42" s="192">
        <v>0.39800000000000002</v>
      </c>
      <c r="F42" s="192">
        <v>4.24</v>
      </c>
      <c r="G42" s="192">
        <v>3.4279999999999999</v>
      </c>
      <c r="I42" s="264">
        <v>27</v>
      </c>
      <c r="J42" s="29" t="s">
        <v>857</v>
      </c>
      <c r="K42" s="190">
        <f>Indicators!J47</f>
        <v>11.89902615060792</v>
      </c>
      <c r="Y42">
        <v>27</v>
      </c>
      <c r="Z42" s="10" t="s">
        <v>1270</v>
      </c>
      <c r="AA42" s="265">
        <v>12.414999999999999</v>
      </c>
    </row>
    <row r="43" spans="2:27" x14ac:dyDescent="0.3">
      <c r="B43" s="29" t="s">
        <v>1272</v>
      </c>
      <c r="C43" s="192">
        <v>9.3640000000000008</v>
      </c>
      <c r="D43" s="192">
        <v>3.7919999999999998</v>
      </c>
      <c r="E43" s="192">
        <v>3.0000000000000001E-3</v>
      </c>
      <c r="F43" s="192">
        <v>5.5570000000000004</v>
      </c>
      <c r="G43" s="192">
        <v>1.2E-2</v>
      </c>
      <c r="I43" s="264">
        <v>28</v>
      </c>
      <c r="J43" s="29" t="s">
        <v>1272</v>
      </c>
      <c r="K43" s="131">
        <v>11.419</v>
      </c>
      <c r="Y43">
        <v>28</v>
      </c>
      <c r="Z43" s="10" t="s">
        <v>1269</v>
      </c>
      <c r="AA43" s="265">
        <v>11.786</v>
      </c>
    </row>
    <row r="44" spans="2:27" x14ac:dyDescent="0.3">
      <c r="B44" s="29" t="s">
        <v>1270</v>
      </c>
      <c r="C44" s="192">
        <v>8.3759999999999994</v>
      </c>
      <c r="D44" s="192">
        <v>2.915</v>
      </c>
      <c r="E44" s="192">
        <v>0</v>
      </c>
      <c r="F44" s="192">
        <v>5.45</v>
      </c>
      <c r="G44" s="192">
        <v>0.01</v>
      </c>
      <c r="I44" s="264">
        <v>29</v>
      </c>
      <c r="J44" s="29" t="s">
        <v>1269</v>
      </c>
      <c r="K44" s="131">
        <v>11.113</v>
      </c>
      <c r="Y44">
        <v>29</v>
      </c>
      <c r="Z44" s="10" t="s">
        <v>1279</v>
      </c>
      <c r="AA44" s="265">
        <v>11.597</v>
      </c>
    </row>
    <row r="45" spans="2:27" x14ac:dyDescent="0.3">
      <c r="B45" s="29" t="s">
        <v>1277</v>
      </c>
      <c r="C45" s="192">
        <v>7.8239999999999998</v>
      </c>
      <c r="D45" s="192">
        <v>2.9750000000000001</v>
      </c>
      <c r="E45" s="192">
        <v>0.41399999999999998</v>
      </c>
      <c r="F45" s="192">
        <v>4.3780000000000001</v>
      </c>
      <c r="G45" s="192">
        <v>5.7000000000000002E-2</v>
      </c>
      <c r="I45" s="264">
        <v>30</v>
      </c>
      <c r="J45" s="29" t="s">
        <v>1274</v>
      </c>
      <c r="K45" s="131">
        <v>11.034000000000001</v>
      </c>
      <c r="Y45">
        <v>30</v>
      </c>
      <c r="Z45" s="10" t="s">
        <v>1277</v>
      </c>
      <c r="AA45" s="265">
        <v>10.333</v>
      </c>
    </row>
    <row r="46" spans="2:27" x14ac:dyDescent="0.3">
      <c r="B46" s="29" t="s">
        <v>1275</v>
      </c>
      <c r="C46" s="192">
        <v>7.8120000000000003</v>
      </c>
      <c r="D46" s="192">
        <v>2.7810000000000001</v>
      </c>
      <c r="E46" s="192">
        <v>0.61599999999999999</v>
      </c>
      <c r="F46" s="192">
        <v>3.8639999999999999</v>
      </c>
      <c r="G46" s="192">
        <v>0.55200000000000005</v>
      </c>
      <c r="I46" s="264">
        <v>31</v>
      </c>
      <c r="J46" s="29" t="s">
        <v>1271</v>
      </c>
      <c r="K46" s="131">
        <v>10.426</v>
      </c>
      <c r="Y46">
        <v>31</v>
      </c>
      <c r="Z46" s="10" t="s">
        <v>1278</v>
      </c>
      <c r="AA46" s="265">
        <v>7.391</v>
      </c>
    </row>
    <row r="47" spans="2:27" ht="31.2" x14ac:dyDescent="0.3">
      <c r="B47" s="29" t="s">
        <v>1276</v>
      </c>
      <c r="C47" s="192">
        <v>7.1559999999999997</v>
      </c>
      <c r="D47" s="192">
        <v>2.1339999999999999</v>
      </c>
      <c r="E47" s="192">
        <v>0.85799999999999998</v>
      </c>
      <c r="F47" s="192">
        <v>1.758</v>
      </c>
      <c r="G47" s="192">
        <v>2.4060000000000001</v>
      </c>
      <c r="I47" s="264">
        <v>32</v>
      </c>
      <c r="J47" s="29" t="s">
        <v>1360</v>
      </c>
      <c r="K47" s="183">
        <v>10.343999999999999</v>
      </c>
    </row>
    <row r="48" spans="2:27" x14ac:dyDescent="0.3">
      <c r="B48" s="29" t="s">
        <v>1274</v>
      </c>
      <c r="C48" s="192">
        <v>6.9749999999999996</v>
      </c>
      <c r="D48" s="192">
        <v>1.7070000000000001</v>
      </c>
      <c r="E48" s="192">
        <v>0</v>
      </c>
      <c r="F48" s="192">
        <v>5.2679999999999998</v>
      </c>
      <c r="G48" s="192">
        <v>0</v>
      </c>
      <c r="I48" s="264">
        <v>33</v>
      </c>
      <c r="J48" s="29" t="s">
        <v>1277</v>
      </c>
      <c r="K48" s="131">
        <v>9.3829999999999991</v>
      </c>
    </row>
    <row r="49" spans="2:11" x14ac:dyDescent="0.3">
      <c r="B49" s="29" t="s">
        <v>856</v>
      </c>
      <c r="C49" s="192">
        <v>6.6440000000000001</v>
      </c>
      <c r="D49" s="192">
        <v>1.996</v>
      </c>
      <c r="E49" s="192">
        <v>0</v>
      </c>
      <c r="F49" s="192">
        <v>3.2519999999999998</v>
      </c>
      <c r="G49" s="192">
        <v>1.3959999999999999</v>
      </c>
      <c r="I49" s="264">
        <v>34</v>
      </c>
      <c r="J49" s="29" t="s">
        <v>1278</v>
      </c>
      <c r="K49" s="131">
        <v>9.3710000000000004</v>
      </c>
    </row>
    <row r="50" spans="2:11" ht="31.2" x14ac:dyDescent="0.3">
      <c r="B50" s="29" t="s">
        <v>1278</v>
      </c>
      <c r="C50" s="192">
        <v>5.9249999999999998</v>
      </c>
      <c r="D50" s="192">
        <v>2.3420000000000001</v>
      </c>
      <c r="E50" s="192">
        <v>0</v>
      </c>
      <c r="F50" s="192">
        <v>1.7549999999999999</v>
      </c>
      <c r="G50" s="192">
        <v>1.8280000000000001</v>
      </c>
      <c r="I50" s="264">
        <v>35</v>
      </c>
      <c r="J50" s="29" t="s">
        <v>856</v>
      </c>
      <c r="K50" s="131">
        <v>8.5679999999999996</v>
      </c>
    </row>
    <row r="51" spans="2:11" ht="31.2" x14ac:dyDescent="0.3">
      <c r="B51" s="29" t="s">
        <v>1279</v>
      </c>
      <c r="C51" s="192">
        <v>5.2489999999999997</v>
      </c>
      <c r="D51" s="192">
        <v>1.6160000000000001</v>
      </c>
      <c r="E51" s="192">
        <v>1E-3</v>
      </c>
      <c r="F51" s="192">
        <v>3.4910000000000001</v>
      </c>
      <c r="G51" s="192">
        <v>0.14099999999999999</v>
      </c>
      <c r="I51" s="264">
        <v>36</v>
      </c>
      <c r="J51" s="29" t="s">
        <v>1276</v>
      </c>
      <c r="K51" s="131">
        <v>8.5530000000000008</v>
      </c>
    </row>
    <row r="52" spans="2:11" x14ac:dyDescent="0.3">
      <c r="B52" s="29" t="s">
        <v>1273</v>
      </c>
      <c r="C52" s="192">
        <v>3.8610000000000002</v>
      </c>
      <c r="D52" s="192">
        <v>0.22700000000000001</v>
      </c>
      <c r="E52" s="192">
        <v>0</v>
      </c>
      <c r="F52" s="192">
        <v>3.6339999999999999</v>
      </c>
      <c r="G52" s="192">
        <v>0</v>
      </c>
      <c r="I52" s="264">
        <v>37</v>
      </c>
      <c r="J52" s="29" t="s">
        <v>1279</v>
      </c>
      <c r="K52" s="131">
        <v>8.0739999999999998</v>
      </c>
    </row>
    <row r="53" spans="2:11" x14ac:dyDescent="0.3">
      <c r="B53" s="29" t="s">
        <v>1250</v>
      </c>
      <c r="C53" s="192">
        <v>3.5070000000000001</v>
      </c>
      <c r="D53" s="192">
        <v>2.5710000000000002</v>
      </c>
      <c r="E53" s="192">
        <v>0</v>
      </c>
      <c r="F53" s="192">
        <v>0.93600000000000005</v>
      </c>
      <c r="G53" s="192">
        <v>0</v>
      </c>
      <c r="I53" s="264">
        <v>38</v>
      </c>
      <c r="J53" s="29" t="s">
        <v>1275</v>
      </c>
      <c r="K53" s="131">
        <v>8.0020000000000007</v>
      </c>
    </row>
    <row r="54" spans="2:11" x14ac:dyDescent="0.2">
      <c r="B54" s="193" t="s">
        <v>1368</v>
      </c>
    </row>
    <row r="57" spans="2:11" x14ac:dyDescent="0.3">
      <c r="B57" s="134" t="s">
        <v>1365</v>
      </c>
    </row>
    <row r="82" spans="2:10" x14ac:dyDescent="0.3">
      <c r="B82" s="134" t="s">
        <v>1363</v>
      </c>
    </row>
    <row r="84" spans="2:10" ht="15.45" customHeight="1" x14ac:dyDescent="0.3">
      <c r="B84" s="124"/>
      <c r="C84" s="288" t="s">
        <v>69</v>
      </c>
      <c r="D84" s="289"/>
      <c r="E84" s="288" t="s">
        <v>1210</v>
      </c>
      <c r="F84" s="289"/>
      <c r="G84" s="209" t="s">
        <v>69</v>
      </c>
      <c r="H84" s="210"/>
      <c r="I84" s="209" t="s">
        <v>1210</v>
      </c>
      <c r="J84" s="210"/>
    </row>
    <row r="85" spans="2:10" ht="15.45" customHeight="1" x14ac:dyDescent="0.3">
      <c r="B85" s="124"/>
      <c r="C85" s="139" t="s">
        <v>756</v>
      </c>
      <c r="D85" s="139" t="s">
        <v>857</v>
      </c>
      <c r="E85" s="139" t="s">
        <v>756</v>
      </c>
      <c r="F85" s="139" t="s">
        <v>857</v>
      </c>
      <c r="G85" s="139" t="s">
        <v>756</v>
      </c>
      <c r="H85" s="139" t="s">
        <v>857</v>
      </c>
      <c r="I85" s="139" t="s">
        <v>756</v>
      </c>
      <c r="J85" s="139" t="s">
        <v>857</v>
      </c>
    </row>
    <row r="86" spans="2:10" x14ac:dyDescent="0.3">
      <c r="B86" s="194" t="s">
        <v>55</v>
      </c>
      <c r="C86" s="195">
        <f>D49</f>
        <v>1.996</v>
      </c>
      <c r="D86" s="195">
        <f>D20</f>
        <v>4.1049588450890395</v>
      </c>
      <c r="E86" s="196">
        <v>2.6309999999999998</v>
      </c>
      <c r="F86" s="195">
        <f>Indicators!I30*1000/'Other Data'!L26</f>
        <v>4.2412077119719269</v>
      </c>
      <c r="G86" s="197">
        <f t="shared" ref="G86:J90" si="0">C86/C$90</f>
        <v>0.30042143287176404</v>
      </c>
      <c r="H86" s="197">
        <f t="shared" si="0"/>
        <v>0.17798230756401395</v>
      </c>
      <c r="I86" s="197">
        <f t="shared" si="0"/>
        <v>0.31195162437751955</v>
      </c>
      <c r="J86" s="197">
        <f t="shared" si="0"/>
        <v>0.34654732828908841</v>
      </c>
    </row>
    <row r="87" spans="2:10" x14ac:dyDescent="0.3">
      <c r="B87" s="194" t="s">
        <v>1217</v>
      </c>
      <c r="C87" s="195">
        <f>E49</f>
        <v>0</v>
      </c>
      <c r="D87" s="195">
        <f>E20</f>
        <v>0</v>
      </c>
      <c r="E87" s="196">
        <v>0.16900000000000001</v>
      </c>
      <c r="F87" s="195">
        <f>Indicators!I31*1000/'Other Data'!L26</f>
        <v>3.1202400710675853E-2</v>
      </c>
      <c r="G87" s="197">
        <f t="shared" si="0"/>
        <v>0</v>
      </c>
      <c r="H87" s="197">
        <f t="shared" si="0"/>
        <v>0</v>
      </c>
      <c r="I87" s="197">
        <f t="shared" si="0"/>
        <v>2.0037941664690542E-2</v>
      </c>
      <c r="J87" s="197">
        <f t="shared" si="0"/>
        <v>2.5495352590177134E-3</v>
      </c>
    </row>
    <row r="88" spans="2:10" x14ac:dyDescent="0.3">
      <c r="B88" s="194" t="s">
        <v>139</v>
      </c>
      <c r="C88" s="195">
        <f>F49</f>
        <v>3.2519999999999998</v>
      </c>
      <c r="D88" s="195">
        <f>F20</f>
        <v>5.2567992497379601</v>
      </c>
      <c r="E88" s="196">
        <v>3.4060000000000001</v>
      </c>
      <c r="F88" s="195">
        <f>Indicators!I32*1000/'Other Data'!L26</f>
        <v>4.6947687387465509</v>
      </c>
      <c r="G88" s="197">
        <f t="shared" si="0"/>
        <v>0.4894641782059001</v>
      </c>
      <c r="H88" s="197">
        <f t="shared" si="0"/>
        <v>0.22792366407971754</v>
      </c>
      <c r="I88" s="197">
        <f t="shared" si="0"/>
        <v>0.40384159354991706</v>
      </c>
      <c r="J88" s="197">
        <f t="shared" si="0"/>
        <v>0.38360761222687306</v>
      </c>
    </row>
    <row r="89" spans="2:10" x14ac:dyDescent="0.3">
      <c r="B89" s="194" t="s">
        <v>161</v>
      </c>
      <c r="C89" s="195">
        <f>G49</f>
        <v>1.3959999999999999</v>
      </c>
      <c r="D89" s="195">
        <f>G20</f>
        <v>13.70210089920605</v>
      </c>
      <c r="E89" s="196">
        <v>2.2280000000000002</v>
      </c>
      <c r="F89" s="195">
        <f>Indicators!I33*1000/'Other Data'!L26</f>
        <v>3.2712871985353935</v>
      </c>
      <c r="G89" s="197">
        <f t="shared" si="0"/>
        <v>0.21011438892233594</v>
      </c>
      <c r="H89" s="197">
        <f t="shared" si="0"/>
        <v>0.59409402835626857</v>
      </c>
      <c r="I89" s="197">
        <f t="shared" si="0"/>
        <v>0.26416884040787292</v>
      </c>
      <c r="J89" s="197">
        <f t="shared" si="0"/>
        <v>0.26729552422502084</v>
      </c>
    </row>
    <row r="90" spans="2:10" x14ac:dyDescent="0.3">
      <c r="B90" s="194" t="s">
        <v>757</v>
      </c>
      <c r="C90" s="198">
        <f t="shared" ref="C90:D90" si="1">SUM(C86:C89)</f>
        <v>6.6439999999999992</v>
      </c>
      <c r="D90" s="198">
        <f t="shared" si="1"/>
        <v>23.063858994033048</v>
      </c>
      <c r="E90" s="198">
        <f>SUM(E86:E89)</f>
        <v>8.4339999999999993</v>
      </c>
      <c r="F90" s="198">
        <f>SUM(F86:F89)</f>
        <v>12.238466049964547</v>
      </c>
      <c r="G90" s="199">
        <f t="shared" si="0"/>
        <v>1</v>
      </c>
      <c r="H90" s="199">
        <f t="shared" si="0"/>
        <v>1</v>
      </c>
      <c r="I90" s="199">
        <f t="shared" si="0"/>
        <v>1</v>
      </c>
      <c r="J90" s="199">
        <f t="shared" si="0"/>
        <v>1</v>
      </c>
    </row>
    <row r="91" spans="2:10" x14ac:dyDescent="0.25">
      <c r="F91" s="138">
        <f>(F90-E90)/E90</f>
        <v>0.45108679748216124</v>
      </c>
    </row>
    <row r="94" spans="2:10" x14ac:dyDescent="0.3">
      <c r="B94" t="s">
        <v>1204</v>
      </c>
      <c r="C94" s="40" t="s">
        <v>1280</v>
      </c>
      <c r="G94" s="94"/>
    </row>
    <row r="96" spans="2:10" ht="15.45" customHeight="1" x14ac:dyDescent="0.3">
      <c r="B96" s="124"/>
      <c r="C96" s="288" t="s">
        <v>69</v>
      </c>
      <c r="D96" s="289"/>
      <c r="E96" s="288" t="s">
        <v>1210</v>
      </c>
      <c r="F96" s="289"/>
      <c r="G96" s="209" t="s">
        <v>69</v>
      </c>
      <c r="H96" s="210"/>
      <c r="I96" s="209" t="s">
        <v>1210</v>
      </c>
      <c r="J96" s="210"/>
    </row>
    <row r="97" spans="2:10" x14ac:dyDescent="0.3">
      <c r="B97" s="124"/>
      <c r="C97" s="139" t="s">
        <v>1281</v>
      </c>
      <c r="D97" s="139" t="s">
        <v>857</v>
      </c>
      <c r="E97" s="139" t="s">
        <v>1281</v>
      </c>
      <c r="F97" s="139" t="s">
        <v>857</v>
      </c>
      <c r="G97" s="139" t="s">
        <v>1281</v>
      </c>
      <c r="H97" s="139" t="s">
        <v>857</v>
      </c>
      <c r="I97" s="139" t="s">
        <v>1281</v>
      </c>
      <c r="J97" s="139" t="s">
        <v>857</v>
      </c>
    </row>
    <row r="98" spans="2:10" x14ac:dyDescent="0.3">
      <c r="B98" s="194" t="s">
        <v>55</v>
      </c>
      <c r="C98" s="195">
        <f>D38</f>
        <v>3.145</v>
      </c>
      <c r="D98" s="195">
        <f>D86</f>
        <v>4.1049588450890395</v>
      </c>
      <c r="E98" s="196">
        <v>3.25</v>
      </c>
      <c r="F98" s="195">
        <f>F86</f>
        <v>4.2412077119719269</v>
      </c>
      <c r="G98" s="197">
        <f t="shared" ref="G98:J101" si="2">C98/C$102</f>
        <v>0.27920809659090912</v>
      </c>
      <c r="H98" s="197">
        <f t="shared" si="2"/>
        <v>0.17798230756401395</v>
      </c>
      <c r="I98" s="197">
        <f t="shared" si="2"/>
        <v>0.24266407824983202</v>
      </c>
      <c r="J98" s="197">
        <f t="shared" si="2"/>
        <v>0.34654732828908841</v>
      </c>
    </row>
    <row r="99" spans="2:10" x14ac:dyDescent="0.3">
      <c r="B99" s="194" t="s">
        <v>1217</v>
      </c>
      <c r="C99" s="195">
        <f>E38</f>
        <v>0.42599999999999999</v>
      </c>
      <c r="D99" s="195">
        <f t="shared" ref="D99:D101" si="3">D87</f>
        <v>0</v>
      </c>
      <c r="E99" s="196">
        <v>0.70799999999999996</v>
      </c>
      <c r="F99" s="195">
        <f t="shared" ref="F99:F101" si="4">F87</f>
        <v>3.1202400710675853E-2</v>
      </c>
      <c r="G99" s="197">
        <f t="shared" si="2"/>
        <v>3.7819602272727272E-2</v>
      </c>
      <c r="H99" s="197">
        <f t="shared" si="2"/>
        <v>0</v>
      </c>
      <c r="I99" s="197">
        <f t="shared" si="2"/>
        <v>5.2863436123348019E-2</v>
      </c>
      <c r="J99" s="197">
        <f t="shared" si="2"/>
        <v>2.5495352590177134E-3</v>
      </c>
    </row>
    <row r="100" spans="2:10" x14ac:dyDescent="0.3">
      <c r="B100" s="194" t="s">
        <v>139</v>
      </c>
      <c r="C100" s="195">
        <f>F38</f>
        <v>6.4130000000000003</v>
      </c>
      <c r="D100" s="195">
        <f t="shared" si="3"/>
        <v>5.2567992497379601</v>
      </c>
      <c r="E100" s="196">
        <v>6.4340000000000002</v>
      </c>
      <c r="F100" s="195">
        <f t="shared" si="4"/>
        <v>4.6947687387465509</v>
      </c>
      <c r="G100" s="197">
        <f t="shared" si="2"/>
        <v>0.56933593750000011</v>
      </c>
      <c r="H100" s="197">
        <f t="shared" si="2"/>
        <v>0.22792366407971754</v>
      </c>
      <c r="I100" s="197">
        <f t="shared" si="2"/>
        <v>0.4804002090644367</v>
      </c>
      <c r="J100" s="197">
        <f t="shared" si="2"/>
        <v>0.38360761222687306</v>
      </c>
    </row>
    <row r="101" spans="2:10" ht="15" customHeight="1" x14ac:dyDescent="0.3">
      <c r="B101" s="194" t="s">
        <v>161</v>
      </c>
      <c r="C101" s="195">
        <f>G38</f>
        <v>1.28</v>
      </c>
      <c r="D101" s="195">
        <f t="shared" si="3"/>
        <v>13.70210089920605</v>
      </c>
      <c r="E101" s="196">
        <v>3.0009999999999999</v>
      </c>
      <c r="F101" s="195">
        <f t="shared" si="4"/>
        <v>3.2712871985353935</v>
      </c>
      <c r="G101" s="197">
        <f t="shared" si="2"/>
        <v>0.11363636363636365</v>
      </c>
      <c r="H101" s="197">
        <f t="shared" si="2"/>
        <v>0.59409402835626857</v>
      </c>
      <c r="I101" s="197">
        <f t="shared" si="2"/>
        <v>0.22407227656238335</v>
      </c>
      <c r="J101" s="197">
        <f t="shared" si="2"/>
        <v>0.26729552422502084</v>
      </c>
    </row>
    <row r="102" spans="2:10" ht="15" customHeight="1" x14ac:dyDescent="0.3">
      <c r="B102" s="194" t="s">
        <v>757</v>
      </c>
      <c r="C102" s="198">
        <f t="shared" ref="C102:D102" si="5">SUM(C98:C101)</f>
        <v>11.263999999999999</v>
      </c>
      <c r="D102" s="198">
        <f t="shared" si="5"/>
        <v>23.063858994033048</v>
      </c>
      <c r="E102" s="198">
        <f>SUM(E98:E101)</f>
        <v>13.392999999999999</v>
      </c>
      <c r="F102" s="198">
        <f>SUM(F98:F101)</f>
        <v>12.238466049964547</v>
      </c>
      <c r="G102" s="199">
        <f>C102/C$90</f>
        <v>1.695364238410596</v>
      </c>
      <c r="H102" s="199">
        <f>D102/D$90</f>
        <v>1</v>
      </c>
      <c r="I102" s="199">
        <f>E102/E$90</f>
        <v>1.5879772350011856</v>
      </c>
      <c r="J102" s="199">
        <f>SUM(J98:J101)</f>
        <v>1</v>
      </c>
    </row>
    <row r="103" spans="2:10" ht="15" customHeight="1" x14ac:dyDescent="0.3"/>
    <row r="104" spans="2:10" ht="15" customHeight="1" x14ac:dyDescent="0.3"/>
    <row r="105" spans="2:10" ht="15" customHeight="1" x14ac:dyDescent="0.3"/>
    <row r="106" spans="2:10" ht="15" customHeight="1" x14ac:dyDescent="0.3">
      <c r="B106" t="s">
        <v>1205</v>
      </c>
      <c r="C106" s="40" t="s">
        <v>1280</v>
      </c>
    </row>
    <row r="107" spans="2:10" ht="15" customHeight="1" x14ac:dyDescent="0.3"/>
    <row r="108" spans="2:10" ht="15" customHeight="1" x14ac:dyDescent="0.3">
      <c r="B108" s="124"/>
      <c r="C108" s="286" t="s">
        <v>69</v>
      </c>
      <c r="D108" s="287"/>
      <c r="E108" s="286" t="s">
        <v>1218</v>
      </c>
      <c r="F108" s="287"/>
      <c r="G108" s="200" t="s">
        <v>69</v>
      </c>
      <c r="H108" s="201"/>
      <c r="I108" s="200" t="s">
        <v>1218</v>
      </c>
      <c r="J108" s="201"/>
    </row>
    <row r="109" spans="2:10" ht="15" customHeight="1" x14ac:dyDescent="0.3">
      <c r="B109" s="124"/>
      <c r="C109" s="202" t="s">
        <v>1283</v>
      </c>
      <c r="D109" s="202" t="s">
        <v>857</v>
      </c>
      <c r="E109" s="202" t="s">
        <v>1283</v>
      </c>
      <c r="F109" s="202" t="s">
        <v>857</v>
      </c>
      <c r="G109" s="202" t="s">
        <v>1283</v>
      </c>
      <c r="H109" s="202" t="s">
        <v>857</v>
      </c>
      <c r="I109" s="202" t="s">
        <v>1283</v>
      </c>
      <c r="J109" s="202" t="s">
        <v>857</v>
      </c>
    </row>
    <row r="110" spans="2:10" ht="15" customHeight="1" x14ac:dyDescent="0.3">
      <c r="B110" s="203" t="s">
        <v>55</v>
      </c>
      <c r="C110" s="195">
        <f t="shared" ref="C110:D113" si="6">C98</f>
        <v>3.145</v>
      </c>
      <c r="D110" s="195">
        <f t="shared" si="6"/>
        <v>4.1049588450890395</v>
      </c>
      <c r="E110" s="196">
        <v>3.2080000000000002</v>
      </c>
      <c r="F110" s="195">
        <f>'Indicators RME'!$J30*1000/'Other Data'!$M$26</f>
        <v>4.6633912967308193</v>
      </c>
      <c r="G110" s="197">
        <f t="shared" ref="G110:J113" si="7">C110/C$114</f>
        <v>0.27920809659090912</v>
      </c>
      <c r="H110" s="197">
        <f t="shared" si="7"/>
        <v>0.17798230756401395</v>
      </c>
      <c r="I110" s="197">
        <f t="shared" si="7"/>
        <v>0.22925748588580003</v>
      </c>
      <c r="J110" s="197">
        <f t="shared" si="7"/>
        <v>0.24104525271086866</v>
      </c>
    </row>
    <row r="111" spans="2:10" x14ac:dyDescent="0.3">
      <c r="B111" s="203" t="s">
        <v>1217</v>
      </c>
      <c r="C111" s="195">
        <f t="shared" si="6"/>
        <v>0.42599999999999999</v>
      </c>
      <c r="D111" s="195">
        <f t="shared" si="6"/>
        <v>0</v>
      </c>
      <c r="E111" s="196">
        <v>1.3260000000000001</v>
      </c>
      <c r="F111" s="195">
        <f>'Indicators RME'!$J31*1000/'Other Data'!$M$26</f>
        <v>4.5176926192190878</v>
      </c>
      <c r="G111" s="197">
        <f t="shared" si="7"/>
        <v>3.7819602272727272E-2</v>
      </c>
      <c r="H111" s="197">
        <f t="shared" si="7"/>
        <v>0</v>
      </c>
      <c r="I111" s="197">
        <f t="shared" si="7"/>
        <v>9.4761666547559478E-2</v>
      </c>
      <c r="J111" s="197">
        <f t="shared" si="7"/>
        <v>0.23351425813936985</v>
      </c>
    </row>
    <row r="112" spans="2:10" x14ac:dyDescent="0.3">
      <c r="B112" s="203" t="s">
        <v>139</v>
      </c>
      <c r="C112" s="195">
        <f t="shared" si="6"/>
        <v>6.4130000000000003</v>
      </c>
      <c r="D112" s="195">
        <f t="shared" si="6"/>
        <v>5.2567992497379601</v>
      </c>
      <c r="E112" s="196">
        <v>6.3449999999999998</v>
      </c>
      <c r="F112" s="195">
        <f>'Indicators RME'!$J32*1000/'Other Data'!$M$26</f>
        <v>7.1951168068460438</v>
      </c>
      <c r="G112" s="197">
        <f t="shared" si="7"/>
        <v>0.56933593750000011</v>
      </c>
      <c r="H112" s="197">
        <f t="shared" si="7"/>
        <v>0.22792366407971754</v>
      </c>
      <c r="I112" s="197">
        <f t="shared" si="7"/>
        <v>0.4534410062173943</v>
      </c>
      <c r="J112" s="197">
        <f t="shared" si="7"/>
        <v>0.37190718913213544</v>
      </c>
    </row>
    <row r="113" spans="2:10" x14ac:dyDescent="0.3">
      <c r="B113" s="203" t="s">
        <v>161</v>
      </c>
      <c r="C113" s="195">
        <f t="shared" si="6"/>
        <v>1.28</v>
      </c>
      <c r="D113" s="195">
        <f t="shared" si="6"/>
        <v>13.70210089920605</v>
      </c>
      <c r="E113" s="196">
        <v>3.1139999999999999</v>
      </c>
      <c r="F113" s="195">
        <f>'Indicators RME'!$J33*1000/'Other Data'!$M$26</f>
        <v>2.9703379220638597</v>
      </c>
      <c r="G113" s="197">
        <f t="shared" si="7"/>
        <v>0.11363636363636365</v>
      </c>
      <c r="H113" s="197">
        <f t="shared" si="7"/>
        <v>0.59409402835626857</v>
      </c>
      <c r="I113" s="197">
        <f t="shared" si="7"/>
        <v>0.22253984134924601</v>
      </c>
      <c r="J113" s="197">
        <f t="shared" si="7"/>
        <v>0.15353330001762616</v>
      </c>
    </row>
    <row r="114" spans="2:10" x14ac:dyDescent="0.3">
      <c r="B114" s="203" t="s">
        <v>757</v>
      </c>
      <c r="C114" s="198">
        <f>SUM(C110:C113)</f>
        <v>11.263999999999999</v>
      </c>
      <c r="D114" s="198">
        <f>SUM(D110:D113)</f>
        <v>23.063858994033048</v>
      </c>
      <c r="E114" s="198">
        <f>SUM(E110:E113)</f>
        <v>13.993000000000002</v>
      </c>
      <c r="F114" s="198">
        <f>SUM(F110:F113)</f>
        <v>19.346538644859809</v>
      </c>
      <c r="G114" s="199">
        <f t="shared" ref="G114:J114" si="8">SUM(G110:G113)</f>
        <v>1</v>
      </c>
      <c r="H114" s="199">
        <f t="shared" si="8"/>
        <v>1</v>
      </c>
      <c r="I114" s="199">
        <f t="shared" si="8"/>
        <v>0.99999999999999978</v>
      </c>
      <c r="J114" s="199">
        <f t="shared" si="8"/>
        <v>1.0000000000000002</v>
      </c>
    </row>
    <row r="115" spans="2:10" x14ac:dyDescent="0.25">
      <c r="F115" s="138">
        <f>(F114-E114)/E114</f>
        <v>0.38258691094545888</v>
      </c>
    </row>
    <row r="118" spans="2:10" x14ac:dyDescent="0.3">
      <c r="C118" s="94"/>
    </row>
    <row r="128" spans="2:10" ht="17.399999999999999" x14ac:dyDescent="0.3">
      <c r="B128" s="156" t="s">
        <v>1284</v>
      </c>
    </row>
    <row r="129" spans="2:28" x14ac:dyDescent="0.3">
      <c r="B129" t="s">
        <v>1285</v>
      </c>
      <c r="H129" s="40" t="s">
        <v>1286</v>
      </c>
    </row>
    <row r="130" spans="2:28" x14ac:dyDescent="0.3">
      <c r="B130" s="139" t="s">
        <v>1287</v>
      </c>
      <c r="C130" s="139" t="s">
        <v>826</v>
      </c>
      <c r="D130" s="139" t="s">
        <v>775</v>
      </c>
      <c r="E130" s="139" t="s">
        <v>1288</v>
      </c>
      <c r="H130" s="139" t="s">
        <v>1287</v>
      </c>
      <c r="I130" s="139" t="s">
        <v>826</v>
      </c>
      <c r="J130" s="139" t="s">
        <v>775</v>
      </c>
      <c r="K130" s="139" t="s">
        <v>1288</v>
      </c>
    </row>
    <row r="131" spans="2:28" x14ac:dyDescent="0.3">
      <c r="B131" s="204">
        <f>F90</f>
        <v>12.238466049964547</v>
      </c>
      <c r="C131" s="124" t="s">
        <v>1289</v>
      </c>
      <c r="D131" s="132" t="s">
        <v>1290</v>
      </c>
      <c r="E131" s="124"/>
      <c r="F131" t="s">
        <v>30</v>
      </c>
      <c r="H131" s="205">
        <f>F114</f>
        <v>19.346538644859809</v>
      </c>
      <c r="I131" s="124" t="s">
        <v>1289</v>
      </c>
      <c r="J131" s="132" t="s">
        <v>1291</v>
      </c>
      <c r="K131" s="124"/>
      <c r="L131" t="s">
        <v>30</v>
      </c>
      <c r="AB131" t="s">
        <v>30</v>
      </c>
    </row>
    <row r="132" spans="2:28" x14ac:dyDescent="0.3">
      <c r="B132" s="205">
        <f>B131*1000</f>
        <v>12238.466049964547</v>
      </c>
      <c r="C132" s="124" t="s">
        <v>1292</v>
      </c>
      <c r="D132" s="124" t="s">
        <v>1293</v>
      </c>
      <c r="E132" s="124"/>
      <c r="H132" s="205">
        <f>H131*1000</f>
        <v>19346.538644859807</v>
      </c>
      <c r="I132" s="124" t="s">
        <v>1292</v>
      </c>
      <c r="J132" s="124" t="s">
        <v>1293</v>
      </c>
      <c r="K132" s="124"/>
      <c r="AB132" t="s">
        <v>30</v>
      </c>
    </row>
    <row r="133" spans="2:28" x14ac:dyDescent="0.3">
      <c r="B133" s="205">
        <f>B132/365</f>
        <v>33.530043972505609</v>
      </c>
      <c r="C133" s="124" t="s">
        <v>1294</v>
      </c>
      <c r="D133" s="124" t="s">
        <v>1293</v>
      </c>
      <c r="E133" s="124"/>
      <c r="H133" s="205">
        <f>H132/365</f>
        <v>53.004215465369334</v>
      </c>
      <c r="I133" s="124" t="s">
        <v>1294</v>
      </c>
      <c r="J133" s="124" t="s">
        <v>1293</v>
      </c>
      <c r="K133" s="124"/>
    </row>
    <row r="134" spans="2:28" x14ac:dyDescent="0.3">
      <c r="B134" s="124">
        <v>70.8</v>
      </c>
      <c r="C134" s="124" t="s">
        <v>829</v>
      </c>
      <c r="D134" s="132" t="s">
        <v>1295</v>
      </c>
      <c r="E134" s="132" t="s">
        <v>1296</v>
      </c>
      <c r="F134" t="s">
        <v>30</v>
      </c>
      <c r="H134" s="205">
        <f>B134</f>
        <v>70.8</v>
      </c>
      <c r="I134" s="124" t="s">
        <v>829</v>
      </c>
      <c r="J134" s="132" t="s">
        <v>1295</v>
      </c>
      <c r="K134" s="132" t="s">
        <v>1296</v>
      </c>
      <c r="L134" t="s">
        <v>30</v>
      </c>
    </row>
    <row r="135" spans="2:28" x14ac:dyDescent="0.3">
      <c r="B135" s="206">
        <f>B134/B133</f>
        <v>2.1115391336216405</v>
      </c>
      <c r="C135" s="132" t="s">
        <v>1297</v>
      </c>
      <c r="D135" s="124" t="s">
        <v>1293</v>
      </c>
      <c r="E135" s="124"/>
      <c r="H135" s="204">
        <f>H134/H133</f>
        <v>1.3357428155173368</v>
      </c>
      <c r="I135" s="132" t="s">
        <v>1297</v>
      </c>
      <c r="J135" s="124" t="s">
        <v>1293</v>
      </c>
      <c r="K135" s="124"/>
    </row>
    <row r="138" spans="2:28" ht="17.399999999999999" x14ac:dyDescent="0.3">
      <c r="B138" s="184" t="s">
        <v>1298</v>
      </c>
      <c r="C138" s="185"/>
      <c r="D138" s="185"/>
      <c r="E138" s="185"/>
      <c r="Y138" s="40"/>
      <c r="Z138" s="40"/>
      <c r="AA138" s="40"/>
    </row>
    <row r="139" spans="2:28" x14ac:dyDescent="0.3">
      <c r="Y139" s="155"/>
      <c r="Z139" s="40"/>
      <c r="AA139" s="40"/>
    </row>
    <row r="140" spans="2:28" ht="28.8" x14ac:dyDescent="0.3">
      <c r="B140" s="139" t="s">
        <v>1287</v>
      </c>
      <c r="C140" s="139" t="s">
        <v>826</v>
      </c>
      <c r="D140" s="139" t="s">
        <v>775</v>
      </c>
      <c r="E140" s="139" t="s">
        <v>1288</v>
      </c>
      <c r="N140" s="124"/>
      <c r="O140" s="139" t="s">
        <v>857</v>
      </c>
      <c r="P140" s="139" t="s">
        <v>1299</v>
      </c>
      <c r="Q140" s="139"/>
    </row>
    <row r="141" spans="2:28" ht="14.7" customHeight="1" x14ac:dyDescent="0.25">
      <c r="B141" s="205">
        <f>7547858.9*1000</f>
        <v>7547858900</v>
      </c>
      <c r="C141" t="s">
        <v>1300</v>
      </c>
      <c r="D141" s="157" t="s">
        <v>1301</v>
      </c>
      <c r="E141" s="132" t="s">
        <v>1302</v>
      </c>
      <c r="F141" t="s">
        <v>30</v>
      </c>
      <c r="N141" s="139" t="s">
        <v>55</v>
      </c>
      <c r="O141" s="124">
        <v>4.5620276993333464</v>
      </c>
      <c r="P141" s="124"/>
      <c r="Q141" s="138">
        <f>O141/SUM($O$141:$O$144)</f>
        <v>0.23672846398232436</v>
      </c>
    </row>
    <row r="142" spans="2:28" ht="46.8" x14ac:dyDescent="0.25">
      <c r="B142" s="205">
        <f>100.6*1000*1000*1000</f>
        <v>100600000000</v>
      </c>
      <c r="C142" s="124" t="s">
        <v>1303</v>
      </c>
      <c r="D142" s="157" t="s">
        <v>1304</v>
      </c>
      <c r="E142" s="132" t="s">
        <v>1305</v>
      </c>
      <c r="F142" t="s">
        <v>30</v>
      </c>
      <c r="N142" s="139" t="s">
        <v>1282</v>
      </c>
      <c r="O142" s="124">
        <v>4.4821720833938619</v>
      </c>
      <c r="P142" s="124"/>
      <c r="Q142" s="138">
        <f t="shared" ref="Q142:Q144" si="9">O142/SUM($O$141:$O$144)</f>
        <v>0.23258467123321871</v>
      </c>
    </row>
    <row r="143" spans="2:28" ht="78" x14ac:dyDescent="0.25">
      <c r="B143" s="207">
        <f>B142/B141</f>
        <v>13.328283071110405</v>
      </c>
      <c r="C143" s="124" t="s">
        <v>1370</v>
      </c>
      <c r="D143" s="132" t="s">
        <v>1293</v>
      </c>
      <c r="E143" s="124"/>
      <c r="N143" s="139" t="s">
        <v>139</v>
      </c>
      <c r="O143" s="124">
        <v>7.0251016740825385</v>
      </c>
      <c r="P143" s="124"/>
      <c r="Q143" s="138">
        <f t="shared" si="9"/>
        <v>0.36453998928332604</v>
      </c>
    </row>
    <row r="144" spans="2:28" ht="93.6" x14ac:dyDescent="0.25">
      <c r="B144" s="207">
        <f>'Indicators RME'!I45</f>
        <v>18.416575239419871</v>
      </c>
      <c r="C144" s="124" t="s">
        <v>1306</v>
      </c>
      <c r="D144" s="132" t="s">
        <v>1307</v>
      </c>
      <c r="E144" s="124"/>
      <c r="N144" s="139" t="s">
        <v>161</v>
      </c>
      <c r="O144" s="124">
        <v>3.2018399285116907</v>
      </c>
      <c r="P144" s="124"/>
      <c r="Q144" s="138">
        <f t="shared" si="9"/>
        <v>0.1661468755011308</v>
      </c>
    </row>
    <row r="145" spans="2:17" ht="171.6" x14ac:dyDescent="0.3">
      <c r="B145" s="208">
        <f>(B144-B143)/B143</f>
        <v>0.38176651419855756</v>
      </c>
      <c r="C145" s="124" t="s">
        <v>1308</v>
      </c>
      <c r="D145" s="124" t="s">
        <v>1293</v>
      </c>
      <c r="E145" s="124"/>
      <c r="N145" s="139" t="s">
        <v>1309</v>
      </c>
      <c r="O145" s="124"/>
      <c r="P145" s="124">
        <v>13.03</v>
      </c>
      <c r="Q145" s="124"/>
    </row>
    <row r="146" spans="2:17" x14ac:dyDescent="0.3">
      <c r="N146" s="124"/>
      <c r="O146" s="124"/>
      <c r="P146" s="124"/>
      <c r="Q146" s="124"/>
    </row>
    <row r="193" ht="15.45" customHeight="1" x14ac:dyDescent="0.3"/>
  </sheetData>
  <mergeCells count="6">
    <mergeCell ref="C108:D108"/>
    <mergeCell ref="E108:F108"/>
    <mergeCell ref="C84:D84"/>
    <mergeCell ref="E84:F84"/>
    <mergeCell ref="C96:D96"/>
    <mergeCell ref="E96:F96"/>
  </mergeCells>
  <hyperlinks>
    <hyperlink ref="D141" r:id="rId1" xr:uid="{8CBDAD96-78A7-43DA-8CAC-90C9A9B1B3AB}"/>
    <hyperlink ref="D142" r:id="rId2" xr:uid="{3FD558E7-3B68-4169-9BB2-2C127FC36633}"/>
    <hyperlink ref="B5" r:id="rId3" xr:uid="{479A5CE9-9C89-4CF9-8DD6-21CD204529F8}"/>
  </hyperlinks>
  <pageMargins left="0.7" right="0.7" top="0.75" bottom="0.75" header="0.3" footer="0.3"/>
  <drawing r:id="rId4"/>
  <legacyDrawing r:id="rId5"/>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AD4EB-A472-41D5-953E-6081284D1CE9}">
  <dimension ref="B2:AH179"/>
  <sheetViews>
    <sheetView topLeftCell="E103" zoomScale="70" zoomScaleNormal="70" workbookViewId="0">
      <selection activeCell="C63" sqref="C63"/>
    </sheetView>
  </sheetViews>
  <sheetFormatPr defaultColWidth="8.69921875" defaultRowHeight="15.6" x14ac:dyDescent="0.3"/>
  <cols>
    <col min="1" max="2" width="8.69921875" style="217"/>
    <col min="3" max="3" width="17.09765625" style="217" bestFit="1" customWidth="1"/>
    <col min="4" max="10" width="14.296875" style="217" bestFit="1" customWidth="1"/>
    <col min="11" max="18" width="8.69921875" style="217"/>
    <col min="19" max="19" width="11.59765625" style="217" bestFit="1" customWidth="1"/>
    <col min="20" max="16384" width="8.69921875" style="217"/>
  </cols>
  <sheetData>
    <row r="2" spans="2:27" x14ac:dyDescent="0.3">
      <c r="B2" s="216" t="s">
        <v>1205</v>
      </c>
    </row>
    <row r="3" spans="2:27" x14ac:dyDescent="0.3">
      <c r="B3" s="212"/>
      <c r="C3" s="212">
        <v>2011</v>
      </c>
      <c r="D3" s="212">
        <v>2012</v>
      </c>
      <c r="E3" s="212">
        <v>2013</v>
      </c>
      <c r="F3" s="212">
        <v>2014</v>
      </c>
      <c r="G3" s="212">
        <v>2015</v>
      </c>
      <c r="H3" s="212">
        <v>2016</v>
      </c>
      <c r="I3" s="212">
        <v>2017</v>
      </c>
      <c r="J3" s="212">
        <v>2018</v>
      </c>
    </row>
    <row r="4" spans="2:27" x14ac:dyDescent="0.3">
      <c r="B4" s="212" t="s">
        <v>55</v>
      </c>
      <c r="C4" s="212">
        <f>'Indicators RME'!C30</f>
        <v>24031.978879496815</v>
      </c>
      <c r="D4" s="212">
        <f>'Indicators RME'!D30</f>
        <v>21877.711013312633</v>
      </c>
      <c r="E4" s="212">
        <f>'Indicators RME'!E30</f>
        <v>24325.257387129532</v>
      </c>
      <c r="F4" s="212">
        <f>'Indicators RME'!F30</f>
        <v>24074.083619644618</v>
      </c>
      <c r="G4" s="212">
        <f>'Indicators RME'!G30</f>
        <v>24123.366563858388</v>
      </c>
      <c r="H4" s="212">
        <f>'Indicators RME'!H30</f>
        <v>24320.890770224676</v>
      </c>
      <c r="I4" s="212">
        <f>'Indicators RME'!I30</f>
        <v>24708.160863343535</v>
      </c>
      <c r="J4" s="212">
        <f>'Indicators RME'!J30</f>
        <v>25359.988210751868</v>
      </c>
    </row>
    <row r="5" spans="2:27" x14ac:dyDescent="0.3">
      <c r="B5" s="212" t="s">
        <v>1160</v>
      </c>
      <c r="C5" s="212">
        <f>'Indicators RME'!C31</f>
        <v>26233.031742161911</v>
      </c>
      <c r="D5" s="212">
        <f>'Indicators RME'!D31</f>
        <v>46925.689135066175</v>
      </c>
      <c r="E5" s="212">
        <f>'Indicators RME'!E31</f>
        <v>-7365.4821165950998</v>
      </c>
      <c r="F5" s="212">
        <f>'Indicators RME'!F31</f>
        <v>12839.274135895557</v>
      </c>
      <c r="G5" s="212">
        <f>'Indicators RME'!G31</f>
        <v>9419.7540829971986</v>
      </c>
      <c r="H5" s="212">
        <f>'Indicators RME'!H31</f>
        <v>46645.975716899527</v>
      </c>
      <c r="I5" s="212">
        <f>'Indicators RME'!I31</f>
        <v>24314.887117995018</v>
      </c>
      <c r="J5" s="212">
        <f>'Indicators RME'!J31</f>
        <v>24567.664232575324</v>
      </c>
    </row>
    <row r="6" spans="2:27" x14ac:dyDescent="0.3">
      <c r="B6" s="212" t="s">
        <v>139</v>
      </c>
      <c r="C6" s="212">
        <f>'Indicators RME'!C32</f>
        <v>30098.449518726564</v>
      </c>
      <c r="D6" s="212">
        <f>'Indicators RME'!D32</f>
        <v>26136.848354794551</v>
      </c>
      <c r="E6" s="212">
        <f>'Indicators RME'!E32</f>
        <v>25871.008228553492</v>
      </c>
      <c r="F6" s="212">
        <f>'Indicators RME'!F32</f>
        <v>28619.818888474911</v>
      </c>
      <c r="G6" s="212">
        <f>'Indicators RME'!G32</f>
        <v>34603.92328421212</v>
      </c>
      <c r="H6" s="212">
        <f>'Indicators RME'!H32</f>
        <v>35886.701083105138</v>
      </c>
      <c r="I6" s="212">
        <f>'Indicators RME'!I32</f>
        <v>33354.651397500522</v>
      </c>
      <c r="J6" s="212">
        <f>'Indicators RME'!J32</f>
        <v>39127.76470730947</v>
      </c>
    </row>
    <row r="7" spans="2:27" x14ac:dyDescent="0.3">
      <c r="B7" s="212" t="s">
        <v>161</v>
      </c>
      <c r="C7" s="212">
        <f>'Indicators RME'!C33</f>
        <v>26589.834224416976</v>
      </c>
      <c r="D7" s="212">
        <f>'Indicators RME'!D33</f>
        <v>25310.983362832339</v>
      </c>
      <c r="E7" s="212">
        <f>'Indicators RME'!E33</f>
        <v>23599.1051106995</v>
      </c>
      <c r="F7" s="212">
        <f>'Indicators RME'!F33</f>
        <v>23950.902237147078</v>
      </c>
      <c r="G7" s="212">
        <f>'Indicators RME'!G33</f>
        <v>22776.207060936475</v>
      </c>
      <c r="H7" s="212">
        <f>'Indicators RME'!H33</f>
        <v>21285.354993858884</v>
      </c>
      <c r="I7" s="212">
        <f>'Indicators RME'!I33</f>
        <v>17528.537979965826</v>
      </c>
      <c r="J7" s="212">
        <f>'Indicators RME'!J33</f>
        <v>16152.994653975475</v>
      </c>
    </row>
    <row r="9" spans="2:27" x14ac:dyDescent="0.3">
      <c r="B9" s="213" t="s">
        <v>1160</v>
      </c>
    </row>
    <row r="10" spans="2:27" x14ac:dyDescent="0.3">
      <c r="B10" s="212" t="s">
        <v>70</v>
      </c>
      <c r="C10" s="212"/>
      <c r="D10" s="212">
        <v>2011</v>
      </c>
      <c r="E10" s="212"/>
      <c r="F10" s="212"/>
      <c r="G10" s="212">
        <v>2012</v>
      </c>
      <c r="H10" s="212"/>
      <c r="I10" s="212"/>
      <c r="J10" s="212">
        <v>2013</v>
      </c>
      <c r="K10" s="212"/>
      <c r="L10" s="212"/>
      <c r="M10" s="212">
        <v>2014</v>
      </c>
      <c r="N10" s="212"/>
      <c r="O10" s="212"/>
      <c r="P10" s="212">
        <v>2015</v>
      </c>
      <c r="Q10" s="212"/>
      <c r="R10" s="212"/>
      <c r="S10" s="212">
        <v>2016</v>
      </c>
      <c r="T10" s="212"/>
      <c r="U10" s="212"/>
      <c r="V10" s="212">
        <v>2017</v>
      </c>
      <c r="W10" s="212"/>
      <c r="X10" s="212"/>
      <c r="Y10" s="212">
        <v>2018</v>
      </c>
      <c r="Z10" s="212"/>
      <c r="AA10" s="212"/>
    </row>
    <row r="11" spans="2:27" x14ac:dyDescent="0.3">
      <c r="B11" s="212"/>
      <c r="C11" s="212"/>
      <c r="D11" s="212" t="s">
        <v>755</v>
      </c>
      <c r="E11" s="212" t="s">
        <v>756</v>
      </c>
      <c r="F11" s="212" t="s">
        <v>757</v>
      </c>
      <c r="G11" s="212" t="s">
        <v>755</v>
      </c>
      <c r="H11" s="212" t="s">
        <v>756</v>
      </c>
      <c r="I11" s="212" t="s">
        <v>757</v>
      </c>
      <c r="J11" s="212" t="s">
        <v>755</v>
      </c>
      <c r="K11" s="212" t="s">
        <v>756</v>
      </c>
      <c r="L11" s="212" t="s">
        <v>757</v>
      </c>
      <c r="M11" s="212" t="s">
        <v>755</v>
      </c>
      <c r="N11" s="212" t="s">
        <v>756</v>
      </c>
      <c r="O11" s="212" t="s">
        <v>757</v>
      </c>
      <c r="P11" s="212" t="s">
        <v>755</v>
      </c>
      <c r="Q11" s="212" t="s">
        <v>756</v>
      </c>
      <c r="R11" s="212" t="s">
        <v>757</v>
      </c>
      <c r="S11" s="212" t="s">
        <v>755</v>
      </c>
      <c r="T11" s="212" t="s">
        <v>756</v>
      </c>
      <c r="U11" s="212" t="s">
        <v>757</v>
      </c>
      <c r="V11" s="212" t="s">
        <v>755</v>
      </c>
      <c r="W11" s="212" t="s">
        <v>756</v>
      </c>
      <c r="X11" s="212" t="s">
        <v>757</v>
      </c>
      <c r="Y11" s="212" t="s">
        <v>755</v>
      </c>
      <c r="Z11" s="212" t="s">
        <v>756</v>
      </c>
      <c r="AA11" s="212" t="s">
        <v>757</v>
      </c>
    </row>
    <row r="12" spans="2:27" x14ac:dyDescent="0.3">
      <c r="B12" s="212" t="s">
        <v>132</v>
      </c>
      <c r="C12" s="212" t="s">
        <v>133</v>
      </c>
      <c r="D12" s="212">
        <f>Imports!D17</f>
        <v>589.53651820367179</v>
      </c>
      <c r="E12" s="212">
        <f>Imports!E17</f>
        <v>1034.6506177060805</v>
      </c>
      <c r="F12" s="212">
        <f>Imports!F17</f>
        <v>1624.1871359097515</v>
      </c>
      <c r="G12" s="212">
        <f>Imports!G17</f>
        <v>633.88281511544938</v>
      </c>
      <c r="H12" s="212">
        <f>Imports!H17</f>
        <v>450.64702826235725</v>
      </c>
      <c r="I12" s="212">
        <f>Imports!I17</f>
        <v>1084.529843377805</v>
      </c>
      <c r="J12" s="212">
        <f>Imports!J17</f>
        <v>631.50388912758103</v>
      </c>
      <c r="K12" s="212">
        <f>Imports!K17</f>
        <v>580.97198458198091</v>
      </c>
      <c r="L12" s="212">
        <f>Imports!L17</f>
        <v>1212.4758737095624</v>
      </c>
      <c r="M12" s="212">
        <f>Imports!M17</f>
        <v>720.57879324373005</v>
      </c>
      <c r="N12" s="212">
        <f>Imports!N17</f>
        <v>544.39289663150259</v>
      </c>
      <c r="O12" s="212">
        <f>Imports!O17</f>
        <v>1264.971689875234</v>
      </c>
      <c r="P12" s="212">
        <f>Imports!P17</f>
        <v>856.59344520531999</v>
      </c>
      <c r="Q12" s="212">
        <f>Imports!Q17</f>
        <v>575.68863555414862</v>
      </c>
      <c r="R12" s="212">
        <f>Imports!R17</f>
        <v>1432.2820807594687</v>
      </c>
      <c r="S12" s="212">
        <f>Imports!S17</f>
        <v>717.58185761180528</v>
      </c>
      <c r="T12" s="212">
        <f>Imports!T17</f>
        <v>439.80389923428373</v>
      </c>
      <c r="U12" s="212">
        <f>Imports!U17</f>
        <v>1157.3857568460892</v>
      </c>
      <c r="V12" s="212">
        <f>Imports!V17</f>
        <v>705.37599158131093</v>
      </c>
      <c r="W12" s="212">
        <f>Imports!W17</f>
        <v>214.66237832232389</v>
      </c>
      <c r="X12" s="212">
        <f>Imports!X17</f>
        <v>920.03836990363504</v>
      </c>
      <c r="Y12" s="212">
        <f>Imports!Y17</f>
        <v>478.03784330366813</v>
      </c>
      <c r="Z12" s="212">
        <f>Imports!Z17</f>
        <v>559.8118270093795</v>
      </c>
      <c r="AA12" s="212">
        <f>Imports!AA17</f>
        <v>1037.8496703130479</v>
      </c>
    </row>
    <row r="13" spans="2:27" x14ac:dyDescent="0.3">
      <c r="B13" s="212" t="s">
        <v>134</v>
      </c>
      <c r="C13" s="212" t="s">
        <v>135</v>
      </c>
      <c r="D13" s="212">
        <f>Imports!D18</f>
        <v>86.214203297575523</v>
      </c>
      <c r="E13" s="212">
        <f>Imports!E18</f>
        <v>61.624718483173687</v>
      </c>
      <c r="F13" s="212">
        <f>Imports!F18</f>
        <v>147.83892178074919</v>
      </c>
      <c r="G13" s="212">
        <f>Imports!G18</f>
        <v>101.72545030213365</v>
      </c>
      <c r="H13" s="212">
        <f>Imports!H18</f>
        <v>53.025625698931414</v>
      </c>
      <c r="I13" s="212">
        <f>Imports!I18</f>
        <v>154.75107600106503</v>
      </c>
      <c r="J13" s="212">
        <f>Imports!J18</f>
        <v>87.647830640407392</v>
      </c>
      <c r="K13" s="212">
        <f>Imports!K18</f>
        <v>38.81187266500902</v>
      </c>
      <c r="L13" s="212">
        <f>Imports!L18</f>
        <v>126.4597033054163</v>
      </c>
      <c r="M13" s="212">
        <f>Imports!M18</f>
        <v>108.19253224377699</v>
      </c>
      <c r="N13" s="212">
        <f>Imports!N18</f>
        <v>63.564018896587228</v>
      </c>
      <c r="O13" s="212">
        <f>Imports!O18</f>
        <v>171.75655114036422</v>
      </c>
      <c r="P13" s="212">
        <f>Imports!P18</f>
        <v>120.73987793809779</v>
      </c>
      <c r="Q13" s="212">
        <f>Imports!Q18</f>
        <v>69.529334348063458</v>
      </c>
      <c r="R13" s="212">
        <f>Imports!R18</f>
        <v>190.26921228616129</v>
      </c>
      <c r="S13" s="212">
        <f>Imports!S18</f>
        <v>127.50306403430903</v>
      </c>
      <c r="T13" s="212">
        <f>Imports!T18</f>
        <v>72.699948527648942</v>
      </c>
      <c r="U13" s="212">
        <f>Imports!U18</f>
        <v>200.20301256195802</v>
      </c>
      <c r="V13" s="212">
        <f>Imports!V18</f>
        <v>130.3267215344699</v>
      </c>
      <c r="W13" s="212">
        <f>Imports!W18</f>
        <v>55.543475535168149</v>
      </c>
      <c r="X13" s="212">
        <f>Imports!X18</f>
        <v>185.8701970696381</v>
      </c>
      <c r="Y13" s="212">
        <f>Imports!Y18</f>
        <v>104.37067845597915</v>
      </c>
      <c r="Z13" s="212">
        <f>Imports!Z18</f>
        <v>76.887734523161541</v>
      </c>
      <c r="AA13" s="212">
        <f>Imports!AA18</f>
        <v>181.2584129791405</v>
      </c>
    </row>
    <row r="14" spans="2:27" x14ac:dyDescent="0.3">
      <c r="B14" s="212" t="s">
        <v>136</v>
      </c>
      <c r="C14" s="212" t="s">
        <v>137</v>
      </c>
      <c r="D14" s="212">
        <f>Imports!D19</f>
        <v>574.89236680472891</v>
      </c>
      <c r="E14" s="212">
        <f>Imports!E19</f>
        <v>499.94715475840252</v>
      </c>
      <c r="F14" s="212">
        <f>Imports!F19</f>
        <v>1074.8395215631294</v>
      </c>
      <c r="G14" s="212">
        <f>Imports!G19</f>
        <v>593.51084525934482</v>
      </c>
      <c r="H14" s="212">
        <f>Imports!H19</f>
        <v>592.38483928038715</v>
      </c>
      <c r="I14" s="212">
        <f>Imports!I19</f>
        <v>1185.8956845397299</v>
      </c>
      <c r="J14" s="212">
        <f>Imports!J19</f>
        <v>671.00088234784869</v>
      </c>
      <c r="K14" s="212">
        <f>Imports!K19</f>
        <v>620.88098176236986</v>
      </c>
      <c r="L14" s="212">
        <f>Imports!L19</f>
        <v>1291.8818641102152</v>
      </c>
      <c r="M14" s="212">
        <f>Imports!M19</f>
        <v>694.26125409885083</v>
      </c>
      <c r="N14" s="212">
        <f>Imports!N19</f>
        <v>651.18469071865695</v>
      </c>
      <c r="O14" s="212">
        <f>Imports!O19</f>
        <v>1345.4459448175091</v>
      </c>
      <c r="P14" s="212">
        <f>Imports!P19</f>
        <v>742.91419496609228</v>
      </c>
      <c r="Q14" s="212">
        <f>Imports!Q19</f>
        <v>620.56899381095593</v>
      </c>
      <c r="R14" s="212">
        <f>Imports!R19</f>
        <v>1363.4831887770472</v>
      </c>
      <c r="S14" s="212">
        <f>Imports!S19</f>
        <v>695.48155244932695</v>
      </c>
      <c r="T14" s="212">
        <f>Imports!T19</f>
        <v>623.58698802125946</v>
      </c>
      <c r="U14" s="212">
        <f>Imports!U19</f>
        <v>1319.068540470586</v>
      </c>
      <c r="V14" s="212">
        <f>Imports!V19</f>
        <v>767.09768955488698</v>
      </c>
      <c r="W14" s="212">
        <f>Imports!W19</f>
        <v>708.63092185646804</v>
      </c>
      <c r="X14" s="212">
        <f>Imports!X19</f>
        <v>1475.7286114113554</v>
      </c>
      <c r="Y14" s="212">
        <f>Imports!Y19</f>
        <v>687.49745927485753</v>
      </c>
      <c r="Z14" s="212">
        <f>Imports!Z19</f>
        <v>151.57669234558546</v>
      </c>
      <c r="AA14" s="212">
        <f>Imports!AA19</f>
        <v>839.07415162044242</v>
      </c>
    </row>
    <row r="15" spans="2:27" x14ac:dyDescent="0.3">
      <c r="B15" s="212"/>
      <c r="C15" s="212"/>
      <c r="D15" s="212"/>
      <c r="E15" s="212"/>
      <c r="F15" s="212"/>
      <c r="G15" s="212"/>
      <c r="H15" s="212"/>
      <c r="I15" s="212"/>
      <c r="J15" s="212"/>
      <c r="K15" s="212"/>
      <c r="L15" s="212"/>
      <c r="M15" s="212"/>
      <c r="N15" s="212"/>
      <c r="O15" s="212"/>
      <c r="P15" s="212"/>
      <c r="Q15" s="212"/>
      <c r="R15" s="212"/>
      <c r="S15" s="212"/>
      <c r="T15" s="212"/>
      <c r="U15" s="212"/>
      <c r="V15" s="212"/>
      <c r="W15" s="212"/>
      <c r="X15" s="212"/>
      <c r="Y15" s="212"/>
      <c r="Z15" s="212"/>
      <c r="AA15" s="212"/>
    </row>
    <row r="16" spans="2:27" x14ac:dyDescent="0.3">
      <c r="B16" s="212" t="s">
        <v>71</v>
      </c>
      <c r="C16" s="212"/>
      <c r="D16" s="212">
        <v>2011</v>
      </c>
      <c r="E16" s="212"/>
      <c r="F16" s="212"/>
      <c r="G16" s="212">
        <v>2012</v>
      </c>
      <c r="H16" s="212"/>
      <c r="I16" s="212"/>
      <c r="J16" s="212">
        <v>2013</v>
      </c>
      <c r="K16" s="212"/>
      <c r="L16" s="212"/>
      <c r="M16" s="212">
        <v>2014</v>
      </c>
      <c r="N16" s="212"/>
      <c r="O16" s="212"/>
      <c r="P16" s="212">
        <v>2015</v>
      </c>
      <c r="Q16" s="212"/>
      <c r="R16" s="212"/>
      <c r="S16" s="212">
        <v>2016</v>
      </c>
      <c r="T16" s="212"/>
      <c r="U16" s="212"/>
      <c r="V16" s="212">
        <v>2017</v>
      </c>
      <c r="W16" s="212"/>
      <c r="X16" s="212"/>
      <c r="Y16" s="212">
        <v>2018</v>
      </c>
      <c r="Z16" s="212"/>
      <c r="AA16" s="212"/>
    </row>
    <row r="17" spans="2:27" x14ac:dyDescent="0.3">
      <c r="B17" s="212"/>
      <c r="C17" s="212"/>
      <c r="D17" s="212" t="s">
        <v>755</v>
      </c>
      <c r="E17" s="212" t="s">
        <v>756</v>
      </c>
      <c r="F17" s="212" t="s">
        <v>757</v>
      </c>
      <c r="G17" s="212" t="s">
        <v>755</v>
      </c>
      <c r="H17" s="212" t="s">
        <v>756</v>
      </c>
      <c r="I17" s="212" t="s">
        <v>757</v>
      </c>
      <c r="J17" s="212" t="s">
        <v>755</v>
      </c>
      <c r="K17" s="212" t="s">
        <v>756</v>
      </c>
      <c r="L17" s="212" t="s">
        <v>757</v>
      </c>
      <c r="M17" s="212" t="s">
        <v>755</v>
      </c>
      <c r="N17" s="212" t="s">
        <v>756</v>
      </c>
      <c r="O17" s="212" t="s">
        <v>757</v>
      </c>
      <c r="P17" s="212" t="s">
        <v>755</v>
      </c>
      <c r="Q17" s="212" t="s">
        <v>756</v>
      </c>
      <c r="R17" s="212" t="s">
        <v>757</v>
      </c>
      <c r="S17" s="212" t="s">
        <v>755</v>
      </c>
      <c r="T17" s="212" t="s">
        <v>756</v>
      </c>
      <c r="U17" s="212" t="s">
        <v>757</v>
      </c>
      <c r="V17" s="212" t="s">
        <v>755</v>
      </c>
      <c r="W17" s="212" t="s">
        <v>756</v>
      </c>
      <c r="X17" s="212" t="s">
        <v>757</v>
      </c>
      <c r="Y17" s="212" t="s">
        <v>755</v>
      </c>
      <c r="Z17" s="212" t="s">
        <v>756</v>
      </c>
      <c r="AA17" s="212" t="s">
        <v>757</v>
      </c>
    </row>
    <row r="18" spans="2:27" x14ac:dyDescent="0.3">
      <c r="B18" s="212" t="s">
        <v>132</v>
      </c>
      <c r="C18" s="212" t="s">
        <v>133</v>
      </c>
      <c r="D18" s="212">
        <f>Exports!D17</f>
        <v>504.52699067500561</v>
      </c>
      <c r="E18" s="212">
        <f>Exports!E17</f>
        <v>580.19392112855144</v>
      </c>
      <c r="F18" s="212">
        <f>Exports!F17</f>
        <v>1084.7209118035582</v>
      </c>
      <c r="G18" s="212">
        <f>Exports!G17</f>
        <v>621.19415409458315</v>
      </c>
      <c r="H18" s="212">
        <f>Exports!H17</f>
        <v>649.73767549223476</v>
      </c>
      <c r="I18" s="212">
        <f>Exports!I17</f>
        <v>1270.9318295868195</v>
      </c>
      <c r="J18" s="212">
        <f>Exports!J17</f>
        <v>610.27409284698365</v>
      </c>
      <c r="K18" s="212">
        <f>Exports!K17</f>
        <v>681.18709100312901</v>
      </c>
      <c r="L18" s="212">
        <f>Exports!L17</f>
        <v>1291.4611838501132</v>
      </c>
      <c r="M18" s="212">
        <f>Exports!M17</f>
        <v>616.88486396090877</v>
      </c>
      <c r="N18" s="212">
        <f>Exports!N17</f>
        <v>795.8430848300967</v>
      </c>
      <c r="O18" s="212">
        <f>Exports!O17</f>
        <v>1412.7279487910048</v>
      </c>
      <c r="P18" s="212">
        <f>Exports!P17</f>
        <v>709.01166724647567</v>
      </c>
      <c r="Q18" s="212">
        <f>Exports!Q17</f>
        <v>934.58095808036103</v>
      </c>
      <c r="R18" s="212">
        <f>Exports!R17</f>
        <v>1643.5926253268365</v>
      </c>
      <c r="S18" s="212">
        <f>Exports!S17</f>
        <v>654.40340720542395</v>
      </c>
      <c r="T18" s="212">
        <f>Exports!T17</f>
        <v>979.63998124167153</v>
      </c>
      <c r="U18" s="212">
        <f>Exports!U17</f>
        <v>1634.0433884470935</v>
      </c>
      <c r="V18" s="212">
        <f>Exports!V17</f>
        <v>698.07843515894876</v>
      </c>
      <c r="W18" s="212">
        <f>Exports!W17</f>
        <v>1122.1761344872057</v>
      </c>
      <c r="X18" s="212">
        <f>Exports!X17</f>
        <v>1820.2545696461555</v>
      </c>
      <c r="Y18" s="212">
        <f>Exports!Y17</f>
        <v>621.48577338769144</v>
      </c>
      <c r="Z18" s="212">
        <f>Exports!Z17</f>
        <v>811.77805985095335</v>
      </c>
      <c r="AA18" s="212">
        <f>Exports!AA17</f>
        <v>1433.2638332386427</v>
      </c>
    </row>
    <row r="19" spans="2:27" x14ac:dyDescent="0.3">
      <c r="B19" s="212" t="s">
        <v>134</v>
      </c>
      <c r="C19" s="212" t="s">
        <v>135</v>
      </c>
      <c r="D19" s="212">
        <f>Exports!D18</f>
        <v>71.776083850638699</v>
      </c>
      <c r="E19" s="212">
        <f>Exports!E18</f>
        <v>82.736161759182167</v>
      </c>
      <c r="F19" s="212">
        <f>Exports!F18</f>
        <v>154.51224560982095</v>
      </c>
      <c r="G19" s="212">
        <f>Exports!G18</f>
        <v>83.077032839628174</v>
      </c>
      <c r="H19" s="212">
        <f>Exports!H18</f>
        <v>86.875285787562461</v>
      </c>
      <c r="I19" s="212">
        <f>Exports!I18</f>
        <v>169.95231862719072</v>
      </c>
      <c r="J19" s="212">
        <f>Exports!J18</f>
        <v>68.862102653348813</v>
      </c>
      <c r="K19" s="212">
        <f>Exports!K18</f>
        <v>76.816739821283875</v>
      </c>
      <c r="L19" s="212">
        <f>Exports!L18</f>
        <v>145.6788424746326</v>
      </c>
      <c r="M19" s="212">
        <f>Exports!M18</f>
        <v>74.00552151152803</v>
      </c>
      <c r="N19" s="212">
        <f>Exports!N18</f>
        <v>96.503080624401704</v>
      </c>
      <c r="O19" s="212">
        <f>Exports!O18</f>
        <v>170.50860213592966</v>
      </c>
      <c r="P19" s="212">
        <f>Exports!P18</f>
        <v>79.979757844860032</v>
      </c>
      <c r="Q19" s="212">
        <f>Exports!Q18</f>
        <v>103.58343410504907</v>
      </c>
      <c r="R19" s="212">
        <f>Exports!R18</f>
        <v>183.563191949909</v>
      </c>
      <c r="S19" s="212">
        <f>Exports!S18</f>
        <v>82.336627953006769</v>
      </c>
      <c r="T19" s="212">
        <f>Exports!T18</f>
        <v>114.92747525795284</v>
      </c>
      <c r="U19" s="212">
        <f>Exports!U18</f>
        <v>197.26410321095941</v>
      </c>
      <c r="V19" s="212">
        <f>Exports!V18</f>
        <v>74.054432157942585</v>
      </c>
      <c r="W19" s="212">
        <f>Exports!W18</f>
        <v>109.12102445912085</v>
      </c>
      <c r="X19" s="212">
        <f>Exports!X18</f>
        <v>183.17545661706342</v>
      </c>
      <c r="Y19" s="212">
        <f>Exports!Y18</f>
        <v>69.734303370219067</v>
      </c>
      <c r="Z19" s="212">
        <f>Exports!Z18</f>
        <v>87.746949144432151</v>
      </c>
      <c r="AA19" s="212">
        <f>Exports!AA18</f>
        <v>157.48125251465135</v>
      </c>
    </row>
    <row r="20" spans="2:27" x14ac:dyDescent="0.3">
      <c r="B20" s="212" t="s">
        <v>136</v>
      </c>
      <c r="C20" s="212" t="s">
        <v>137</v>
      </c>
      <c r="D20" s="212">
        <f>Exports!D19</f>
        <v>271.41368554695259</v>
      </c>
      <c r="E20" s="212">
        <f>Exports!E19</f>
        <v>241.67390836915826</v>
      </c>
      <c r="F20" s="212">
        <f>Exports!F19</f>
        <v>513.08759391610977</v>
      </c>
      <c r="G20" s="212">
        <f>Exports!G19</f>
        <v>274.5639192293383</v>
      </c>
      <c r="H20" s="212">
        <f>Exports!H19</f>
        <v>241.02849081564824</v>
      </c>
      <c r="I20" s="212">
        <f>Exports!I19</f>
        <v>515.5924100449871</v>
      </c>
      <c r="J20" s="212">
        <f>Exports!J19</f>
        <v>283.22043225305242</v>
      </c>
      <c r="K20" s="212">
        <f>Exports!K19</f>
        <v>218.46530826148819</v>
      </c>
      <c r="L20" s="212">
        <f>Exports!L19</f>
        <v>501.68574051454158</v>
      </c>
      <c r="M20" s="212">
        <f>Exports!M19</f>
        <v>275.54272926420367</v>
      </c>
      <c r="N20" s="212">
        <f>Exports!N19</f>
        <v>227.49353550532493</v>
      </c>
      <c r="O20" s="212">
        <f>Exports!O19</f>
        <v>503.03626476952854</v>
      </c>
      <c r="P20" s="212">
        <f>Exports!P19</f>
        <v>270.33070752570785</v>
      </c>
      <c r="Q20" s="212">
        <f>Exports!Q19</f>
        <v>220.43266130913435</v>
      </c>
      <c r="R20" s="212">
        <f>Exports!R19</f>
        <v>490.76336883484197</v>
      </c>
      <c r="S20" s="212">
        <f>Exports!S19</f>
        <v>301.62000536465609</v>
      </c>
      <c r="T20" s="212">
        <f>Exports!T19</f>
        <v>228.66743424982354</v>
      </c>
      <c r="U20" s="212">
        <f>Exports!U19</f>
        <v>530.28743961448038</v>
      </c>
      <c r="V20" s="212">
        <f>Exports!V19</f>
        <v>299.44677799634474</v>
      </c>
      <c r="W20" s="212">
        <f>Exports!W19</f>
        <v>235.49140860277353</v>
      </c>
      <c r="X20" s="212">
        <f>Exports!X19</f>
        <v>534.93818659911619</v>
      </c>
      <c r="Y20" s="212">
        <f>Exports!Y19</f>
        <v>218.07534095668444</v>
      </c>
      <c r="Z20" s="212">
        <f>Exports!Z19</f>
        <v>171.5782052262428</v>
      </c>
      <c r="AA20" s="212">
        <f>Exports!AA19</f>
        <v>389.65354618292798</v>
      </c>
    </row>
    <row r="21" spans="2:27" x14ac:dyDescent="0.3">
      <c r="B21" s="212"/>
      <c r="C21" s="212"/>
      <c r="D21" s="212"/>
      <c r="E21" s="212"/>
      <c r="F21" s="212"/>
      <c r="G21" s="212"/>
      <c r="H21" s="212"/>
      <c r="I21" s="212"/>
      <c r="J21" s="212"/>
      <c r="K21" s="212"/>
      <c r="L21" s="212"/>
      <c r="M21" s="212"/>
      <c r="N21" s="212"/>
      <c r="O21" s="212"/>
      <c r="P21" s="212"/>
      <c r="Q21" s="212"/>
      <c r="R21" s="212"/>
      <c r="S21" s="212"/>
      <c r="T21" s="212"/>
      <c r="U21" s="212"/>
      <c r="V21" s="212"/>
      <c r="W21" s="212"/>
      <c r="X21" s="212"/>
      <c r="Y21" s="212"/>
      <c r="Z21" s="212"/>
      <c r="AA21" s="212"/>
    </row>
    <row r="22" spans="2:27" x14ac:dyDescent="0.3">
      <c r="B22" s="212" t="s">
        <v>72</v>
      </c>
      <c r="C22" s="212"/>
      <c r="D22" s="212">
        <v>2011</v>
      </c>
      <c r="E22" s="212"/>
      <c r="F22" s="212"/>
      <c r="G22" s="212">
        <v>2012</v>
      </c>
      <c r="H22" s="212"/>
      <c r="I22" s="212"/>
      <c r="J22" s="212">
        <v>2013</v>
      </c>
      <c r="K22" s="212"/>
      <c r="L22" s="212"/>
      <c r="M22" s="212">
        <v>2014</v>
      </c>
      <c r="N22" s="212"/>
      <c r="O22" s="212"/>
      <c r="P22" s="212">
        <v>2015</v>
      </c>
      <c r="Q22" s="212"/>
      <c r="R22" s="212"/>
      <c r="S22" s="212">
        <v>2016</v>
      </c>
      <c r="T22" s="212"/>
      <c r="U22" s="212"/>
      <c r="V22" s="212">
        <v>2017</v>
      </c>
      <c r="W22" s="212"/>
      <c r="X22" s="212"/>
      <c r="Y22" s="212">
        <v>2018</v>
      </c>
      <c r="Z22" s="212"/>
      <c r="AA22" s="212"/>
    </row>
    <row r="23" spans="2:27" x14ac:dyDescent="0.3">
      <c r="B23" s="212"/>
      <c r="C23" s="212"/>
      <c r="D23" s="212" t="s">
        <v>755</v>
      </c>
      <c r="E23" s="212" t="s">
        <v>756</v>
      </c>
      <c r="F23" s="212" t="s">
        <v>757</v>
      </c>
      <c r="G23" s="212" t="s">
        <v>755</v>
      </c>
      <c r="H23" s="212" t="s">
        <v>756</v>
      </c>
      <c r="I23" s="212" t="s">
        <v>757</v>
      </c>
      <c r="J23" s="212" t="s">
        <v>755</v>
      </c>
      <c r="K23" s="212" t="s">
        <v>756</v>
      </c>
      <c r="L23" s="212" t="s">
        <v>757</v>
      </c>
      <c r="M23" s="212" t="s">
        <v>755</v>
      </c>
      <c r="N23" s="212" t="s">
        <v>756</v>
      </c>
      <c r="O23" s="212" t="s">
        <v>757</v>
      </c>
      <c r="P23" s="212" t="s">
        <v>755</v>
      </c>
      <c r="Q23" s="212" t="s">
        <v>756</v>
      </c>
      <c r="R23" s="212" t="s">
        <v>757</v>
      </c>
      <c r="S23" s="212" t="s">
        <v>755</v>
      </c>
      <c r="T23" s="212" t="s">
        <v>756</v>
      </c>
      <c r="U23" s="212" t="s">
        <v>757</v>
      </c>
      <c r="V23" s="212" t="s">
        <v>755</v>
      </c>
      <c r="W23" s="212" t="s">
        <v>756</v>
      </c>
      <c r="X23" s="212" t="s">
        <v>757</v>
      </c>
      <c r="Y23" s="212" t="s">
        <v>755</v>
      </c>
      <c r="Z23" s="212" t="s">
        <v>756</v>
      </c>
      <c r="AA23" s="212" t="s">
        <v>757</v>
      </c>
    </row>
    <row r="24" spans="2:27" x14ac:dyDescent="0.3">
      <c r="B24" s="212" t="s">
        <v>132</v>
      </c>
      <c r="C24" s="212" t="s">
        <v>133</v>
      </c>
      <c r="D24" s="212">
        <f>'Imports RME'!D17</f>
        <v>2380.0155371701253</v>
      </c>
      <c r="E24" s="212">
        <f>'Imports RME'!E17</f>
        <v>2958.6855451828001</v>
      </c>
      <c r="F24" s="212">
        <f>'Imports RME'!F17</f>
        <v>5338.7010823529245</v>
      </c>
      <c r="G24" s="212">
        <f>'Imports RME'!G17</f>
        <v>2643.001653700408</v>
      </c>
      <c r="H24" s="212">
        <f>'Imports RME'!H17</f>
        <v>2183.0879144726605</v>
      </c>
      <c r="I24" s="212">
        <f>'Imports RME'!I17</f>
        <v>4826.0895681730672</v>
      </c>
      <c r="J24" s="212">
        <f>'Imports RME'!J17</f>
        <v>2553.5501279184814</v>
      </c>
      <c r="K24" s="212">
        <f>'Imports RME'!K17</f>
        <v>2343.7593833592496</v>
      </c>
      <c r="L24" s="212">
        <f>'Imports RME'!L17</f>
        <v>4897.3095112777282</v>
      </c>
      <c r="M24" s="212">
        <f>'Imports RME'!M17</f>
        <v>2796.8850317860688</v>
      </c>
      <c r="N24" s="212">
        <f>'Imports RME'!N17</f>
        <v>2567.2565958209925</v>
      </c>
      <c r="O24" s="212">
        <f>'Imports RME'!O17</f>
        <v>5364.1416276070595</v>
      </c>
      <c r="P24" s="212">
        <f>'Imports RME'!P17</f>
        <v>3236.052776129759</v>
      </c>
      <c r="Q24" s="212">
        <f>'Imports RME'!Q17</f>
        <v>2977.4894917011984</v>
      </c>
      <c r="R24" s="212">
        <f>'Imports RME'!R17</f>
        <v>6213.542267830956</v>
      </c>
      <c r="S24" s="212">
        <f>'Imports RME'!S17</f>
        <v>2906.8061494980384</v>
      </c>
      <c r="T24" s="212">
        <f>'Imports RME'!T17</f>
        <v>2654.9054081418258</v>
      </c>
      <c r="U24" s="212">
        <f>'Imports RME'!U17</f>
        <v>5561.7115576398628</v>
      </c>
      <c r="V24" s="212">
        <f>'Imports RME'!V17</f>
        <v>2671.3315866413145</v>
      </c>
      <c r="W24" s="212">
        <f>'Imports RME'!W17</f>
        <v>2057.9931287236614</v>
      </c>
      <c r="X24" s="212">
        <f>'Imports RME'!X17</f>
        <v>4729.3247153649736</v>
      </c>
      <c r="Y24" s="212">
        <f>'Imports RME'!Y17</f>
        <v>2427.8877763025962</v>
      </c>
      <c r="Z24" s="212">
        <f>'Imports RME'!Z17</f>
        <v>2733.9999926257638</v>
      </c>
      <c r="AA24" s="212">
        <f>'Imports RME'!AA17</f>
        <v>5161.8877689283554</v>
      </c>
    </row>
    <row r="25" spans="2:27" x14ac:dyDescent="0.3">
      <c r="B25" s="212" t="s">
        <v>134</v>
      </c>
      <c r="C25" s="212" t="s">
        <v>135</v>
      </c>
      <c r="D25" s="212">
        <f>'Imports RME'!D18</f>
        <v>22824.041405497748</v>
      </c>
      <c r="E25" s="212">
        <f>'Imports RME'!E18</f>
        <v>14190.017730160907</v>
      </c>
      <c r="F25" s="212">
        <f>'Imports RME'!F18</f>
        <v>37014.059135658674</v>
      </c>
      <c r="G25" s="212">
        <f>'Imports RME'!G18</f>
        <v>36381.470839388123</v>
      </c>
      <c r="H25" s="212">
        <f>'Imports RME'!H18</f>
        <v>16931.429713793543</v>
      </c>
      <c r="I25" s="212">
        <f>'Imports RME'!I18</f>
        <v>53312.90055318168</v>
      </c>
      <c r="J25" s="212">
        <f>'Imports RME'!J18</f>
        <v>15621.090058579366</v>
      </c>
      <c r="K25" s="212">
        <f>'Imports RME'!K18</f>
        <v>8033.5213634400998</v>
      </c>
      <c r="L25" s="212">
        <f>'Imports RME'!L18</f>
        <v>23654.61142201948</v>
      </c>
      <c r="M25" s="212">
        <f>'Imports RME'!M18</f>
        <v>18758.230439594867</v>
      </c>
      <c r="N25" s="212">
        <f>'Imports RME'!N18</f>
        <v>10704.240032715579</v>
      </c>
      <c r="O25" s="212">
        <f>'Imports RME'!O18</f>
        <v>29462.47047231043</v>
      </c>
      <c r="P25" s="212">
        <f>'Imports RME'!P18</f>
        <v>20417.449201245865</v>
      </c>
      <c r="Q25" s="212">
        <f>'Imports RME'!Q18</f>
        <v>11733.684553191073</v>
      </c>
      <c r="R25" s="212">
        <f>'Imports RME'!R18</f>
        <v>32151.133754436945</v>
      </c>
      <c r="S25" s="212">
        <f>'Imports RME'!S18</f>
        <v>39639.580702139923</v>
      </c>
      <c r="T25" s="212">
        <f>'Imports RME'!T18</f>
        <v>17563.029459607686</v>
      </c>
      <c r="U25" s="212">
        <f>'Imports RME'!U18</f>
        <v>57202.610161747558</v>
      </c>
      <c r="V25" s="212">
        <f>'Imports RME'!V18</f>
        <v>26860.85677318028</v>
      </c>
      <c r="W25" s="212">
        <f>'Imports RME'!W18</f>
        <v>10062.583918758872</v>
      </c>
      <c r="X25" s="212">
        <f>'Imports RME'!X18</f>
        <v>36923.440691939155</v>
      </c>
      <c r="Y25" s="212">
        <f>'Imports RME'!Y18</f>
        <v>23387.065581529951</v>
      </c>
      <c r="Z25" s="212">
        <f>'Imports RME'!Z18</f>
        <v>14808.04580431539</v>
      </c>
      <c r="AA25" s="212">
        <f>'Imports RME'!AA18</f>
        <v>38195.111385845332</v>
      </c>
    </row>
    <row r="26" spans="2:27" x14ac:dyDescent="0.3">
      <c r="B26" s="212" t="s">
        <v>136</v>
      </c>
      <c r="C26" s="212" t="s">
        <v>137</v>
      </c>
      <c r="D26" s="212" t="str">
        <f>'Imports RME'!D19</f>
        <v/>
      </c>
      <c r="E26" s="212" t="str">
        <f>'Imports RME'!E19</f>
        <v/>
      </c>
      <c r="F26" s="212" t="str">
        <f>'Imports RME'!F19</f>
        <v/>
      </c>
      <c r="G26" s="212" t="str">
        <f>'Imports RME'!G19</f>
        <v/>
      </c>
      <c r="H26" s="212" t="str">
        <f>'Imports RME'!H19</f>
        <v/>
      </c>
      <c r="I26" s="212" t="str">
        <f>'Imports RME'!I19</f>
        <v/>
      </c>
      <c r="J26" s="212" t="str">
        <f>'Imports RME'!J19</f>
        <v/>
      </c>
      <c r="K26" s="212" t="str">
        <f>'Imports RME'!K19</f>
        <v/>
      </c>
      <c r="L26" s="212" t="str">
        <f>'Imports RME'!L19</f>
        <v/>
      </c>
      <c r="M26" s="212" t="str">
        <f>'Imports RME'!M19</f>
        <v/>
      </c>
      <c r="N26" s="212" t="str">
        <f>'Imports RME'!N19</f>
        <v/>
      </c>
      <c r="O26" s="212" t="str">
        <f>'Imports RME'!O19</f>
        <v/>
      </c>
      <c r="P26" s="212" t="str">
        <f>'Imports RME'!P19</f>
        <v/>
      </c>
      <c r="Q26" s="212" t="str">
        <f>'Imports RME'!Q19</f>
        <v/>
      </c>
      <c r="R26" s="212" t="str">
        <f>'Imports RME'!R19</f>
        <v/>
      </c>
      <c r="S26" s="212" t="str">
        <f>'Imports RME'!S19</f>
        <v/>
      </c>
      <c r="T26" s="212" t="str">
        <f>'Imports RME'!T19</f>
        <v/>
      </c>
      <c r="U26" s="212" t="str">
        <f>'Imports RME'!U19</f>
        <v/>
      </c>
      <c r="V26" s="212" t="str">
        <f>'Imports RME'!V19</f>
        <v/>
      </c>
      <c r="W26" s="212" t="str">
        <f>'Imports RME'!W19</f>
        <v/>
      </c>
      <c r="X26" s="212" t="str">
        <f>'Imports RME'!X19</f>
        <v/>
      </c>
      <c r="Y26" s="212" t="str">
        <f>'Imports RME'!Y19</f>
        <v/>
      </c>
      <c r="Z26" s="212" t="str">
        <f>'Imports RME'!Z19</f>
        <v/>
      </c>
      <c r="AA26" s="212" t="str">
        <f>'Imports RME'!AA19</f>
        <v/>
      </c>
    </row>
    <row r="27" spans="2:27" x14ac:dyDescent="0.3">
      <c r="B27" s="212"/>
      <c r="C27" s="212"/>
      <c r="D27" s="212"/>
      <c r="E27" s="212"/>
      <c r="F27" s="212"/>
      <c r="G27" s="212"/>
      <c r="H27" s="212"/>
      <c r="I27" s="212"/>
      <c r="J27" s="212"/>
      <c r="K27" s="212"/>
      <c r="L27" s="212"/>
      <c r="M27" s="212"/>
      <c r="N27" s="212"/>
      <c r="O27" s="212"/>
      <c r="P27" s="212"/>
      <c r="Q27" s="212"/>
      <c r="R27" s="212"/>
      <c r="S27" s="212"/>
      <c r="T27" s="212"/>
      <c r="U27" s="212"/>
      <c r="V27" s="212"/>
      <c r="W27" s="212"/>
      <c r="X27" s="212"/>
      <c r="Y27" s="212"/>
      <c r="Z27" s="212"/>
      <c r="AA27" s="212"/>
    </row>
    <row r="28" spans="2:27" x14ac:dyDescent="0.3">
      <c r="B28" s="212" t="s">
        <v>1206</v>
      </c>
      <c r="C28" s="212"/>
      <c r="D28" s="212">
        <v>2011</v>
      </c>
      <c r="E28" s="212"/>
      <c r="F28" s="212"/>
      <c r="G28" s="212">
        <v>2012</v>
      </c>
      <c r="H28" s="212"/>
      <c r="I28" s="212"/>
      <c r="J28" s="212">
        <v>2013</v>
      </c>
      <c r="K28" s="212"/>
      <c r="L28" s="212"/>
      <c r="M28" s="212">
        <v>2014</v>
      </c>
      <c r="N28" s="212"/>
      <c r="O28" s="212"/>
      <c r="P28" s="212">
        <v>2015</v>
      </c>
      <c r="Q28" s="212"/>
      <c r="R28" s="212"/>
      <c r="S28" s="212">
        <v>2016</v>
      </c>
      <c r="T28" s="212"/>
      <c r="U28" s="212"/>
      <c r="V28" s="212">
        <v>2017</v>
      </c>
      <c r="W28" s="212"/>
      <c r="X28" s="212"/>
      <c r="Y28" s="212">
        <v>2018</v>
      </c>
      <c r="Z28" s="212"/>
      <c r="AA28" s="212"/>
    </row>
    <row r="29" spans="2:27" x14ac:dyDescent="0.3">
      <c r="B29" s="212"/>
      <c r="C29" s="212"/>
      <c r="D29" s="212" t="s">
        <v>755</v>
      </c>
      <c r="E29" s="212" t="s">
        <v>756</v>
      </c>
      <c r="F29" s="212" t="s">
        <v>757</v>
      </c>
      <c r="G29" s="212" t="s">
        <v>755</v>
      </c>
      <c r="H29" s="212" t="s">
        <v>756</v>
      </c>
      <c r="I29" s="212" t="s">
        <v>757</v>
      </c>
      <c r="J29" s="212" t="s">
        <v>755</v>
      </c>
      <c r="K29" s="212" t="s">
        <v>756</v>
      </c>
      <c r="L29" s="212" t="s">
        <v>757</v>
      </c>
      <c r="M29" s="212" t="s">
        <v>755</v>
      </c>
      <c r="N29" s="212" t="s">
        <v>756</v>
      </c>
      <c r="O29" s="212" t="s">
        <v>757</v>
      </c>
      <c r="P29" s="212" t="s">
        <v>755</v>
      </c>
      <c r="Q29" s="212" t="s">
        <v>756</v>
      </c>
      <c r="R29" s="212" t="s">
        <v>757</v>
      </c>
      <c r="S29" s="212" t="s">
        <v>755</v>
      </c>
      <c r="T29" s="212" t="s">
        <v>756</v>
      </c>
      <c r="U29" s="212" t="s">
        <v>757</v>
      </c>
      <c r="V29" s="212" t="s">
        <v>755</v>
      </c>
      <c r="W29" s="212" t="s">
        <v>756</v>
      </c>
      <c r="X29" s="212" t="s">
        <v>757</v>
      </c>
      <c r="Y29" s="212" t="s">
        <v>755</v>
      </c>
      <c r="Z29" s="212" t="s">
        <v>756</v>
      </c>
      <c r="AA29" s="212" t="s">
        <v>757</v>
      </c>
    </row>
    <row r="30" spans="2:27" x14ac:dyDescent="0.3">
      <c r="B30" s="212" t="s">
        <v>132</v>
      </c>
      <c r="C30" s="212" t="s">
        <v>133</v>
      </c>
      <c r="D30" s="212">
        <f>'Exports RME'!D17</f>
        <v>807.87619896562273</v>
      </c>
      <c r="E30" s="212">
        <f>'Exports RME'!E17</f>
        <v>1088.0921322622551</v>
      </c>
      <c r="F30" s="212">
        <f>'Exports RME'!F17</f>
        <v>1895.9683312278787</v>
      </c>
      <c r="G30" s="212">
        <f>'Exports RME'!G17</f>
        <v>843.54819107169874</v>
      </c>
      <c r="H30" s="212">
        <f>'Exports RME'!H17</f>
        <v>1120.9346770571365</v>
      </c>
      <c r="I30" s="212">
        <f>'Exports RME'!I17</f>
        <v>1964.4828681288363</v>
      </c>
      <c r="J30" s="212">
        <f>'Exports RME'!J17</f>
        <v>948.52847948711724</v>
      </c>
      <c r="K30" s="212">
        <f>'Exports RME'!K17</f>
        <v>1206.2007363555249</v>
      </c>
      <c r="L30" s="212">
        <f>'Exports RME'!L17</f>
        <v>2154.729215842643</v>
      </c>
      <c r="M30" s="212">
        <f>'Exports RME'!M17</f>
        <v>1027.0833843340877</v>
      </c>
      <c r="N30" s="212">
        <f>'Exports RME'!N17</f>
        <v>1270.2332929819272</v>
      </c>
      <c r="O30" s="212">
        <f>'Exports RME'!O17</f>
        <v>2297.3166773160156</v>
      </c>
      <c r="P30" s="212">
        <f>'Exports RME'!P17</f>
        <v>1152.252307291732</v>
      </c>
      <c r="Q30" s="212">
        <f>'Exports RME'!Q17</f>
        <v>1486.3565545046613</v>
      </c>
      <c r="R30" s="212">
        <f>'Exports RME'!R17</f>
        <v>2638.6088617963933</v>
      </c>
      <c r="S30" s="212">
        <f>'Exports RME'!S17</f>
        <v>1100.7269984388849</v>
      </c>
      <c r="T30" s="212">
        <f>'Exports RME'!T17</f>
        <v>1330.8957774797489</v>
      </c>
      <c r="U30" s="212">
        <f>'Exports RME'!U17</f>
        <v>2431.6227759186327</v>
      </c>
      <c r="V30" s="212">
        <f>'Exports RME'!V17</f>
        <v>1044.1025624219044</v>
      </c>
      <c r="W30" s="212">
        <f>'Exports RME'!W17</f>
        <v>1290.3043709017954</v>
      </c>
      <c r="X30" s="212">
        <f>'Exports RME'!X17</f>
        <v>2334.4069333236989</v>
      </c>
      <c r="Y30" s="212">
        <f>'Exports RME'!Y17</f>
        <v>968.80629718397211</v>
      </c>
      <c r="Z30" s="212">
        <f>'Exports RME'!Z17</f>
        <v>1410.2901361701261</v>
      </c>
      <c r="AA30" s="212">
        <f>'Exports RME'!AA17</f>
        <v>2379.0964333540992</v>
      </c>
    </row>
    <row r="31" spans="2:27" x14ac:dyDescent="0.3">
      <c r="B31" s="212" t="s">
        <v>134</v>
      </c>
      <c r="C31" s="212" t="s">
        <v>135</v>
      </c>
      <c r="D31" s="212">
        <f>'Exports RME'!D18</f>
        <v>6307.8658870776717</v>
      </c>
      <c r="E31" s="212">
        <f>'Exports RME'!E18</f>
        <v>7915.8942575441342</v>
      </c>
      <c r="F31" s="212">
        <f>'Exports RME'!F18</f>
        <v>14223.76014462181</v>
      </c>
      <c r="G31" s="212">
        <f>'Exports RME'!G18</f>
        <v>4121.4879634711824</v>
      </c>
      <c r="H31" s="212">
        <f>'Exports RME'!H18</f>
        <v>5127.330154688555</v>
      </c>
      <c r="I31" s="212">
        <f>'Exports RME'!I18</f>
        <v>9248.8181181597338</v>
      </c>
      <c r="J31" s="212">
        <f>'Exports RME'!J18</f>
        <v>15784.173747438907</v>
      </c>
      <c r="K31" s="212">
        <f>'Exports RME'!K18</f>
        <v>17978.500086610788</v>
      </c>
      <c r="L31" s="212">
        <f>'Exports RME'!L18</f>
        <v>33762.673834049667</v>
      </c>
      <c r="M31" s="212">
        <f>'Exports RME'!M18</f>
        <v>9816.6030745917542</v>
      </c>
      <c r="N31" s="212">
        <f>'Exports RME'!N18</f>
        <v>9873.4182121141512</v>
      </c>
      <c r="O31" s="212">
        <f>'Exports RME'!O18</f>
        <v>19690.021286705916</v>
      </c>
      <c r="P31" s="212">
        <f>'Exports RME'!P18</f>
        <v>14090.551284028597</v>
      </c>
      <c r="Q31" s="212">
        <f>'Exports RME'!Q18</f>
        <v>12215.761793445712</v>
      </c>
      <c r="R31" s="212">
        <f>'Exports RME'!R18</f>
        <v>26306.313077474308</v>
      </c>
      <c r="S31" s="212">
        <f>'Exports RME'!S18</f>
        <v>7326.769434641119</v>
      </c>
      <c r="T31" s="212">
        <f>'Exports RME'!T18</f>
        <v>6359.9537919281511</v>
      </c>
      <c r="U31" s="212">
        <f>'Exports RME'!U18</f>
        <v>13686.723226569266</v>
      </c>
      <c r="V31" s="212">
        <f>'Exports RME'!V18</f>
        <v>7937.5231015792033</v>
      </c>
      <c r="W31" s="212">
        <f>'Exports RME'!W18</f>
        <v>7065.9482544062075</v>
      </c>
      <c r="X31" s="212">
        <f>'Exports RME'!X18</f>
        <v>15003.471355985408</v>
      </c>
      <c r="Y31" s="212">
        <f>'Exports RME'!Y18</f>
        <v>8271.4748573486158</v>
      </c>
      <c r="Z31" s="212">
        <f>'Exports RME'!Z18</f>
        <v>8138.7636314956453</v>
      </c>
      <c r="AA31" s="212">
        <f>'Exports RME'!AA18</f>
        <v>16410.238488844265</v>
      </c>
    </row>
    <row r="32" spans="2:27" x14ac:dyDescent="0.3">
      <c r="B32" s="212" t="s">
        <v>136</v>
      </c>
      <c r="C32" s="212" t="s">
        <v>137</v>
      </c>
      <c r="D32" s="212" t="str">
        <f>'Exports RME'!D19</f>
        <v/>
      </c>
      <c r="E32" s="212" t="str">
        <f>'Exports RME'!E19</f>
        <v/>
      </c>
      <c r="F32" s="212" t="str">
        <f>'Exports RME'!F19</f>
        <v/>
      </c>
      <c r="G32" s="212" t="str">
        <f>'Exports RME'!G19</f>
        <v/>
      </c>
      <c r="H32" s="212" t="str">
        <f>'Exports RME'!H19</f>
        <v/>
      </c>
      <c r="I32" s="212" t="str">
        <f>'Exports RME'!I19</f>
        <v/>
      </c>
      <c r="J32" s="212" t="str">
        <f>'Exports RME'!J19</f>
        <v/>
      </c>
      <c r="K32" s="212" t="str">
        <f>'Exports RME'!K19</f>
        <v/>
      </c>
      <c r="L32" s="212" t="str">
        <f>'Exports RME'!L19</f>
        <v/>
      </c>
      <c r="M32" s="212" t="str">
        <f>'Exports RME'!M19</f>
        <v/>
      </c>
      <c r="N32" s="212" t="str">
        <f>'Exports RME'!N19</f>
        <v/>
      </c>
      <c r="O32" s="212" t="str">
        <f>'Exports RME'!O19</f>
        <v/>
      </c>
      <c r="P32" s="212" t="str">
        <f>'Exports RME'!P19</f>
        <v/>
      </c>
      <c r="Q32" s="212" t="str">
        <f>'Exports RME'!Q19</f>
        <v/>
      </c>
      <c r="R32" s="212" t="str">
        <f>'Exports RME'!R19</f>
        <v/>
      </c>
      <c r="S32" s="212" t="str">
        <f>'Exports RME'!S19</f>
        <v/>
      </c>
      <c r="T32" s="212" t="str">
        <f>'Exports RME'!T19</f>
        <v/>
      </c>
      <c r="U32" s="212" t="str">
        <f>'Exports RME'!U19</f>
        <v/>
      </c>
      <c r="V32" s="212" t="str">
        <f>'Exports RME'!V19</f>
        <v/>
      </c>
      <c r="W32" s="212" t="str">
        <f>'Exports RME'!W19</f>
        <v/>
      </c>
      <c r="X32" s="212" t="str">
        <f>'Exports RME'!X19</f>
        <v/>
      </c>
      <c r="Y32" s="212" t="str">
        <f>'Exports RME'!Y19</f>
        <v/>
      </c>
      <c r="Z32" s="212" t="str">
        <f>'Exports RME'!Z19</f>
        <v/>
      </c>
      <c r="AA32" s="212" t="str">
        <f>'Exports RME'!AA19</f>
        <v/>
      </c>
    </row>
    <row r="33" spans="2:27" x14ac:dyDescent="0.3">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row>
    <row r="34" spans="2:27" x14ac:dyDescent="0.3">
      <c r="B34" s="212"/>
      <c r="C34" s="212"/>
      <c r="D34" s="212"/>
      <c r="E34" s="212"/>
      <c r="F34" s="212"/>
      <c r="G34" s="212"/>
      <c r="H34" s="212"/>
      <c r="I34" s="212"/>
      <c r="J34" s="212"/>
      <c r="K34" s="212"/>
      <c r="L34" s="212"/>
      <c r="M34" s="212"/>
      <c r="N34" s="212"/>
      <c r="O34" s="212"/>
      <c r="P34" s="212"/>
      <c r="Q34" s="212"/>
      <c r="R34" s="212"/>
      <c r="S34" s="212"/>
      <c r="T34" s="212"/>
      <c r="U34" s="212"/>
      <c r="V34" s="212"/>
      <c r="W34" s="212"/>
      <c r="X34" s="212"/>
      <c r="Y34" s="212"/>
      <c r="Z34" s="212"/>
      <c r="AA34" s="212"/>
    </row>
    <row r="35" spans="2:27" x14ac:dyDescent="0.3">
      <c r="B35" s="213" t="s">
        <v>1160</v>
      </c>
    </row>
    <row r="36" spans="2:27" x14ac:dyDescent="0.3">
      <c r="B36" s="212"/>
      <c r="C36" s="212">
        <v>2011</v>
      </c>
      <c r="D36" s="212">
        <v>2012</v>
      </c>
      <c r="E36" s="212">
        <v>2013</v>
      </c>
      <c r="F36" s="212">
        <v>2014</v>
      </c>
      <c r="G36" s="212">
        <v>2015</v>
      </c>
      <c r="H36" s="212">
        <v>2016</v>
      </c>
      <c r="I36" s="212">
        <v>2017</v>
      </c>
      <c r="J36" s="212">
        <v>2018</v>
      </c>
      <c r="L36" s="212"/>
      <c r="M36" s="212"/>
      <c r="N36" s="212"/>
      <c r="O36" s="212"/>
      <c r="P36" s="212"/>
      <c r="Q36" s="212"/>
      <c r="R36" s="212"/>
      <c r="S36" s="212"/>
      <c r="T36" s="212"/>
    </row>
    <row r="37" spans="2:27" x14ac:dyDescent="0.3">
      <c r="B37" s="212" t="s">
        <v>70</v>
      </c>
      <c r="C37" s="212">
        <f>SUM(F12:F14)</f>
        <v>2846.8655792536301</v>
      </c>
      <c r="D37" s="212">
        <f>SUM(I12:I14)</f>
        <v>2425.1766039186</v>
      </c>
      <c r="E37" s="212">
        <f>SUM(L12:L14)</f>
        <v>2630.8174411251939</v>
      </c>
      <c r="F37" s="212">
        <f>SUM(O12:O14)</f>
        <v>2782.1741858331075</v>
      </c>
      <c r="G37" s="212">
        <f>SUM(R12:R14)</f>
        <v>2986.0344818226772</v>
      </c>
      <c r="H37" s="212">
        <f>SUM(U12:U14)</f>
        <v>2676.657309878633</v>
      </c>
      <c r="I37" s="212">
        <f>SUM(X12:X14)</f>
        <v>2581.6371783846284</v>
      </c>
      <c r="J37" s="212">
        <f>SUM(AA12:AA14)</f>
        <v>2058.182234912631</v>
      </c>
      <c r="L37" s="212"/>
      <c r="M37" s="212"/>
      <c r="N37" s="212"/>
      <c r="O37" s="212"/>
      <c r="P37" s="212"/>
      <c r="Q37" s="212"/>
      <c r="R37" s="212"/>
      <c r="S37" s="212"/>
      <c r="T37" s="212"/>
    </row>
    <row r="38" spans="2:27" x14ac:dyDescent="0.3">
      <c r="B38" s="212" t="s">
        <v>72</v>
      </c>
      <c r="C38" s="212">
        <f>SUM(F24:F26)</f>
        <v>42352.760218011601</v>
      </c>
      <c r="D38" s="212">
        <f>SUM(I24:I26)</f>
        <v>58138.990121354749</v>
      </c>
      <c r="E38" s="212">
        <f>SUM(L24:L26)</f>
        <v>28551.92093329721</v>
      </c>
      <c r="F38" s="212">
        <f>SUM(O24:O26)</f>
        <v>34826.612099917489</v>
      </c>
      <c r="G38" s="212">
        <f>SUM(R24:R26)</f>
        <v>38364.6760222679</v>
      </c>
      <c r="H38" s="212">
        <f>SUM(U24:U26)</f>
        <v>62764.321719387422</v>
      </c>
      <c r="I38" s="212">
        <f>SUM(X24:X26)</f>
        <v>41652.765407304127</v>
      </c>
      <c r="J38" s="212">
        <f>SUM(AA24:AA26)</f>
        <v>43356.999154773686</v>
      </c>
      <c r="L38" s="212"/>
      <c r="M38" s="212"/>
      <c r="N38" s="212"/>
      <c r="O38" s="212"/>
      <c r="P38" s="212"/>
      <c r="Q38" s="212"/>
      <c r="R38" s="212"/>
      <c r="S38" s="212"/>
      <c r="T38" s="212"/>
    </row>
    <row r="39" spans="2:27" x14ac:dyDescent="0.3">
      <c r="B39" s="212" t="s">
        <v>71</v>
      </c>
      <c r="C39" s="212">
        <f>SUM(F18:F20)</f>
        <v>1752.3207513294888</v>
      </c>
      <c r="D39" s="212">
        <f>SUM(I18:I20)</f>
        <v>1956.4765582589971</v>
      </c>
      <c r="E39" s="212">
        <f>SUM(L18:L20)</f>
        <v>1938.8257668392873</v>
      </c>
      <c r="F39" s="212">
        <f>SUM(O18:O20)</f>
        <v>2086.2728156964631</v>
      </c>
      <c r="G39" s="212">
        <f>SUM(R18:R20)</f>
        <v>2317.9191861115874</v>
      </c>
      <c r="H39" s="212">
        <f>SUM(U18:U20)</f>
        <v>2361.5949312725334</v>
      </c>
      <c r="I39" s="212">
        <f>SUM(X18:X20)</f>
        <v>2538.368212862335</v>
      </c>
      <c r="J39" s="212">
        <f>SUM(AA18:AA20)</f>
        <v>1980.398631936222</v>
      </c>
      <c r="L39" s="212"/>
      <c r="M39" s="212"/>
      <c r="N39" s="212"/>
      <c r="O39" s="212"/>
      <c r="P39" s="212"/>
      <c r="Q39" s="212"/>
      <c r="R39" s="212"/>
      <c r="S39" s="212"/>
      <c r="T39" s="212"/>
    </row>
    <row r="40" spans="2:27" x14ac:dyDescent="0.3">
      <c r="B40" s="212" t="s">
        <v>1206</v>
      </c>
      <c r="C40" s="212">
        <f>SUM(F30:F32)</f>
        <v>16119.72847584969</v>
      </c>
      <c r="D40" s="212">
        <f>SUM(I30:I32)</f>
        <v>11213.30098628857</v>
      </c>
      <c r="E40" s="212">
        <f>SUM(L30:L32)</f>
        <v>35917.403049892309</v>
      </c>
      <c r="F40" s="212">
        <f>SUM(O30:O32)</f>
        <v>21987.337964021932</v>
      </c>
      <c r="G40" s="212">
        <f>SUM(R30:R32)</f>
        <v>28944.921939270702</v>
      </c>
      <c r="H40" s="212">
        <f>SUM(U30:U32)</f>
        <v>16118.346002487899</v>
      </c>
      <c r="I40" s="212">
        <f>SUM(X30:X32)</f>
        <v>17337.878289309108</v>
      </c>
      <c r="J40" s="212">
        <f>SUM(AA30:AA32)</f>
        <v>18789.334922198363</v>
      </c>
      <c r="L40" s="212"/>
      <c r="M40" s="212"/>
      <c r="N40" s="212"/>
      <c r="O40" s="212"/>
      <c r="P40" s="212"/>
      <c r="Q40" s="212"/>
      <c r="R40" s="212"/>
      <c r="S40" s="212"/>
      <c r="T40" s="212"/>
    </row>
    <row r="42" spans="2:27" x14ac:dyDescent="0.3">
      <c r="B42" s="213" t="s">
        <v>1380</v>
      </c>
    </row>
    <row r="43" spans="2:27" x14ac:dyDescent="0.3">
      <c r="B43" s="212"/>
      <c r="C43" s="212">
        <v>2011</v>
      </c>
      <c r="D43" s="212">
        <v>2012</v>
      </c>
      <c r="E43" s="212">
        <v>2013</v>
      </c>
      <c r="F43" s="212">
        <v>2014</v>
      </c>
      <c r="G43" s="212">
        <v>2015</v>
      </c>
      <c r="H43" s="212">
        <v>2016</v>
      </c>
      <c r="I43" s="212">
        <v>2017</v>
      </c>
      <c r="J43" s="212">
        <v>2018</v>
      </c>
    </row>
    <row r="44" spans="2:27" x14ac:dyDescent="0.3">
      <c r="B44" s="212" t="s">
        <v>1376</v>
      </c>
      <c r="C44" s="212">
        <f>F24</f>
        <v>5338.7010823529245</v>
      </c>
      <c r="D44" s="212">
        <f>I24</f>
        <v>4826.0895681730672</v>
      </c>
      <c r="E44" s="212">
        <f>L24</f>
        <v>4897.3095112777282</v>
      </c>
      <c r="F44" s="212">
        <f>O24</f>
        <v>5364.1416276070595</v>
      </c>
      <c r="G44" s="212">
        <f>R24</f>
        <v>6213.542267830956</v>
      </c>
      <c r="H44" s="212">
        <f>U24</f>
        <v>5561.7115576398628</v>
      </c>
      <c r="I44" s="212">
        <f>X24</f>
        <v>4729.3247153649736</v>
      </c>
      <c r="J44" s="212">
        <f>AA24</f>
        <v>5161.8877689283554</v>
      </c>
    </row>
    <row r="45" spans="2:27" x14ac:dyDescent="0.3">
      <c r="B45" s="212" t="s">
        <v>1377</v>
      </c>
      <c r="C45" s="212">
        <f>F25</f>
        <v>37014.059135658674</v>
      </c>
      <c r="D45" s="212">
        <f>I25</f>
        <v>53312.90055318168</v>
      </c>
      <c r="E45" s="212">
        <f>L25</f>
        <v>23654.61142201948</v>
      </c>
      <c r="F45" s="212">
        <f>O25</f>
        <v>29462.47047231043</v>
      </c>
      <c r="G45" s="212">
        <f>R25</f>
        <v>32151.133754436945</v>
      </c>
      <c r="H45" s="212">
        <f>U25</f>
        <v>57202.610161747558</v>
      </c>
      <c r="I45" s="212">
        <f>X25</f>
        <v>36923.440691939155</v>
      </c>
      <c r="J45" s="212">
        <f>AA25</f>
        <v>38195.111385845332</v>
      </c>
    </row>
    <row r="46" spans="2:27" x14ac:dyDescent="0.3">
      <c r="B46" s="212" t="s">
        <v>1378</v>
      </c>
      <c r="C46" s="212">
        <f>F30</f>
        <v>1895.9683312278787</v>
      </c>
      <c r="D46" s="212">
        <f>I30</f>
        <v>1964.4828681288363</v>
      </c>
      <c r="E46" s="212">
        <f>L30</f>
        <v>2154.729215842643</v>
      </c>
      <c r="F46" s="212">
        <f>O30</f>
        <v>2297.3166773160156</v>
      </c>
      <c r="G46" s="212">
        <f>R30</f>
        <v>2638.6088617963933</v>
      </c>
      <c r="H46" s="212">
        <f>U30</f>
        <v>2431.6227759186327</v>
      </c>
      <c r="I46" s="212">
        <f>X30</f>
        <v>2334.4069333236989</v>
      </c>
      <c r="J46" s="212">
        <f>AA30</f>
        <v>2379.0964333540992</v>
      </c>
    </row>
    <row r="47" spans="2:27" x14ac:dyDescent="0.3">
      <c r="B47" s="212" t="s">
        <v>1379</v>
      </c>
      <c r="C47" s="212">
        <f>F31</f>
        <v>14223.76014462181</v>
      </c>
      <c r="D47" s="212">
        <f>I31</f>
        <v>9248.8181181597338</v>
      </c>
      <c r="E47" s="212">
        <f>L31</f>
        <v>33762.673834049667</v>
      </c>
      <c r="F47" s="212">
        <f>O31</f>
        <v>19690.021286705916</v>
      </c>
      <c r="G47" s="212">
        <f>R31</f>
        <v>26306.313077474308</v>
      </c>
      <c r="H47" s="212">
        <f>U31</f>
        <v>13686.723226569266</v>
      </c>
      <c r="I47" s="212">
        <f>X31</f>
        <v>15003.471355985408</v>
      </c>
      <c r="J47" s="212">
        <f>AA31</f>
        <v>16410.238488844265</v>
      </c>
    </row>
    <row r="49" spans="2:24" x14ac:dyDescent="0.3">
      <c r="B49" s="213" t="s">
        <v>1381</v>
      </c>
      <c r="C49" s="212"/>
      <c r="D49" s="212"/>
      <c r="E49" s="212"/>
      <c r="F49" s="212"/>
      <c r="G49" s="212"/>
      <c r="H49" s="212"/>
      <c r="I49" s="212"/>
      <c r="J49" s="212"/>
    </row>
    <row r="50" spans="2:24" x14ac:dyDescent="0.3">
      <c r="B50" s="212"/>
      <c r="C50" s="212">
        <v>2011</v>
      </c>
      <c r="D50" s="212">
        <v>2012</v>
      </c>
      <c r="E50" s="212">
        <v>2013</v>
      </c>
      <c r="F50" s="212">
        <v>2014</v>
      </c>
      <c r="G50" s="212">
        <v>2015</v>
      </c>
      <c r="H50" s="212">
        <v>2016</v>
      </c>
      <c r="I50" s="212">
        <v>2017</v>
      </c>
      <c r="J50" s="212">
        <v>2018</v>
      </c>
    </row>
    <row r="51" spans="2:24" x14ac:dyDescent="0.3">
      <c r="B51" s="212" t="s">
        <v>70</v>
      </c>
      <c r="C51" s="212">
        <f>F13</f>
        <v>147.83892178074919</v>
      </c>
      <c r="D51" s="212">
        <f>I13</f>
        <v>154.75107600106503</v>
      </c>
      <c r="E51" s="212">
        <f>L19</f>
        <v>145.6788424746326</v>
      </c>
      <c r="F51" s="212">
        <f>O19</f>
        <v>170.50860213592966</v>
      </c>
      <c r="G51" s="212">
        <f>R19</f>
        <v>183.563191949909</v>
      </c>
      <c r="H51" s="212">
        <f>U19</f>
        <v>197.26410321095941</v>
      </c>
      <c r="I51" s="212">
        <f>X19</f>
        <v>183.17545661706342</v>
      </c>
      <c r="J51" s="212">
        <f>AA19</f>
        <v>157.48125251465135</v>
      </c>
    </row>
    <row r="52" spans="2:24" x14ac:dyDescent="0.3">
      <c r="B52" s="212" t="s">
        <v>72</v>
      </c>
      <c r="C52" s="212">
        <f>C45</f>
        <v>37014.059135658674</v>
      </c>
      <c r="D52" s="212">
        <f t="shared" ref="D52:J52" si="0">D45</f>
        <v>53312.90055318168</v>
      </c>
      <c r="E52" s="212">
        <f t="shared" si="0"/>
        <v>23654.61142201948</v>
      </c>
      <c r="F52" s="212">
        <f t="shared" si="0"/>
        <v>29462.47047231043</v>
      </c>
      <c r="G52" s="212">
        <f t="shared" si="0"/>
        <v>32151.133754436945</v>
      </c>
      <c r="H52" s="212">
        <f t="shared" si="0"/>
        <v>57202.610161747558</v>
      </c>
      <c r="I52" s="212">
        <f t="shared" si="0"/>
        <v>36923.440691939155</v>
      </c>
      <c r="J52" s="212">
        <f t="shared" si="0"/>
        <v>38195.111385845332</v>
      </c>
    </row>
    <row r="53" spans="2:24" x14ac:dyDescent="0.3">
      <c r="B53" s="212" t="s">
        <v>71</v>
      </c>
      <c r="C53" s="212">
        <f>F19</f>
        <v>154.51224560982095</v>
      </c>
      <c r="D53" s="212">
        <f>I19</f>
        <v>169.95231862719072</v>
      </c>
      <c r="E53" s="212">
        <f>L19</f>
        <v>145.6788424746326</v>
      </c>
      <c r="F53" s="212">
        <f>O19</f>
        <v>170.50860213592966</v>
      </c>
      <c r="G53" s="212">
        <f>R19</f>
        <v>183.563191949909</v>
      </c>
      <c r="H53" s="212">
        <f>U19</f>
        <v>197.26410321095941</v>
      </c>
      <c r="I53" s="212">
        <f>X19</f>
        <v>183.17545661706342</v>
      </c>
      <c r="J53" s="212">
        <f>AA19</f>
        <v>157.48125251465135</v>
      </c>
    </row>
    <row r="54" spans="2:24" x14ac:dyDescent="0.3">
      <c r="B54" s="212" t="s">
        <v>1206</v>
      </c>
      <c r="C54" s="212">
        <f>C47</f>
        <v>14223.76014462181</v>
      </c>
      <c r="D54" s="212">
        <f t="shared" ref="D54:J54" si="1">D47</f>
        <v>9248.8181181597338</v>
      </c>
      <c r="E54" s="212">
        <f t="shared" si="1"/>
        <v>33762.673834049667</v>
      </c>
      <c r="F54" s="212">
        <f t="shared" si="1"/>
        <v>19690.021286705916</v>
      </c>
      <c r="G54" s="212">
        <f t="shared" si="1"/>
        <v>26306.313077474308</v>
      </c>
      <c r="H54" s="212">
        <f t="shared" si="1"/>
        <v>13686.723226569266</v>
      </c>
      <c r="I54" s="212">
        <f t="shared" si="1"/>
        <v>15003.471355985408</v>
      </c>
      <c r="J54" s="212">
        <f t="shared" si="1"/>
        <v>16410.238488844265</v>
      </c>
    </row>
    <row r="56" spans="2:24" x14ac:dyDescent="0.3">
      <c r="B56" s="213" t="s">
        <v>1384</v>
      </c>
      <c r="C56" s="212"/>
      <c r="D56" s="212"/>
      <c r="E56" s="212"/>
      <c r="F56" s="212"/>
      <c r="G56" s="212"/>
      <c r="H56" s="212"/>
      <c r="I56" s="212"/>
      <c r="J56" s="212"/>
    </row>
    <row r="57" spans="2:24" x14ac:dyDescent="0.3">
      <c r="B57" s="212"/>
      <c r="C57" s="212">
        <v>2011</v>
      </c>
      <c r="D57" s="212">
        <v>2012</v>
      </c>
      <c r="E57" s="212">
        <v>2013</v>
      </c>
      <c r="F57" s="212">
        <v>2014</v>
      </c>
      <c r="G57" s="212">
        <v>2015</v>
      </c>
      <c r="H57" s="212">
        <v>2016</v>
      </c>
      <c r="I57" s="212">
        <v>2017</v>
      </c>
      <c r="J57" s="212">
        <v>2018</v>
      </c>
      <c r="L57" s="212"/>
      <c r="M57" s="212"/>
      <c r="N57" s="212"/>
      <c r="O57" s="212"/>
      <c r="P57" s="212"/>
      <c r="Q57" s="212"/>
      <c r="R57" s="212"/>
      <c r="S57" s="212"/>
      <c r="T57" s="212"/>
    </row>
    <row r="58" spans="2:24" x14ac:dyDescent="0.3">
      <c r="B58" s="212" t="s">
        <v>1382</v>
      </c>
      <c r="C58" s="212">
        <f>C52/C51</f>
        <v>250.36748570550284</v>
      </c>
      <c r="D58" s="212">
        <f t="shared" ref="D58:J58" si="2">D52/D51</f>
        <v>344.50746276436081</v>
      </c>
      <c r="E58" s="212">
        <f t="shared" si="2"/>
        <v>162.37506435526842</v>
      </c>
      <c r="F58" s="212">
        <f t="shared" si="2"/>
        <v>172.79169556983942</v>
      </c>
      <c r="G58" s="212">
        <f t="shared" si="2"/>
        <v>175.15022163708286</v>
      </c>
      <c r="H58" s="212">
        <f t="shared" si="2"/>
        <v>289.97982517160551</v>
      </c>
      <c r="I58" s="212">
        <f t="shared" si="2"/>
        <v>201.5741703274652</v>
      </c>
      <c r="J58" s="212">
        <f t="shared" si="2"/>
        <v>242.53751336078452</v>
      </c>
      <c r="L58" s="212"/>
      <c r="M58" s="212"/>
      <c r="N58" s="212"/>
      <c r="O58" s="212"/>
      <c r="P58" s="212"/>
      <c r="Q58" s="212"/>
      <c r="R58" s="212"/>
      <c r="S58" s="212"/>
      <c r="T58" s="212"/>
    </row>
    <row r="59" spans="2:24" x14ac:dyDescent="0.3">
      <c r="B59" s="212" t="s">
        <v>1383</v>
      </c>
      <c r="C59" s="212">
        <f>C54/C53</f>
        <v>92.055876144212448</v>
      </c>
      <c r="D59" s="212">
        <f t="shared" ref="D59:J59" si="3">D54/D53</f>
        <v>54.420076129988217</v>
      </c>
      <c r="E59" s="212">
        <f t="shared" si="3"/>
        <v>231.76099741408117</v>
      </c>
      <c r="F59" s="212">
        <f t="shared" si="3"/>
        <v>115.47816966447832</v>
      </c>
      <c r="G59" s="212">
        <f t="shared" si="3"/>
        <v>143.30930290563271</v>
      </c>
      <c r="H59" s="212">
        <f t="shared" si="3"/>
        <v>69.382736158196636</v>
      </c>
      <c r="I59" s="212">
        <f t="shared" si="3"/>
        <v>81.907650910628519</v>
      </c>
      <c r="J59" s="212">
        <f t="shared" si="3"/>
        <v>104.20439402663203</v>
      </c>
      <c r="L59" s="212"/>
      <c r="M59" s="212"/>
      <c r="N59" s="212"/>
      <c r="O59" s="212"/>
      <c r="P59" s="212"/>
      <c r="Q59" s="212"/>
      <c r="R59" s="212"/>
      <c r="S59" s="212"/>
      <c r="T59" s="212"/>
    </row>
    <row r="60" spans="2:24" ht="16.2" thickBot="1" x14ac:dyDescent="0.35">
      <c r="B60" s="212"/>
      <c r="C60" s="212"/>
      <c r="D60" s="212"/>
      <c r="E60" s="212"/>
      <c r="F60" s="212"/>
      <c r="G60" s="212"/>
      <c r="H60" s="212"/>
      <c r="I60" s="212"/>
      <c r="J60" s="212"/>
      <c r="L60" s="212"/>
      <c r="M60" s="212"/>
      <c r="N60" s="212"/>
      <c r="O60" s="212"/>
      <c r="P60" s="212"/>
      <c r="Q60" s="212"/>
      <c r="R60" s="212"/>
      <c r="S60" s="212"/>
      <c r="T60" s="212"/>
    </row>
    <row r="61" spans="2:24" ht="16.2" thickBot="1" x14ac:dyDescent="0.35">
      <c r="B61" s="215" t="s">
        <v>1441</v>
      </c>
      <c r="C61" s="222"/>
      <c r="D61" s="222"/>
      <c r="E61" s="222"/>
      <c r="F61" s="222"/>
      <c r="G61" s="222"/>
      <c r="H61" s="222"/>
      <c r="I61" s="222"/>
      <c r="J61" s="223"/>
      <c r="L61" s="212"/>
      <c r="M61" s="212"/>
      <c r="N61" s="212"/>
      <c r="O61" s="212"/>
      <c r="P61" s="212"/>
      <c r="Q61" s="212"/>
      <c r="R61" s="212"/>
      <c r="S61" s="212"/>
      <c r="T61" s="212"/>
    </row>
    <row r="62" spans="2:24" ht="16.2" thickBot="1" x14ac:dyDescent="0.35">
      <c r="B62" s="240"/>
      <c r="C62" s="212">
        <v>2011</v>
      </c>
      <c r="D62" s="212">
        <v>2012</v>
      </c>
      <c r="E62" s="212">
        <v>2013</v>
      </c>
      <c r="F62" s="212">
        <v>2014</v>
      </c>
      <c r="G62" s="212">
        <v>2015</v>
      </c>
      <c r="H62" s="212">
        <v>2016</v>
      </c>
      <c r="I62" s="212">
        <v>2017</v>
      </c>
      <c r="J62" s="224">
        <v>2018</v>
      </c>
      <c r="L62" s="250" t="s">
        <v>1417</v>
      </c>
      <c r="M62" s="212"/>
      <c r="N62" s="212"/>
      <c r="O62" s="212"/>
      <c r="P62" s="212"/>
      <c r="Q62" s="212"/>
      <c r="R62" s="212"/>
      <c r="S62" s="212"/>
      <c r="T62" s="212"/>
    </row>
    <row r="63" spans="2:24" ht="16.2" thickBot="1" x14ac:dyDescent="0.35">
      <c r="B63" s="240" t="s">
        <v>1382</v>
      </c>
      <c r="C63" s="212">
        <f>C58</f>
        <v>250.36748570550284</v>
      </c>
      <c r="D63" s="212">
        <f>($L$63*C58)+((1-$L$63)*C63)</f>
        <v>250.36748570550284</v>
      </c>
      <c r="E63" s="212">
        <f t="shared" ref="E63:J63" si="4">($L$63*D58)+((1-$L$63)*D63)</f>
        <v>250.36748570550284</v>
      </c>
      <c r="F63" s="212">
        <f t="shared" si="4"/>
        <v>250.36748570550284</v>
      </c>
      <c r="G63" s="212">
        <f t="shared" si="4"/>
        <v>250.36748570550284</v>
      </c>
      <c r="H63" s="212">
        <f t="shared" si="4"/>
        <v>250.36748570550284</v>
      </c>
      <c r="I63" s="212">
        <f t="shared" si="4"/>
        <v>250.36748570550284</v>
      </c>
      <c r="J63" s="224">
        <f t="shared" si="4"/>
        <v>250.36748570550284</v>
      </c>
      <c r="K63"/>
      <c r="L63" s="251">
        <v>0</v>
      </c>
      <c r="M63" s="212"/>
      <c r="N63" s="212"/>
      <c r="O63" s="212"/>
      <c r="P63" s="212"/>
      <c r="Q63" s="212"/>
      <c r="R63" s="252" t="s">
        <v>1442</v>
      </c>
      <c r="S63" s="222"/>
      <c r="T63" s="222"/>
      <c r="U63" s="253"/>
      <c r="V63" s="253"/>
      <c r="W63" s="253"/>
      <c r="X63" s="254"/>
    </row>
    <row r="64" spans="2:24" ht="16.2" thickBot="1" x14ac:dyDescent="0.35">
      <c r="B64" s="241" t="s">
        <v>1383</v>
      </c>
      <c r="C64" s="236">
        <f>C59</f>
        <v>92.055876144212448</v>
      </c>
      <c r="D64" s="236">
        <f>($L$63*C59)+((1-$L$63)*C64)</f>
        <v>92.055876144212448</v>
      </c>
      <c r="E64" s="236">
        <f t="shared" ref="E64:J64" si="5">($L$63*D59)+((1-$L$63)*D64)</f>
        <v>92.055876144212448</v>
      </c>
      <c r="F64" s="236">
        <f t="shared" si="5"/>
        <v>92.055876144212448</v>
      </c>
      <c r="G64" s="236">
        <f t="shared" si="5"/>
        <v>92.055876144212448</v>
      </c>
      <c r="H64" s="236">
        <f t="shared" si="5"/>
        <v>92.055876144212448</v>
      </c>
      <c r="I64" s="236">
        <f t="shared" si="5"/>
        <v>92.055876144212448</v>
      </c>
      <c r="J64" s="237">
        <f t="shared" si="5"/>
        <v>92.055876144212448</v>
      </c>
      <c r="R64" s="218"/>
      <c r="S64" s="216" t="s">
        <v>1435</v>
      </c>
      <c r="T64" s="216"/>
      <c r="U64" s="216" t="s">
        <v>1437</v>
      </c>
      <c r="V64" s="216"/>
      <c r="W64" s="216" t="s">
        <v>1436</v>
      </c>
      <c r="X64" s="255"/>
    </row>
    <row r="65" spans="2:29" x14ac:dyDescent="0.3">
      <c r="B65" s="212"/>
      <c r="R65" s="219" t="s">
        <v>1417</v>
      </c>
      <c r="S65" s="216" t="s">
        <v>1429</v>
      </c>
      <c r="T65" s="216" t="s">
        <v>1430</v>
      </c>
      <c r="U65" s="216" t="s">
        <v>1431</v>
      </c>
      <c r="V65" s="216" t="s">
        <v>1432</v>
      </c>
      <c r="W65" s="216" t="s">
        <v>1433</v>
      </c>
      <c r="X65" s="256" t="s">
        <v>1434</v>
      </c>
    </row>
    <row r="66" spans="2:29" x14ac:dyDescent="0.3">
      <c r="B66" s="213" t="s">
        <v>1426</v>
      </c>
      <c r="M66" s="216" t="s">
        <v>1435</v>
      </c>
      <c r="R66" s="218">
        <v>5.4637125734811554E-2</v>
      </c>
      <c r="S66" s="230">
        <v>723.69477653258696</v>
      </c>
      <c r="T66" s="217">
        <v>103.38496807608385</v>
      </c>
      <c r="U66" s="232">
        <v>4.5757897080142271</v>
      </c>
      <c r="V66" s="232">
        <v>0.32684212200101626</v>
      </c>
      <c r="W66" s="217">
        <v>57924.120453277719</v>
      </c>
      <c r="X66" s="255">
        <v>4137.4371752341231</v>
      </c>
    </row>
    <row r="67" spans="2:29" x14ac:dyDescent="0.3">
      <c r="B67" s="212"/>
      <c r="C67" s="212">
        <v>2011</v>
      </c>
      <c r="D67" s="212">
        <v>2012</v>
      </c>
      <c r="E67" s="212">
        <v>2013</v>
      </c>
      <c r="F67" s="212">
        <v>2014</v>
      </c>
      <c r="G67" s="212">
        <v>2015</v>
      </c>
      <c r="H67" s="212">
        <v>2016</v>
      </c>
      <c r="I67" s="212">
        <v>2017</v>
      </c>
      <c r="J67" s="212">
        <v>2018</v>
      </c>
      <c r="L67" s="216" t="s">
        <v>1428</v>
      </c>
      <c r="M67" s="231" t="s">
        <v>1440</v>
      </c>
      <c r="R67" s="218">
        <v>0</v>
      </c>
      <c r="S67" s="217">
        <v>728.14760446983291</v>
      </c>
      <c r="T67" s="217">
        <v>104.02108635283327</v>
      </c>
      <c r="U67" s="233">
        <v>4.526630459724684</v>
      </c>
      <c r="V67" s="232">
        <v>0.32333074712319176</v>
      </c>
      <c r="W67" s="217">
        <v>57166.011234541525</v>
      </c>
      <c r="X67" s="255">
        <v>4083.2865167529658</v>
      </c>
    </row>
    <row r="68" spans="2:29" ht="16.2" thickBot="1" x14ac:dyDescent="0.35">
      <c r="B68" s="212" t="s">
        <v>1382</v>
      </c>
      <c r="C68" s="227" t="s">
        <v>1438</v>
      </c>
      <c r="D68" s="227">
        <f>ABS(D63-D58)</f>
        <v>94.139977058857966</v>
      </c>
      <c r="E68" s="227">
        <f t="shared" ref="E68:J68" si="6">ABS(E63-E58)</f>
        <v>87.992421350234423</v>
      </c>
      <c r="F68" s="227">
        <f t="shared" si="6"/>
        <v>77.575790135663425</v>
      </c>
      <c r="G68" s="227">
        <f t="shared" si="6"/>
        <v>75.217264068419979</v>
      </c>
      <c r="H68" s="227">
        <f t="shared" si="6"/>
        <v>39.612339466102668</v>
      </c>
      <c r="I68" s="227">
        <f t="shared" si="6"/>
        <v>48.793315378037647</v>
      </c>
      <c r="J68" s="227">
        <f t="shared" si="6"/>
        <v>7.8299723447183283</v>
      </c>
      <c r="L68" s="217">
        <f>SUM(D68:J68)</f>
        <v>431.16107980203441</v>
      </c>
      <c r="M68" s="230">
        <f>AVERAGE(D68:J68)</f>
        <v>61.594439971719204</v>
      </c>
      <c r="R68" s="220">
        <v>0</v>
      </c>
      <c r="S68" s="236">
        <v>728.14760446983291</v>
      </c>
      <c r="T68" s="236">
        <v>104.02108635283327</v>
      </c>
      <c r="U68" s="257">
        <v>4.526630459724684</v>
      </c>
      <c r="V68" s="257">
        <v>0.32333074712319176</v>
      </c>
      <c r="W68" s="258">
        <v>57166.011234541525</v>
      </c>
      <c r="X68" s="237">
        <v>4083.2865167529658</v>
      </c>
    </row>
    <row r="69" spans="2:29" x14ac:dyDescent="0.3">
      <c r="B69" s="212" t="s">
        <v>1383</v>
      </c>
      <c r="C69" s="227" t="s">
        <v>1438</v>
      </c>
      <c r="D69" s="227">
        <f>ABS(D64-D59)</f>
        <v>37.63580001422423</v>
      </c>
      <c r="E69" s="227">
        <f t="shared" ref="E69:J69" si="7">ABS(E64-E59)</f>
        <v>139.70512126986873</v>
      </c>
      <c r="F69" s="227">
        <f t="shared" si="7"/>
        <v>23.422293520265868</v>
      </c>
      <c r="G69" s="227">
        <f t="shared" si="7"/>
        <v>51.253426761420258</v>
      </c>
      <c r="H69" s="227">
        <f t="shared" si="7"/>
        <v>22.673139986015812</v>
      </c>
      <c r="I69" s="227">
        <f t="shared" si="7"/>
        <v>10.148225233583929</v>
      </c>
      <c r="J69" s="227">
        <f t="shared" si="7"/>
        <v>12.148517882419583</v>
      </c>
      <c r="L69" s="217">
        <f>SUM(D69:J69)</f>
        <v>296.98652466779845</v>
      </c>
      <c r="M69" s="230">
        <f>AVERAGE(D69:J69)</f>
        <v>42.426646381114061</v>
      </c>
    </row>
    <row r="70" spans="2:29" x14ac:dyDescent="0.3">
      <c r="B70" s="212"/>
      <c r="C70" s="221"/>
      <c r="D70" s="221"/>
      <c r="E70" s="221"/>
      <c r="F70" s="221"/>
      <c r="G70" s="221"/>
      <c r="H70" s="221"/>
      <c r="I70" s="221"/>
      <c r="J70" s="221"/>
      <c r="K70" s="216" t="s">
        <v>1366</v>
      </c>
      <c r="L70" s="216">
        <f>SUM(L68:L69)</f>
        <v>728.14760446983291</v>
      </c>
      <c r="M70" s="231">
        <f>SUM(M68:M69)</f>
        <v>104.02108635283327</v>
      </c>
      <c r="R70" s="216" t="s">
        <v>1448</v>
      </c>
    </row>
    <row r="71" spans="2:29" x14ac:dyDescent="0.3">
      <c r="B71" s="212"/>
      <c r="C71" s="221"/>
      <c r="D71" s="221"/>
      <c r="E71" s="221"/>
      <c r="F71" s="221"/>
      <c r="G71" s="221"/>
      <c r="H71" s="221"/>
      <c r="I71" s="221"/>
      <c r="J71" s="221"/>
      <c r="K71" s="216"/>
      <c r="L71" s="216"/>
      <c r="M71" s="216"/>
      <c r="S71" s="217">
        <v>0</v>
      </c>
      <c r="T71" s="217">
        <v>0.1</v>
      </c>
      <c r="U71" s="217">
        <v>0.2</v>
      </c>
      <c r="V71" s="217">
        <v>0.3</v>
      </c>
      <c r="W71" s="217">
        <v>0.4</v>
      </c>
      <c r="X71" s="217">
        <v>0.5</v>
      </c>
      <c r="Y71" s="217">
        <v>0.6</v>
      </c>
      <c r="Z71" s="217">
        <v>0.7</v>
      </c>
      <c r="AA71" s="217">
        <v>0.8</v>
      </c>
      <c r="AB71" s="217">
        <v>0.9</v>
      </c>
      <c r="AC71" s="217">
        <v>1</v>
      </c>
    </row>
    <row r="72" spans="2:29" x14ac:dyDescent="0.3">
      <c r="B72" s="213" t="s">
        <v>1427</v>
      </c>
      <c r="M72" s="216" t="s">
        <v>1437</v>
      </c>
      <c r="R72" s="217" t="s">
        <v>1435</v>
      </c>
      <c r="S72" s="217">
        <v>104.02108635283327</v>
      </c>
      <c r="T72" s="217">
        <v>104.50963357214665</v>
      </c>
      <c r="U72" s="217">
        <v>106.32694978235912</v>
      </c>
      <c r="V72" s="217">
        <v>110.14281547353117</v>
      </c>
      <c r="W72" s="217">
        <v>113.79790707741344</v>
      </c>
      <c r="X72" s="217">
        <v>117.01390997866855</v>
      </c>
      <c r="Y72" s="217">
        <v>120.03247281920456</v>
      </c>
      <c r="Z72" s="217">
        <v>123.1268480563609</v>
      </c>
      <c r="AA72" s="217">
        <v>126.5862464273913</v>
      </c>
      <c r="AB72" s="217">
        <v>132.70161741448442</v>
      </c>
      <c r="AC72" s="217">
        <v>143.01214872381328</v>
      </c>
    </row>
    <row r="73" spans="2:29" x14ac:dyDescent="0.3">
      <c r="B73" s="212"/>
      <c r="C73" s="212">
        <v>2011</v>
      </c>
      <c r="D73" s="212">
        <v>2012</v>
      </c>
      <c r="E73" s="212">
        <v>2013</v>
      </c>
      <c r="F73" s="212">
        <v>2014</v>
      </c>
      <c r="G73" s="212">
        <v>2015</v>
      </c>
      <c r="H73" s="212">
        <v>2016</v>
      </c>
      <c r="I73" s="212">
        <v>2017</v>
      </c>
      <c r="J73" s="212">
        <v>2018</v>
      </c>
      <c r="L73" s="216" t="s">
        <v>1418</v>
      </c>
      <c r="M73" s="231" t="s">
        <v>1439</v>
      </c>
      <c r="R73" s="217" t="s">
        <v>1437</v>
      </c>
      <c r="S73" s="232">
        <v>0.32333074712319176</v>
      </c>
      <c r="T73" s="232">
        <v>0.33240027808366723</v>
      </c>
      <c r="U73" s="232">
        <v>0.34091386515495847</v>
      </c>
      <c r="V73" s="232">
        <v>0.35688187320618703</v>
      </c>
      <c r="W73" s="232">
        <v>0.37104490466306661</v>
      </c>
      <c r="X73" s="232">
        <v>0.38221864172063658</v>
      </c>
      <c r="Y73" s="232">
        <v>0.39151672522241221</v>
      </c>
      <c r="Z73" s="232">
        <v>0.40022310664152072</v>
      </c>
      <c r="AA73" s="232">
        <v>0.40970494475940333</v>
      </c>
      <c r="AB73" s="232">
        <v>0.43195560584023307</v>
      </c>
      <c r="AC73" s="232">
        <v>0.46874748711326625</v>
      </c>
    </row>
    <row r="74" spans="2:29" x14ac:dyDescent="0.3">
      <c r="B74" s="212" t="s">
        <v>1382</v>
      </c>
      <c r="C74" s="227" t="s">
        <v>1438</v>
      </c>
      <c r="D74" s="221">
        <f>ABS((D63-D58)/D58)</f>
        <v>0.27325961621693123</v>
      </c>
      <c r="E74" s="221">
        <f t="shared" ref="E74:J74" si="8">ABS((E63-E58)/E58)</f>
        <v>0.54190846174330964</v>
      </c>
      <c r="F74" s="221">
        <f t="shared" si="8"/>
        <v>0.44895554661831899</v>
      </c>
      <c r="G74" s="221">
        <f t="shared" si="8"/>
        <v>0.42944429853062177</v>
      </c>
      <c r="H74" s="221">
        <f t="shared" si="8"/>
        <v>0.13660377732368348</v>
      </c>
      <c r="I74" s="221">
        <f t="shared" si="8"/>
        <v>0.24206134793347273</v>
      </c>
      <c r="J74" s="221">
        <f t="shared" si="8"/>
        <v>3.2283551670915844E-2</v>
      </c>
      <c r="L74" s="232">
        <f>SUM(D74:J74)</f>
        <v>2.1045166000372535</v>
      </c>
      <c r="M74" s="233">
        <f>AVERAGE(D74:J74)</f>
        <v>0.30064522857675052</v>
      </c>
      <c r="R74" s="217" t="s">
        <v>1436</v>
      </c>
      <c r="S74" s="217">
        <v>4083.2865167529658</v>
      </c>
      <c r="T74" s="217">
        <v>4218.8691914741148</v>
      </c>
      <c r="U74" s="217">
        <v>4468.9109145603761</v>
      </c>
      <c r="V74" s="217">
        <v>4772.7991114561701</v>
      </c>
      <c r="W74" s="217">
        <v>5109.7414606823604</v>
      </c>
      <c r="X74" s="217">
        <v>5479.9963573749583</v>
      </c>
      <c r="Y74" s="217">
        <v>5894.0727986866768</v>
      </c>
      <c r="Z74" s="217">
        <v>6368.50217366992</v>
      </c>
      <c r="AA74" s="217">
        <v>6926.2022548627319</v>
      </c>
      <c r="AB74" s="217">
        <v>7599.6881586566997</v>
      </c>
      <c r="AC74" s="217">
        <v>8436.4062240339499</v>
      </c>
    </row>
    <row r="75" spans="2:29" x14ac:dyDescent="0.3">
      <c r="B75" s="212" t="s">
        <v>1383</v>
      </c>
      <c r="C75" s="227" t="s">
        <v>1438</v>
      </c>
      <c r="D75" s="221">
        <f>ABS((D64-D59)/D59)</f>
        <v>0.69157933414732953</v>
      </c>
      <c r="E75" s="221">
        <f t="shared" ref="E75:J75" si="9">ABS((E64-E59)/E59)</f>
        <v>0.60279823968940438</v>
      </c>
      <c r="F75" s="221">
        <f t="shared" si="9"/>
        <v>0.20282875619105598</v>
      </c>
      <c r="G75" s="221">
        <f t="shared" si="9"/>
        <v>0.35764200733828122</v>
      </c>
      <c r="H75" s="221">
        <f t="shared" si="9"/>
        <v>0.32678359548000163</v>
      </c>
      <c r="I75" s="221">
        <f t="shared" si="9"/>
        <v>0.1238983797088371</v>
      </c>
      <c r="J75" s="221">
        <f t="shared" si="9"/>
        <v>0.11658354713252041</v>
      </c>
      <c r="L75" s="232">
        <f>SUM(D75:J75)</f>
        <v>2.4221138596874305</v>
      </c>
      <c r="M75" s="233">
        <f>AVERAGE(D75:J75)</f>
        <v>0.34601626566963295</v>
      </c>
    </row>
    <row r="76" spans="2:29" x14ac:dyDescent="0.3">
      <c r="B76" s="212"/>
      <c r="C76" s="221"/>
      <c r="D76" s="221"/>
      <c r="E76" s="221"/>
      <c r="F76" s="221"/>
      <c r="G76" s="221"/>
      <c r="H76" s="221"/>
      <c r="I76" s="221"/>
      <c r="J76" s="221"/>
      <c r="K76" s="216" t="s">
        <v>1366</v>
      </c>
      <c r="L76" s="238">
        <f>SUM(L74:L75)</f>
        <v>4.526630459724684</v>
      </c>
      <c r="M76" s="234">
        <f>AVERAGE(M74:M75)</f>
        <v>0.32333074712319176</v>
      </c>
      <c r="S76" s="217">
        <v>0</v>
      </c>
      <c r="T76" s="217">
        <v>0.1</v>
      </c>
      <c r="U76" s="217">
        <v>0.2</v>
      </c>
      <c r="V76" s="217">
        <v>0.3</v>
      </c>
      <c r="W76" s="217">
        <v>0.4</v>
      </c>
      <c r="X76" s="217">
        <v>0.5</v>
      </c>
      <c r="Y76" s="217">
        <v>0.6</v>
      </c>
      <c r="Z76" s="217">
        <v>0.7</v>
      </c>
      <c r="AA76" s="217">
        <v>0.8</v>
      </c>
      <c r="AB76" s="217">
        <v>0.9</v>
      </c>
      <c r="AC76" s="217">
        <v>1</v>
      </c>
    </row>
    <row r="77" spans="2:29" x14ac:dyDescent="0.3">
      <c r="B77" s="212"/>
      <c r="C77" s="221"/>
      <c r="D77" s="221"/>
      <c r="E77" s="221"/>
      <c r="F77" s="221"/>
      <c r="G77" s="221"/>
      <c r="H77" s="221"/>
      <c r="I77" s="221"/>
      <c r="J77" s="221"/>
      <c r="K77" s="216"/>
      <c r="L77" s="238"/>
      <c r="M77" s="239"/>
      <c r="R77" s="217" t="s">
        <v>1435</v>
      </c>
      <c r="S77" s="217">
        <f>S72/$S72*100</f>
        <v>100</v>
      </c>
      <c r="T77" s="217">
        <f t="shared" ref="T77:AC77" si="10">T72/$S72*100</f>
        <v>100.46966171614116</v>
      </c>
      <c r="U77" s="217">
        <f t="shared" si="10"/>
        <v>102.21672692563939</v>
      </c>
      <c r="V77" s="217">
        <f t="shared" si="10"/>
        <v>105.88508477976606</v>
      </c>
      <c r="W77" s="217">
        <f t="shared" si="10"/>
        <v>109.39888350273309</v>
      </c>
      <c r="X77" s="217">
        <f t="shared" si="10"/>
        <v>112.49056713536369</v>
      </c>
      <c r="Y77" s="217">
        <f t="shared" si="10"/>
        <v>115.39244303992521</v>
      </c>
      <c r="Z77" s="217">
        <f t="shared" si="10"/>
        <v>118.36720070267488</v>
      </c>
      <c r="AA77" s="217">
        <f t="shared" si="10"/>
        <v>121.69287099926871</v>
      </c>
      <c r="AB77" s="217">
        <f t="shared" si="10"/>
        <v>127.57184342833001</v>
      </c>
      <c r="AC77" s="217">
        <f t="shared" si="10"/>
        <v>137.48380615707538</v>
      </c>
    </row>
    <row r="78" spans="2:29" x14ac:dyDescent="0.3">
      <c r="B78" s="213" t="s">
        <v>1423</v>
      </c>
      <c r="C78" s="221"/>
      <c r="D78" s="221"/>
      <c r="E78" s="221"/>
      <c r="F78" s="221"/>
      <c r="G78" s="221"/>
      <c r="H78" s="221"/>
      <c r="I78" s="221"/>
      <c r="J78" s="221"/>
      <c r="K78" s="216"/>
      <c r="L78" s="235"/>
      <c r="M78" s="216" t="s">
        <v>1436</v>
      </c>
      <c r="R78" s="217" t="s">
        <v>1437</v>
      </c>
      <c r="S78" s="217">
        <f t="shared" ref="S78:AC79" si="11">S73/$S73*100</f>
        <v>100</v>
      </c>
      <c r="T78" s="217">
        <f t="shared" si="11"/>
        <v>102.80503201170038</v>
      </c>
      <c r="U78" s="217">
        <f t="shared" si="11"/>
        <v>105.43812123907517</v>
      </c>
      <c r="V78" s="217">
        <f t="shared" si="11"/>
        <v>110.37671993199336</v>
      </c>
      <c r="W78" s="217">
        <f t="shared" si="11"/>
        <v>114.75707397592328</v>
      </c>
      <c r="X78" s="217">
        <f t="shared" si="11"/>
        <v>118.21289658388349</v>
      </c>
      <c r="Y78" s="217">
        <f t="shared" si="11"/>
        <v>121.08861551395884</v>
      </c>
      <c r="Z78" s="217">
        <f t="shared" si="11"/>
        <v>123.78133233615185</v>
      </c>
      <c r="AA78" s="217">
        <f t="shared" si="11"/>
        <v>126.71388304537035</v>
      </c>
      <c r="AB78" s="217">
        <f t="shared" si="11"/>
        <v>133.59558584623389</v>
      </c>
      <c r="AC78" s="217">
        <f t="shared" si="11"/>
        <v>144.97460921483892</v>
      </c>
    </row>
    <row r="79" spans="2:29" x14ac:dyDescent="0.3">
      <c r="B79" s="212"/>
      <c r="C79" s="212">
        <v>2011</v>
      </c>
      <c r="D79" s="212">
        <v>2012</v>
      </c>
      <c r="E79" s="212">
        <v>2013</v>
      </c>
      <c r="F79" s="212">
        <v>2014</v>
      </c>
      <c r="G79" s="212">
        <v>2015</v>
      </c>
      <c r="H79" s="212">
        <v>2016</v>
      </c>
      <c r="I79" s="212">
        <v>2017</v>
      </c>
      <c r="J79" s="212">
        <v>2018</v>
      </c>
      <c r="K79" s="216"/>
      <c r="L79" s="216" t="s">
        <v>1424</v>
      </c>
      <c r="M79" s="231" t="s">
        <v>1425</v>
      </c>
      <c r="R79" s="217" t="s">
        <v>1436</v>
      </c>
      <c r="S79" s="217">
        <f t="shared" si="11"/>
        <v>100</v>
      </c>
      <c r="T79" s="217">
        <f t="shared" si="11"/>
        <v>103.32043010366473</v>
      </c>
      <c r="U79" s="217">
        <f t="shared" si="11"/>
        <v>109.44397108126664</v>
      </c>
      <c r="V79" s="217">
        <f t="shared" si="11"/>
        <v>116.88621633270803</v>
      </c>
      <c r="W79" s="217">
        <f t="shared" si="11"/>
        <v>125.13796031010904</v>
      </c>
      <c r="X79" s="217">
        <f t="shared" si="11"/>
        <v>134.20553113017056</v>
      </c>
      <c r="Y79" s="217">
        <f t="shared" si="11"/>
        <v>144.34629493924541</v>
      </c>
      <c r="Z79" s="217">
        <f t="shared" si="11"/>
        <v>155.96510672325195</v>
      </c>
      <c r="AA79" s="217">
        <f t="shared" si="11"/>
        <v>169.62322448953338</v>
      </c>
      <c r="AB79" s="217">
        <f t="shared" si="11"/>
        <v>186.11694593256172</v>
      </c>
      <c r="AC79" s="217">
        <f t="shared" si="11"/>
        <v>206.60823553333677</v>
      </c>
    </row>
    <row r="80" spans="2:29" x14ac:dyDescent="0.3">
      <c r="B80" s="212" t="s">
        <v>1382</v>
      </c>
      <c r="C80" s="227" t="s">
        <v>1438</v>
      </c>
      <c r="D80" s="227">
        <f>(D63-D58)^2</f>
        <v>8862.3352806423045</v>
      </c>
      <c r="E80" s="227">
        <f t="shared" ref="E80:J80" si="12">(E63-E58)^2</f>
        <v>7742.6662150771908</v>
      </c>
      <c r="F80" s="227">
        <f t="shared" si="12"/>
        <v>6018.0032151724945</v>
      </c>
      <c r="G80" s="227">
        <f t="shared" si="12"/>
        <v>5657.6368139384231</v>
      </c>
      <c r="H80" s="227">
        <f t="shared" si="12"/>
        <v>1569.1374379777551</v>
      </c>
      <c r="I80" s="227">
        <f t="shared" si="12"/>
        <v>2380.787625580645</v>
      </c>
      <c r="J80" s="227">
        <f t="shared" si="12"/>
        <v>61.308466919053835</v>
      </c>
      <c r="K80" s="216"/>
      <c r="L80" s="217">
        <f>SUM(D80:J80)</f>
        <v>32291.875055307864</v>
      </c>
      <c r="M80" s="230">
        <f>AVERAGE(D80:J80)</f>
        <v>4613.1250079011234</v>
      </c>
    </row>
    <row r="81" spans="2:34" x14ac:dyDescent="0.3">
      <c r="B81" s="212" t="s">
        <v>1383</v>
      </c>
      <c r="C81" s="227" t="s">
        <v>1438</v>
      </c>
      <c r="D81" s="227">
        <f>(D64-D59)^2</f>
        <v>1416.4534427106805</v>
      </c>
      <c r="E81" s="227">
        <f t="shared" ref="E81:J81" si="13">(E64-E59)^2</f>
        <v>19517.520909028728</v>
      </c>
      <c r="F81" s="227">
        <f t="shared" si="13"/>
        <v>548.60383374948844</v>
      </c>
      <c r="G81" s="227">
        <f t="shared" si="13"/>
        <v>2626.9137547882701</v>
      </c>
      <c r="H81" s="227">
        <f t="shared" si="13"/>
        <v>514.07127682546911</v>
      </c>
      <c r="I81" s="227">
        <f t="shared" si="13"/>
        <v>102.98647539154959</v>
      </c>
      <c r="J81" s="227">
        <f t="shared" si="13"/>
        <v>147.58648673946837</v>
      </c>
      <c r="K81" s="216"/>
      <c r="L81" s="217">
        <f>SUM(D81:J81)</f>
        <v>24874.136179233657</v>
      </c>
      <c r="M81" s="230">
        <f>AVERAGE(D81:J81)</f>
        <v>3553.4480256048082</v>
      </c>
    </row>
    <row r="82" spans="2:34" x14ac:dyDescent="0.3">
      <c r="B82" s="212"/>
      <c r="C82" s="227"/>
      <c r="D82" s="227"/>
      <c r="E82" s="227"/>
      <c r="F82" s="227"/>
      <c r="G82" s="227"/>
      <c r="H82" s="227"/>
      <c r="I82" s="227"/>
      <c r="J82" s="227"/>
      <c r="K82" s="216" t="s">
        <v>1366</v>
      </c>
      <c r="L82" s="216">
        <f>SUM(L80:L81)</f>
        <v>57166.011234541525</v>
      </c>
      <c r="M82" s="231">
        <f>AVERAGE(M80:M81)</f>
        <v>4083.2865167529658</v>
      </c>
    </row>
    <row r="83" spans="2:34" ht="16.2" thickBot="1" x14ac:dyDescent="0.35">
      <c r="B83" s="212"/>
      <c r="C83" s="227"/>
      <c r="D83" s="227"/>
      <c r="E83" s="227"/>
      <c r="F83" s="227"/>
      <c r="G83" s="227"/>
      <c r="H83" s="227"/>
      <c r="I83" s="227"/>
      <c r="J83" s="227"/>
    </row>
    <row r="84" spans="2:34" x14ac:dyDescent="0.3">
      <c r="B84" s="215" t="s">
        <v>1419</v>
      </c>
      <c r="C84" s="242"/>
      <c r="D84" s="242"/>
      <c r="E84" s="242"/>
      <c r="F84" s="242"/>
      <c r="G84" s="242"/>
      <c r="H84" s="242"/>
      <c r="I84" s="242"/>
      <c r="J84" s="243"/>
    </row>
    <row r="85" spans="2:34" x14ac:dyDescent="0.3">
      <c r="B85" s="240"/>
      <c r="C85" s="244">
        <v>2011</v>
      </c>
      <c r="D85" s="244">
        <v>2012</v>
      </c>
      <c r="E85" s="244">
        <v>2013</v>
      </c>
      <c r="F85" s="244">
        <v>2014</v>
      </c>
      <c r="G85" s="244">
        <v>2015</v>
      </c>
      <c r="H85" s="244">
        <v>2016</v>
      </c>
      <c r="I85" s="244">
        <v>2017</v>
      </c>
      <c r="J85" s="245">
        <v>2018</v>
      </c>
    </row>
    <row r="86" spans="2:34" x14ac:dyDescent="0.3">
      <c r="B86" s="240" t="s">
        <v>1420</v>
      </c>
      <c r="C86" s="244">
        <f t="shared" ref="C86:J86" si="14">C51*C63</f>
        <v>37014.059135658674</v>
      </c>
      <c r="D86" s="244">
        <f t="shared" si="14"/>
        <v>38744.637808607833</v>
      </c>
      <c r="E86" s="244">
        <f t="shared" si="14"/>
        <v>36473.24551086178</v>
      </c>
      <c r="F86" s="244">
        <f t="shared" si="14"/>
        <v>42689.81000793264</v>
      </c>
      <c r="G86" s="244">
        <f t="shared" si="14"/>
        <v>45958.254836575317</v>
      </c>
      <c r="H86" s="244">
        <f t="shared" si="14"/>
        <v>49388.517540878718</v>
      </c>
      <c r="I86" s="244">
        <f t="shared" si="14"/>
        <v>45861.178516171582</v>
      </c>
      <c r="J86" s="245">
        <f t="shared" si="14"/>
        <v>39428.185237846657</v>
      </c>
    </row>
    <row r="87" spans="2:34" ht="16.2" thickBot="1" x14ac:dyDescent="0.35">
      <c r="B87" s="241" t="s">
        <v>1421</v>
      </c>
      <c r="C87" s="246">
        <f t="shared" ref="C87:J87" si="15">C53*C64</f>
        <v>14223.76014462181</v>
      </c>
      <c r="D87" s="246">
        <f t="shared" si="15"/>
        <v>15645.109593966399</v>
      </c>
      <c r="E87" s="246">
        <f t="shared" si="15"/>
        <v>13410.593479677014</v>
      </c>
      <c r="F87" s="246">
        <f t="shared" si="15"/>
        <v>15696.318759747939</v>
      </c>
      <c r="G87" s="246">
        <f t="shared" si="15"/>
        <v>16898.070462777119</v>
      </c>
      <c r="H87" s="246">
        <f t="shared" si="15"/>
        <v>18159.31985288722</v>
      </c>
      <c r="I87" s="246">
        <f t="shared" si="15"/>
        <v>16862.377146999952</v>
      </c>
      <c r="J87" s="247">
        <f t="shared" si="15"/>
        <v>14497.074676524189</v>
      </c>
    </row>
    <row r="88" spans="2:34" x14ac:dyDescent="0.3">
      <c r="B88" s="212"/>
      <c r="C88" s="227"/>
      <c r="D88" s="227"/>
      <c r="E88" s="227"/>
      <c r="F88" s="227"/>
      <c r="G88" s="227"/>
      <c r="H88" s="227"/>
      <c r="I88" s="227"/>
      <c r="J88" s="227"/>
    </row>
    <row r="89" spans="2:34" x14ac:dyDescent="0.3">
      <c r="B89" s="213" t="s">
        <v>1422</v>
      </c>
      <c r="C89" s="227"/>
      <c r="D89" s="227"/>
      <c r="E89" s="227"/>
      <c r="F89" s="227"/>
      <c r="G89" s="227"/>
      <c r="H89" s="227"/>
      <c r="I89" s="227"/>
      <c r="J89" s="227"/>
    </row>
    <row r="90" spans="2:34" x14ac:dyDescent="0.3">
      <c r="B90" s="212"/>
      <c r="C90" s="227">
        <v>2011</v>
      </c>
      <c r="D90" s="227">
        <v>2012</v>
      </c>
      <c r="E90" s="227">
        <v>2013</v>
      </c>
      <c r="F90" s="227">
        <v>2014</v>
      </c>
      <c r="G90" s="227">
        <v>2015</v>
      </c>
      <c r="H90" s="227">
        <v>2016</v>
      </c>
      <c r="I90" s="227">
        <v>2017</v>
      </c>
      <c r="J90" s="227">
        <v>2018</v>
      </c>
    </row>
    <row r="91" spans="2:34" x14ac:dyDescent="0.3">
      <c r="B91" s="212" t="s">
        <v>1420</v>
      </c>
      <c r="C91" s="227">
        <f t="shared" ref="C91:J91" si="16">C86-C52</f>
        <v>0</v>
      </c>
      <c r="D91" s="227">
        <f t="shared" si="16"/>
        <v>-14568.262744573847</v>
      </c>
      <c r="E91" s="227">
        <f t="shared" si="16"/>
        <v>12818.6340888423</v>
      </c>
      <c r="F91" s="227">
        <f t="shared" si="16"/>
        <v>13227.33953562221</v>
      </c>
      <c r="G91" s="227">
        <f t="shared" si="16"/>
        <v>13807.121082138372</v>
      </c>
      <c r="H91" s="227">
        <f t="shared" si="16"/>
        <v>-7814.0926208688397</v>
      </c>
      <c r="I91" s="227">
        <f t="shared" si="16"/>
        <v>8937.7378242324266</v>
      </c>
      <c r="J91" s="227">
        <f t="shared" si="16"/>
        <v>1233.0738520013256</v>
      </c>
    </row>
    <row r="92" spans="2:34" x14ac:dyDescent="0.3">
      <c r="B92" s="212" t="s">
        <v>1421</v>
      </c>
      <c r="C92" s="227">
        <f t="shared" ref="C92:J92" si="17">C87-C54</f>
        <v>0</v>
      </c>
      <c r="D92" s="227">
        <f t="shared" si="17"/>
        <v>6396.2914758066654</v>
      </c>
      <c r="E92" s="227">
        <f t="shared" si="17"/>
        <v>-20352.080354372651</v>
      </c>
      <c r="F92" s="227">
        <f t="shared" si="17"/>
        <v>-3993.7025269579772</v>
      </c>
      <c r="G92" s="227">
        <f t="shared" si="17"/>
        <v>-9408.2426146971884</v>
      </c>
      <c r="H92" s="227">
        <f t="shared" si="17"/>
        <v>4472.5966263179544</v>
      </c>
      <c r="I92" s="227">
        <f t="shared" si="17"/>
        <v>1858.9057910145439</v>
      </c>
      <c r="J92" s="227">
        <f t="shared" si="17"/>
        <v>-1913.1638123200755</v>
      </c>
    </row>
    <row r="93" spans="2:34" ht="16.2" thickBot="1" x14ac:dyDescent="0.35">
      <c r="B93" s="212"/>
      <c r="C93" s="227"/>
      <c r="D93" s="227"/>
      <c r="E93" s="227"/>
      <c r="F93" s="227"/>
      <c r="G93" s="227"/>
      <c r="H93" s="227"/>
      <c r="I93" s="227"/>
      <c r="J93" s="227"/>
    </row>
    <row r="94" spans="2:34" x14ac:dyDescent="0.3">
      <c r="B94" s="215" t="s">
        <v>1392</v>
      </c>
      <c r="C94" s="222"/>
      <c r="D94" s="222"/>
      <c r="E94" s="222"/>
      <c r="F94" s="222"/>
      <c r="G94" s="222"/>
      <c r="H94" s="222"/>
      <c r="I94" s="222"/>
      <c r="J94" s="223"/>
      <c r="Z94" s="217" t="s">
        <v>1392</v>
      </c>
    </row>
    <row r="95" spans="2:34" x14ac:dyDescent="0.3">
      <c r="B95" s="218"/>
      <c r="C95" s="212">
        <v>2011</v>
      </c>
      <c r="D95" s="212">
        <v>2012</v>
      </c>
      <c r="E95" s="212">
        <v>2013</v>
      </c>
      <c r="F95" s="212">
        <v>2014</v>
      </c>
      <c r="G95" s="212">
        <v>2015</v>
      </c>
      <c r="H95" s="212">
        <v>2016</v>
      </c>
      <c r="I95" s="212">
        <v>2017</v>
      </c>
      <c r="J95" s="224">
        <v>2018</v>
      </c>
      <c r="AA95" s="217">
        <v>2011</v>
      </c>
      <c r="AB95" s="217">
        <v>2012</v>
      </c>
      <c r="AC95" s="217">
        <v>2013</v>
      </c>
      <c r="AD95" s="217">
        <v>2014</v>
      </c>
      <c r="AE95" s="217">
        <v>2015</v>
      </c>
      <c r="AF95" s="217">
        <v>2016</v>
      </c>
      <c r="AG95" s="217">
        <v>2017</v>
      </c>
      <c r="AH95" s="217">
        <v>2018</v>
      </c>
    </row>
    <row r="96" spans="2:34" x14ac:dyDescent="0.3">
      <c r="B96" s="218" t="s">
        <v>1388</v>
      </c>
      <c r="C96" s="10">
        <f>'Indicators RME'!C11+'RME Exponential Smoothing'!C91</f>
        <v>116550.06284119713</v>
      </c>
      <c r="D96" s="10">
        <f>'Indicators RME'!D11+'RME Exponential Smoothing'!D91</f>
        <v>120387.3249203733</v>
      </c>
      <c r="E96" s="10">
        <f>'Indicators RME'!E11+'RME Exponential Smoothing'!E91</f>
        <v>124844.79295000693</v>
      </c>
      <c r="F96" s="10">
        <f>'Indicators RME'!F11+'RME Exponential Smoothing'!F91</f>
        <v>132202.64375482415</v>
      </c>
      <c r="G96" s="10">
        <f>'Indicators RME'!G11+'RME Exponential Smoothing'!G91</f>
        <v>146985.17313394207</v>
      </c>
      <c r="H96" s="10">
        <f>'Indicators RME'!H11+'RME Exponential Smoothing'!H91</f>
        <v>143656.91627425814</v>
      </c>
      <c r="I96" s="10">
        <f>'Indicators RME'!I11+'RME Exponential Smoothing'!I91</f>
        <v>137567.34374280486</v>
      </c>
      <c r="J96" s="229">
        <f>'Indicators RME'!J11+'RME Exponential Smoothing'!J91</f>
        <v>132025.99179851572</v>
      </c>
      <c r="Z96" s="217" t="s">
        <v>1211</v>
      </c>
      <c r="AA96" s="217">
        <f>C96/1000</f>
        <v>116.55006284119713</v>
      </c>
      <c r="AB96" s="217">
        <f t="shared" ref="AB96:AH99" si="18">D96/1000</f>
        <v>120.3873249203733</v>
      </c>
      <c r="AC96" s="217">
        <f t="shared" si="18"/>
        <v>124.84479295000693</v>
      </c>
      <c r="AD96" s="217">
        <f t="shared" si="18"/>
        <v>132.20264375482415</v>
      </c>
      <c r="AE96" s="217">
        <f t="shared" si="18"/>
        <v>146.98517313394206</v>
      </c>
      <c r="AF96" s="217">
        <f t="shared" si="18"/>
        <v>143.65691627425815</v>
      </c>
      <c r="AG96" s="217">
        <f t="shared" si="18"/>
        <v>137.56734374280487</v>
      </c>
      <c r="AH96" s="217">
        <f t="shared" si="18"/>
        <v>132.02599179851572</v>
      </c>
    </row>
    <row r="97" spans="2:34" x14ac:dyDescent="0.3">
      <c r="B97" s="218" t="s">
        <v>1389</v>
      </c>
      <c r="C97" s="10">
        <f>'Indicators RME'!C17+'RME Exponential Smoothing'!C92</f>
        <v>141396.07179096719</v>
      </c>
      <c r="D97" s="10">
        <f>'Indicators RME'!D17+'RME Exponential Smoothing'!D92</f>
        <v>134393.37979221405</v>
      </c>
      <c r="E97" s="10">
        <f>'Indicators RME'!E17+'RME Exponential Smoothing'!E92</f>
        <v>131470.95626740411</v>
      </c>
      <c r="F97" s="10">
        <f>'Indicators RME'!F17+'RME Exponential Smoothing'!F92</f>
        <v>135553.62379715321</v>
      </c>
      <c r="G97" s="10">
        <f>'Indicators RME'!G17+'RME Exponential Smoothing'!G92</f>
        <v>152028.27932517027</v>
      </c>
      <c r="H97" s="10">
        <f>'Indicators RME'!H17+'RME Exponential Smoothing'!H92</f>
        <v>153169.41116339143</v>
      </c>
      <c r="I97" s="10">
        <f>'Indicators RME'!I17+'RME Exponential Smoothing'!I92</f>
        <v>154148.63206636492</v>
      </c>
      <c r="J97" s="229">
        <f>'Indicators RME'!J17+'RME Exponential Smoothing'!J92</f>
        <v>149094.91392503332</v>
      </c>
      <c r="Z97" s="217" t="s">
        <v>1212</v>
      </c>
      <c r="AA97" s="217">
        <f>C97/1000</f>
        <v>141.3960717909672</v>
      </c>
      <c r="AB97" s="217">
        <f t="shared" si="18"/>
        <v>134.39337979221406</v>
      </c>
      <c r="AC97" s="217">
        <f t="shared" si="18"/>
        <v>131.47095626740412</v>
      </c>
      <c r="AD97" s="217">
        <f t="shared" si="18"/>
        <v>135.55362379715322</v>
      </c>
      <c r="AE97" s="217">
        <f t="shared" si="18"/>
        <v>152.02827932517027</v>
      </c>
      <c r="AF97" s="217">
        <f t="shared" si="18"/>
        <v>153.16941116339143</v>
      </c>
      <c r="AG97" s="217">
        <f t="shared" si="18"/>
        <v>154.14863206636491</v>
      </c>
      <c r="AH97" s="217">
        <f t="shared" si="18"/>
        <v>149.09491392503332</v>
      </c>
    </row>
    <row r="98" spans="2:34" x14ac:dyDescent="0.3">
      <c r="B98" s="218" t="s">
        <v>1390</v>
      </c>
      <c r="C98" s="10">
        <f>'Indicators RME'!C5+'RME Exponential Smoothing'!C96</f>
        <v>248349.3661557695</v>
      </c>
      <c r="D98" s="10">
        <f>'Indicators RME'!D5+'RME Exponential Smoothing'!D96</f>
        <v>233680.05743783922</v>
      </c>
      <c r="E98" s="10">
        <f>'Indicators RME'!E5+'RME Exponential Smoothing'!E96</f>
        <v>231071.55932040649</v>
      </c>
      <c r="F98" s="10">
        <f>'Indicators RME'!F5+'RME Exponential Smoothing'!F96</f>
        <v>242258.74474089555</v>
      </c>
      <c r="G98" s="10">
        <f>'Indicators RME'!G5+'RME Exponential Smoothing'!G96</f>
        <v>266166.89401400997</v>
      </c>
      <c r="H98" s="10">
        <f>'Indicators RME'!H5+'RME Exponential Smoothing'!H96</f>
        <v>269021.64448029286</v>
      </c>
      <c r="I98" s="10">
        <f>'Indicators RME'!I5+'RME Exponential Smoothing'!I96</f>
        <v>261133.70145838769</v>
      </c>
      <c r="J98" s="229">
        <f>'Indicators RME'!J5+'RME Exponential Smoothing'!J96</f>
        <v>257449.56339396685</v>
      </c>
      <c r="Z98" s="217" t="s">
        <v>1449</v>
      </c>
      <c r="AA98" s="217">
        <f>C98/1000</f>
        <v>248.3493661557695</v>
      </c>
      <c r="AB98" s="217">
        <f t="shared" si="18"/>
        <v>233.68005743783922</v>
      </c>
      <c r="AC98" s="217">
        <f t="shared" si="18"/>
        <v>231.07155932040649</v>
      </c>
      <c r="AD98" s="217">
        <f t="shared" si="18"/>
        <v>242.25874474089554</v>
      </c>
      <c r="AE98" s="217">
        <f t="shared" si="18"/>
        <v>266.16689401400998</v>
      </c>
      <c r="AF98" s="217">
        <f t="shared" si="18"/>
        <v>269.02164448029288</v>
      </c>
      <c r="AG98" s="217">
        <f t="shared" si="18"/>
        <v>261.13370145838769</v>
      </c>
      <c r="AH98" s="217">
        <f t="shared" si="18"/>
        <v>257.44956339396686</v>
      </c>
    </row>
    <row r="99" spans="2:34" x14ac:dyDescent="0.3">
      <c r="B99" s="218" t="s">
        <v>1205</v>
      </c>
      <c r="C99" s="10">
        <f>C98-C97</f>
        <v>106953.29436480231</v>
      </c>
      <c r="D99" s="10">
        <f t="shared" ref="D99:J99" si="19">D98-D97</f>
        <v>99286.677645625168</v>
      </c>
      <c r="E99" s="10">
        <f t="shared" si="19"/>
        <v>99600.603053002385</v>
      </c>
      <c r="F99" s="10">
        <f t="shared" si="19"/>
        <v>106705.12094374234</v>
      </c>
      <c r="G99" s="10">
        <f t="shared" si="19"/>
        <v>114138.61468883971</v>
      </c>
      <c r="H99" s="10">
        <f t="shared" si="19"/>
        <v>115852.23331690143</v>
      </c>
      <c r="I99" s="10">
        <f t="shared" si="19"/>
        <v>106985.06939202276</v>
      </c>
      <c r="J99" s="229">
        <f t="shared" si="19"/>
        <v>108354.64946893352</v>
      </c>
      <c r="Z99" s="217" t="s">
        <v>1213</v>
      </c>
      <c r="AA99" s="217">
        <f>C99/1000</f>
        <v>106.9532943648023</v>
      </c>
      <c r="AB99" s="217">
        <f t="shared" si="18"/>
        <v>99.286677645625161</v>
      </c>
      <c r="AC99" s="217">
        <f t="shared" si="18"/>
        <v>99.600603053002388</v>
      </c>
      <c r="AD99" s="217">
        <f t="shared" si="18"/>
        <v>106.70512094374234</v>
      </c>
      <c r="AE99" s="217">
        <f t="shared" si="18"/>
        <v>114.13861468883971</v>
      </c>
      <c r="AF99" s="217">
        <f t="shared" si="18"/>
        <v>115.85223331690143</v>
      </c>
      <c r="AG99" s="217">
        <f t="shared" si="18"/>
        <v>106.98506939202277</v>
      </c>
      <c r="AH99" s="217">
        <f t="shared" si="18"/>
        <v>108.35464946893352</v>
      </c>
    </row>
    <row r="100" spans="2:34" x14ac:dyDescent="0.3">
      <c r="B100" s="218" t="s">
        <v>1391</v>
      </c>
      <c r="C100" s="10">
        <f>C96-C97</f>
        <v>-24846.008949770068</v>
      </c>
      <c r="D100" s="10">
        <f t="shared" ref="D100:J100" si="20">D96-D97</f>
        <v>-14006.054871840752</v>
      </c>
      <c r="E100" s="10">
        <f t="shared" si="20"/>
        <v>-6626.1633173971786</v>
      </c>
      <c r="F100" s="10">
        <f t="shared" si="20"/>
        <v>-3350.9800423290581</v>
      </c>
      <c r="G100" s="10">
        <f t="shared" si="20"/>
        <v>-5043.1061912282021</v>
      </c>
      <c r="H100" s="10">
        <f t="shared" si="20"/>
        <v>-9512.4948891332897</v>
      </c>
      <c r="I100" s="10">
        <f t="shared" si="20"/>
        <v>-16581.28832356006</v>
      </c>
      <c r="J100" s="229">
        <f t="shared" si="20"/>
        <v>-17068.922126517602</v>
      </c>
      <c r="Z100" s="217" t="s">
        <v>1181</v>
      </c>
      <c r="AA100" s="263">
        <f>Indicators!C29/1000</f>
        <v>73.1677844333026</v>
      </c>
      <c r="AB100" s="263">
        <f>Indicators!D29/1000</f>
        <v>66.908600348891369</v>
      </c>
      <c r="AC100" s="263">
        <f>Indicators!E29/1000</f>
        <v>65.613697243336091</v>
      </c>
      <c r="AD100" s="263">
        <f>Indicators!F29/1000</f>
        <v>67.563783906358822</v>
      </c>
      <c r="AE100" s="263">
        <f>Indicators!G29/1000</f>
        <v>68.568101349575414</v>
      </c>
      <c r="AF100" s="263">
        <f>Indicators!H29/1000</f>
        <v>68.273813012114118</v>
      </c>
      <c r="AG100" s="263">
        <f>Indicators!I29/1000</f>
        <v>66.391230627847676</v>
      </c>
      <c r="AH100" s="263">
        <f>Indicators!J29/1000</f>
        <v>64.70809410962093</v>
      </c>
    </row>
    <row r="101" spans="2:34" x14ac:dyDescent="0.3">
      <c r="B101" s="218"/>
      <c r="C101" s="212"/>
      <c r="D101" s="212"/>
      <c r="E101" s="212"/>
      <c r="F101" s="212"/>
      <c r="G101" s="212"/>
      <c r="H101" s="212"/>
      <c r="I101" s="212"/>
      <c r="J101" s="224"/>
    </row>
    <row r="102" spans="2:34" x14ac:dyDescent="0.3">
      <c r="B102" s="219" t="s">
        <v>1393</v>
      </c>
      <c r="C102" s="212"/>
      <c r="D102" s="212"/>
      <c r="E102" s="212"/>
      <c r="F102" s="212"/>
      <c r="G102" s="212"/>
      <c r="H102" s="212"/>
      <c r="I102" s="212"/>
      <c r="J102" s="224"/>
    </row>
    <row r="103" spans="2:34" x14ac:dyDescent="0.3">
      <c r="B103" s="218"/>
      <c r="C103" s="212">
        <v>2011</v>
      </c>
      <c r="D103" s="212">
        <v>2012</v>
      </c>
      <c r="E103" s="212">
        <v>2013</v>
      </c>
      <c r="F103" s="212">
        <v>2014</v>
      </c>
      <c r="G103" s="212">
        <v>2015</v>
      </c>
      <c r="H103" s="212">
        <v>2016</v>
      </c>
      <c r="I103" s="212">
        <v>2017</v>
      </c>
      <c r="J103" s="224">
        <v>2018</v>
      </c>
    </row>
    <row r="104" spans="2:34" x14ac:dyDescent="0.3">
      <c r="B104" s="218" t="s">
        <v>111</v>
      </c>
      <c r="C104" s="212">
        <f>'Indicators RME'!C41</f>
        <v>24.868262290717254</v>
      </c>
      <c r="D104" s="212">
        <f>'Indicators RME'!D41</f>
        <v>21.32127606847823</v>
      </c>
      <c r="E104" s="212">
        <f>'Indicators RME'!E41</f>
        <v>19.938578818326775</v>
      </c>
      <c r="F104" s="212">
        <f>'Indicators RME'!F41</f>
        <v>20.580466187835924</v>
      </c>
      <c r="G104" s="212">
        <f>'Indicators RME'!G41</f>
        <v>22.181597037049681</v>
      </c>
      <c r="H104" s="212">
        <f>'Indicators RME'!H41</f>
        <v>23.195501731092335</v>
      </c>
      <c r="I104" s="212">
        <f>'Indicators RME'!I41</f>
        <v>22.778048539224084</v>
      </c>
      <c r="J104" s="224">
        <f>'Indicators RME'!J41</f>
        <v>23.063858994033051</v>
      </c>
    </row>
    <row r="105" spans="2:34" x14ac:dyDescent="0.3">
      <c r="B105" s="218" t="s">
        <v>1388</v>
      </c>
      <c r="C105" s="212">
        <f>C96/'Other Data'!F$26*1000</f>
        <v>21.990992818958304</v>
      </c>
      <c r="D105" s="212">
        <f>D96/'Other Data'!G$26*1000</f>
        <v>22.656452296065435</v>
      </c>
      <c r="E105" s="212">
        <f>E96/'Other Data'!H$26*1000</f>
        <v>23.433149942753335</v>
      </c>
      <c r="F105" s="212">
        <f>F96/'Other Data'!I$26*1000</f>
        <v>24.721864715914457</v>
      </c>
      <c r="G105" s="212">
        <f>G96/'Other Data'!J$26*1000</f>
        <v>27.356257795261875</v>
      </c>
      <c r="H105" s="212">
        <f>H96/'Other Data'!K$26*1000</f>
        <v>26.579998200502921</v>
      </c>
      <c r="I105" s="212">
        <f>I96/'Other Data'!L$26*1000</f>
        <v>25.358970605884988</v>
      </c>
      <c r="J105" s="224">
        <f>J96/'Other Data'!M$26*1000</f>
        <v>24.277963222176076</v>
      </c>
    </row>
    <row r="106" spans="2:34" x14ac:dyDescent="0.3">
      <c r="B106" s="218" t="s">
        <v>1389</v>
      </c>
      <c r="C106" s="212">
        <f>C97/'Other Data'!F$26*1000</f>
        <v>26.679007489003038</v>
      </c>
      <c r="D106" s="212">
        <f>D97/'Other Data'!G$26*1000</f>
        <v>25.292340370410653</v>
      </c>
      <c r="E106" s="212">
        <f>E97/'Other Data'!H$26*1000</f>
        <v>24.676869243276478</v>
      </c>
      <c r="F106" s="212">
        <f>F97/'Other Data'!I$26*1000</f>
        <v>25.348497231870972</v>
      </c>
      <c r="G106" s="212">
        <f>G97/'Other Data'!J$26*1000</f>
        <v>28.294859357001727</v>
      </c>
      <c r="H106" s="212">
        <f>H97/'Other Data'!K$26*1000</f>
        <v>28.340039440374383</v>
      </c>
      <c r="I106" s="212">
        <f>I97/'Other Data'!L$26*1000</f>
        <v>28.415541967697415</v>
      </c>
      <c r="J106" s="224">
        <f>J97/'Other Data'!M$26*1000</f>
        <v>27.416728990830126</v>
      </c>
    </row>
    <row r="107" spans="2:34" x14ac:dyDescent="0.3">
      <c r="B107" s="218" t="s">
        <v>1390</v>
      </c>
      <c r="C107" s="212">
        <f>C98/'Other Data'!F$26*1000</f>
        <v>46.859255109675566</v>
      </c>
      <c r="D107" s="212">
        <f>D98/'Other Data'!G$26*1000</f>
        <v>43.977728364543665</v>
      </c>
      <c r="E107" s="212">
        <f>E98/'Other Data'!H$26*1000</f>
        <v>43.371728761080107</v>
      </c>
      <c r="F107" s="212">
        <f>F98/'Other Data'!I$26*1000</f>
        <v>45.302330903750381</v>
      </c>
      <c r="G107" s="212">
        <f>G98/'Other Data'!J$26*1000</f>
        <v>49.537854832311552</v>
      </c>
      <c r="H107" s="212">
        <f>H98/'Other Data'!K$26*1000</f>
        <v>49.775499931595256</v>
      </c>
      <c r="I107" s="212">
        <f>I98/'Other Data'!L$26*1000</f>
        <v>48.137019145109072</v>
      </c>
      <c r="J107" s="224">
        <f>J98/'Other Data'!M$26*1000</f>
        <v>47.341822216209124</v>
      </c>
    </row>
    <row r="108" spans="2:34" ht="16.2" thickBot="1" x14ac:dyDescent="0.35">
      <c r="B108" s="220" t="s">
        <v>1205</v>
      </c>
      <c r="C108" s="225">
        <f>C99/'Other Data'!F$26*1000</f>
        <v>20.180247620672521</v>
      </c>
      <c r="D108" s="225">
        <f>D99/'Other Data'!G$26*1000</f>
        <v>18.685387994133009</v>
      </c>
      <c r="E108" s="225">
        <f>E99/'Other Data'!H$26*1000</f>
        <v>18.694859517803629</v>
      </c>
      <c r="F108" s="225">
        <f>F99/'Other Data'!I$26*1000</f>
        <v>19.953833671879412</v>
      </c>
      <c r="G108" s="225">
        <f>G99/'Other Data'!J$26*1000</f>
        <v>21.242995475309826</v>
      </c>
      <c r="H108" s="225">
        <f>H99/'Other Data'!K$26*1000</f>
        <v>21.435460491220869</v>
      </c>
      <c r="I108" s="225">
        <f>I99/'Other Data'!L$26*1000</f>
        <v>19.721477177411661</v>
      </c>
      <c r="J108" s="226">
        <f>J99/'Other Data'!M$26*1000</f>
        <v>19.925093225378998</v>
      </c>
    </row>
    <row r="109" spans="2:34" x14ac:dyDescent="0.3">
      <c r="C109" s="212"/>
      <c r="D109" s="212"/>
      <c r="E109" s="212"/>
      <c r="F109" s="212"/>
      <c r="G109" s="212"/>
      <c r="H109" s="212"/>
      <c r="I109" s="212"/>
      <c r="J109" s="212"/>
    </row>
    <row r="110" spans="2:34" x14ac:dyDescent="0.3">
      <c r="C110" s="212"/>
      <c r="D110" s="212"/>
      <c r="E110" s="212"/>
      <c r="F110" s="212"/>
      <c r="G110" s="212"/>
      <c r="H110" s="212"/>
      <c r="I110" s="212"/>
      <c r="J110" s="212"/>
    </row>
    <row r="111" spans="2:34" x14ac:dyDescent="0.3">
      <c r="B111" s="213" t="s">
        <v>1385</v>
      </c>
      <c r="C111" s="212"/>
      <c r="D111" s="212"/>
      <c r="E111" s="212"/>
      <c r="F111" s="212"/>
      <c r="G111" s="212"/>
      <c r="H111" s="212"/>
      <c r="I111" s="212"/>
      <c r="J111" s="212"/>
    </row>
    <row r="112" spans="2:34" x14ac:dyDescent="0.3">
      <c r="B112" s="212"/>
      <c r="C112" s="212">
        <v>2011</v>
      </c>
      <c r="D112" s="212">
        <v>2012</v>
      </c>
      <c r="E112" s="212">
        <v>2013</v>
      </c>
      <c r="F112" s="212">
        <v>2014</v>
      </c>
      <c r="G112" s="212">
        <v>2015</v>
      </c>
      <c r="H112" s="212">
        <v>2016</v>
      </c>
      <c r="I112" s="212">
        <v>2017</v>
      </c>
      <c r="J112" s="212">
        <v>2018</v>
      </c>
    </row>
    <row r="113" spans="2:13" x14ac:dyDescent="0.3">
      <c r="B113" s="212" t="s">
        <v>1386</v>
      </c>
      <c r="C113" s="212">
        <f>C51*C63</f>
        <v>37014.059135658674</v>
      </c>
      <c r="D113" s="212">
        <f t="shared" ref="D113:J113" si="21">D51*D63</f>
        <v>38744.637808607833</v>
      </c>
      <c r="E113" s="212">
        <f t="shared" si="21"/>
        <v>36473.24551086178</v>
      </c>
      <c r="F113" s="212">
        <f t="shared" si="21"/>
        <v>42689.81000793264</v>
      </c>
      <c r="G113" s="212">
        <f t="shared" si="21"/>
        <v>45958.254836575317</v>
      </c>
      <c r="H113" s="212">
        <f t="shared" si="21"/>
        <v>49388.517540878718</v>
      </c>
      <c r="I113" s="212">
        <f t="shared" si="21"/>
        <v>45861.178516171582</v>
      </c>
      <c r="J113" s="212">
        <f t="shared" si="21"/>
        <v>39428.185237846657</v>
      </c>
    </row>
    <row r="114" spans="2:13" x14ac:dyDescent="0.3">
      <c r="B114" s="212" t="s">
        <v>1387</v>
      </c>
      <c r="C114" s="212">
        <f>C53*C64</f>
        <v>14223.76014462181</v>
      </c>
      <c r="D114" s="212">
        <f t="shared" ref="D114:J114" si="22">D53*D64</f>
        <v>15645.109593966399</v>
      </c>
      <c r="E114" s="212">
        <f t="shared" si="22"/>
        <v>13410.593479677014</v>
      </c>
      <c r="F114" s="212">
        <f t="shared" si="22"/>
        <v>15696.318759747939</v>
      </c>
      <c r="G114" s="212">
        <f t="shared" si="22"/>
        <v>16898.070462777119</v>
      </c>
      <c r="H114" s="212">
        <f t="shared" si="22"/>
        <v>18159.31985288722</v>
      </c>
      <c r="I114" s="212">
        <f t="shared" si="22"/>
        <v>16862.377146999952</v>
      </c>
      <c r="J114" s="212">
        <f t="shared" si="22"/>
        <v>14497.074676524189</v>
      </c>
    </row>
    <row r="115" spans="2:13" x14ac:dyDescent="0.3">
      <c r="B115" s="212" t="s">
        <v>1382</v>
      </c>
      <c r="C115" s="212">
        <f>C52</f>
        <v>37014.059135658674</v>
      </c>
      <c r="D115" s="212">
        <f t="shared" ref="D115:J115" si="23">D52</f>
        <v>53312.90055318168</v>
      </c>
      <c r="E115" s="212">
        <f t="shared" si="23"/>
        <v>23654.61142201948</v>
      </c>
      <c r="F115" s="212">
        <f t="shared" si="23"/>
        <v>29462.47047231043</v>
      </c>
      <c r="G115" s="212">
        <f t="shared" si="23"/>
        <v>32151.133754436945</v>
      </c>
      <c r="H115" s="212">
        <f t="shared" si="23"/>
        <v>57202.610161747558</v>
      </c>
      <c r="I115" s="212">
        <f t="shared" si="23"/>
        <v>36923.440691939155</v>
      </c>
      <c r="J115" s="212">
        <f t="shared" si="23"/>
        <v>38195.111385845332</v>
      </c>
    </row>
    <row r="116" spans="2:13" x14ac:dyDescent="0.3">
      <c r="B116" s="212" t="s">
        <v>1383</v>
      </c>
      <c r="C116" s="212">
        <f>C54</f>
        <v>14223.76014462181</v>
      </c>
      <c r="D116" s="212">
        <f t="shared" ref="D116:J116" si="24">D54</f>
        <v>9248.8181181597338</v>
      </c>
      <c r="E116" s="212">
        <f t="shared" si="24"/>
        <v>33762.673834049667</v>
      </c>
      <c r="F116" s="212">
        <f t="shared" si="24"/>
        <v>19690.021286705916</v>
      </c>
      <c r="G116" s="212">
        <f t="shared" si="24"/>
        <v>26306.313077474308</v>
      </c>
      <c r="H116" s="212">
        <f t="shared" si="24"/>
        <v>13686.723226569266</v>
      </c>
      <c r="I116" s="212">
        <f t="shared" si="24"/>
        <v>15003.471355985408</v>
      </c>
      <c r="J116" s="212">
        <f t="shared" si="24"/>
        <v>16410.238488844265</v>
      </c>
    </row>
    <row r="117" spans="2:13" x14ac:dyDescent="0.3">
      <c r="C117" s="212"/>
      <c r="D117" s="212"/>
      <c r="E117" s="212"/>
      <c r="F117" s="212"/>
      <c r="G117" s="212"/>
      <c r="H117" s="212"/>
      <c r="I117" s="212"/>
      <c r="J117" s="212"/>
    </row>
    <row r="118" spans="2:13" x14ac:dyDescent="0.3">
      <c r="C118" s="212"/>
      <c r="D118" s="212"/>
      <c r="E118" s="212"/>
      <c r="F118" s="212"/>
      <c r="G118" s="212"/>
      <c r="H118" s="212"/>
      <c r="I118" s="212"/>
      <c r="J118" s="212"/>
    </row>
    <row r="119" spans="2:13" x14ac:dyDescent="0.3">
      <c r="B119" s="212"/>
      <c r="C119" s="227"/>
      <c r="D119" s="227"/>
      <c r="E119" s="227"/>
      <c r="F119" s="227"/>
      <c r="G119" s="227"/>
      <c r="H119" s="227"/>
      <c r="I119" s="227"/>
      <c r="J119" s="227"/>
    </row>
    <row r="120" spans="2:13" s="228" customFormat="1" x14ac:dyDescent="0.3">
      <c r="B120" s="248"/>
      <c r="C120" s="249"/>
      <c r="D120" s="249"/>
      <c r="E120" s="249"/>
      <c r="F120" s="249"/>
      <c r="G120" s="249"/>
      <c r="H120" s="249"/>
      <c r="I120" s="249"/>
      <c r="J120" s="249"/>
    </row>
    <row r="121" spans="2:13" x14ac:dyDescent="0.3">
      <c r="B121" s="212"/>
      <c r="C121" s="227"/>
      <c r="D121" s="227"/>
      <c r="E121" s="227"/>
      <c r="F121" s="227"/>
      <c r="G121" s="227"/>
      <c r="H121" s="227"/>
      <c r="I121" s="227"/>
      <c r="J121" s="227"/>
    </row>
    <row r="122" spans="2:13" ht="16.2" thickBot="1" x14ac:dyDescent="0.35">
      <c r="C122" s="227"/>
      <c r="D122" s="227"/>
      <c r="E122" s="227"/>
      <c r="F122" s="227"/>
      <c r="G122" s="227"/>
      <c r="H122" s="227"/>
      <c r="I122" s="227"/>
      <c r="J122" s="227"/>
    </row>
    <row r="123" spans="2:13" x14ac:dyDescent="0.3">
      <c r="B123" s="216" t="s">
        <v>1394</v>
      </c>
      <c r="C123" s="212"/>
      <c r="D123" s="212"/>
      <c r="E123" s="212"/>
      <c r="F123" s="212"/>
      <c r="G123" s="212"/>
      <c r="H123" s="212"/>
      <c r="I123" s="212"/>
      <c r="J123" s="212"/>
      <c r="L123" s="259" t="s">
        <v>1447</v>
      </c>
      <c r="M123" s="254"/>
    </row>
    <row r="124" spans="2:13" x14ac:dyDescent="0.3">
      <c r="C124" s="212">
        <v>2011</v>
      </c>
      <c r="D124" s="212">
        <v>2012</v>
      </c>
      <c r="E124" s="212">
        <v>2013</v>
      </c>
      <c r="F124" s="212">
        <v>2014</v>
      </c>
      <c r="G124" s="212">
        <v>2015</v>
      </c>
      <c r="H124" s="212">
        <v>2016</v>
      </c>
      <c r="I124" s="212">
        <v>2017</v>
      </c>
      <c r="J124" s="212">
        <v>2018</v>
      </c>
      <c r="L124" s="218" t="s">
        <v>1204</v>
      </c>
      <c r="M124" s="255">
        <f>CORREL($C$125:$J$125,C126:J126)</f>
        <v>-0.56104797844973975</v>
      </c>
    </row>
    <row r="125" spans="2:13" x14ac:dyDescent="0.3">
      <c r="B125" s="217" t="s">
        <v>1399</v>
      </c>
      <c r="C125" s="214">
        <f>'Other Data'!F16</f>
        <v>142837</v>
      </c>
      <c r="D125" s="214">
        <f>'Other Data'!G16</f>
        <v>143252</v>
      </c>
      <c r="E125" s="214">
        <f>'Other Data'!H16</f>
        <v>146170</v>
      </c>
      <c r="F125" s="214">
        <f>'Other Data'!I16</f>
        <v>149209</v>
      </c>
      <c r="G125" s="214">
        <f>'Other Data'!J16</f>
        <v>149962</v>
      </c>
      <c r="H125" s="214">
        <f>'Other Data'!K16</f>
        <v>151229</v>
      </c>
      <c r="I125" s="214">
        <f>'Other Data'!L16</f>
        <v>152944</v>
      </c>
      <c r="J125" s="214">
        <f>'Other Data'!M16</f>
        <v>155432</v>
      </c>
      <c r="L125" s="218" t="s">
        <v>1395</v>
      </c>
      <c r="M125" s="255">
        <f t="shared" ref="M125:M127" si="25">CORREL($C$125:$J$125,C127:J127)</f>
        <v>0.4942201782189829</v>
      </c>
    </row>
    <row r="126" spans="2:13" x14ac:dyDescent="0.3">
      <c r="B126" s="217" t="s">
        <v>1401</v>
      </c>
      <c r="C126" s="214">
        <f>Indicators!C29</f>
        <v>73167.784433302601</v>
      </c>
      <c r="D126" s="214">
        <f>Indicators!D29</f>
        <v>66908.60034889137</v>
      </c>
      <c r="E126" s="214">
        <f>Indicators!E29</f>
        <v>65613.697243336093</v>
      </c>
      <c r="F126" s="214">
        <f>Indicators!F29</f>
        <v>67563.783906358818</v>
      </c>
      <c r="G126" s="214">
        <f>Indicators!G29</f>
        <v>68568.101349575416</v>
      </c>
      <c r="H126" s="214">
        <f>Indicators!H29</f>
        <v>68273.813012114115</v>
      </c>
      <c r="I126" s="214">
        <f>Indicators!I29</f>
        <v>66391.230627847675</v>
      </c>
      <c r="J126" s="214">
        <f>Indicators!J29</f>
        <v>64708.094109620928</v>
      </c>
      <c r="L126" s="218" t="s">
        <v>1205</v>
      </c>
      <c r="M126" s="255">
        <f t="shared" si="25"/>
        <v>0.54176492040772484</v>
      </c>
    </row>
    <row r="127" spans="2:13" ht="16.2" thickBot="1" x14ac:dyDescent="0.35">
      <c r="B127" s="217" t="s">
        <v>1402</v>
      </c>
      <c r="C127" s="214">
        <f>Indicators!C23</f>
        <v>165894.62768786034</v>
      </c>
      <c r="D127" s="214">
        <f>Indicators!D23</f>
        <v>151376.19177563459</v>
      </c>
      <c r="E127" s="214">
        <f>Indicators!E23</f>
        <v>148918.52928986179</v>
      </c>
      <c r="F127" s="214">
        <f>Indicators!F23</f>
        <v>152465.77317223221</v>
      </c>
      <c r="G127" s="214">
        <f>Indicators!G23</f>
        <v>164613.19487665477</v>
      </c>
      <c r="H127" s="214">
        <f>Indicators!H23</f>
        <v>168357.93918975539</v>
      </c>
      <c r="I127" s="214">
        <f>Indicators!I23</f>
        <v>167458.82554690936</v>
      </c>
      <c r="J127" s="214">
        <f>Indicators!J23</f>
        <v>164594.29144938957</v>
      </c>
      <c r="L127" s="220" t="s">
        <v>1390</v>
      </c>
      <c r="M127" s="237">
        <f t="shared" si="25"/>
        <v>0.66989544867082651</v>
      </c>
    </row>
    <row r="128" spans="2:13" x14ac:dyDescent="0.3">
      <c r="B128" s="217" t="s">
        <v>1403</v>
      </c>
      <c r="C128" s="214">
        <f>C99</f>
        <v>106953.29436480231</v>
      </c>
      <c r="D128" s="214">
        <f t="shared" ref="D128:J128" si="26">D99</f>
        <v>99286.677645625168</v>
      </c>
      <c r="E128" s="214">
        <f t="shared" si="26"/>
        <v>99600.603053002385</v>
      </c>
      <c r="F128" s="214">
        <f t="shared" si="26"/>
        <v>106705.12094374234</v>
      </c>
      <c r="G128" s="214">
        <f t="shared" si="26"/>
        <v>114138.61468883971</v>
      </c>
      <c r="H128" s="214">
        <f t="shared" si="26"/>
        <v>115852.23331690143</v>
      </c>
      <c r="I128" s="214">
        <f t="shared" si="26"/>
        <v>106985.06939202276</v>
      </c>
      <c r="J128" s="214">
        <f t="shared" si="26"/>
        <v>108354.64946893352</v>
      </c>
    </row>
    <row r="129" spans="2:10" x14ac:dyDescent="0.3">
      <c r="B129" s="217" t="s">
        <v>1404</v>
      </c>
      <c r="C129" s="214">
        <f>C98</f>
        <v>248349.3661557695</v>
      </c>
      <c r="D129" s="214">
        <f t="shared" ref="D129:J129" si="27">D98</f>
        <v>233680.05743783922</v>
      </c>
      <c r="E129" s="214">
        <f t="shared" si="27"/>
        <v>231071.55932040649</v>
      </c>
      <c r="F129" s="214">
        <f t="shared" si="27"/>
        <v>242258.74474089555</v>
      </c>
      <c r="G129" s="214">
        <f t="shared" si="27"/>
        <v>266166.89401400997</v>
      </c>
      <c r="H129" s="214">
        <f t="shared" si="27"/>
        <v>269021.64448029286</v>
      </c>
      <c r="I129" s="214">
        <f t="shared" si="27"/>
        <v>261133.70145838769</v>
      </c>
      <c r="J129" s="214">
        <f t="shared" si="27"/>
        <v>257449.56339396685</v>
      </c>
    </row>
    <row r="130" spans="2:10" ht="16.2" thickBot="1" x14ac:dyDescent="0.35">
      <c r="C130" s="212"/>
      <c r="D130" s="212"/>
      <c r="E130" s="212"/>
      <c r="F130" s="212"/>
      <c r="G130" s="212"/>
      <c r="H130" s="212"/>
      <c r="I130" s="212"/>
      <c r="J130" s="212"/>
    </row>
    <row r="131" spans="2:10" x14ac:dyDescent="0.3">
      <c r="B131" s="259" t="s">
        <v>1397</v>
      </c>
      <c r="C131" s="222"/>
      <c r="D131" s="222"/>
      <c r="E131" s="222"/>
      <c r="F131" s="222"/>
      <c r="G131" s="222"/>
      <c r="H131" s="222"/>
      <c r="I131" s="222"/>
      <c r="J131" s="223"/>
    </row>
    <row r="132" spans="2:10" x14ac:dyDescent="0.3">
      <c r="B132" s="218"/>
      <c r="C132" s="212">
        <v>2011</v>
      </c>
      <c r="D132" s="212">
        <v>2012</v>
      </c>
      <c r="E132" s="212">
        <v>2013</v>
      </c>
      <c r="F132" s="212">
        <v>2014</v>
      </c>
      <c r="G132" s="212">
        <v>2015</v>
      </c>
      <c r="H132" s="212">
        <v>2016</v>
      </c>
      <c r="I132" s="212">
        <v>2017</v>
      </c>
      <c r="J132" s="224">
        <v>2018</v>
      </c>
    </row>
    <row r="133" spans="2:10" x14ac:dyDescent="0.3">
      <c r="B133" s="218" t="s">
        <v>1396</v>
      </c>
      <c r="C133" s="214">
        <f t="shared" ref="C133:J137" si="28">C125/$C125*100</f>
        <v>100</v>
      </c>
      <c r="D133" s="214">
        <f t="shared" si="28"/>
        <v>100.29054096627625</v>
      </c>
      <c r="E133" s="214">
        <f t="shared" si="28"/>
        <v>102.3334290134909</v>
      </c>
      <c r="F133" s="214">
        <f t="shared" si="28"/>
        <v>104.46102900508971</v>
      </c>
      <c r="G133" s="214">
        <f t="shared" si="28"/>
        <v>104.98820333667047</v>
      </c>
      <c r="H133" s="214">
        <f t="shared" si="28"/>
        <v>105.87522840720543</v>
      </c>
      <c r="I133" s="214">
        <f t="shared" si="28"/>
        <v>107.07589770157593</v>
      </c>
      <c r="J133" s="260">
        <f t="shared" si="28"/>
        <v>108.81774330180556</v>
      </c>
    </row>
    <row r="134" spans="2:10" x14ac:dyDescent="0.3">
      <c r="B134" s="218" t="s">
        <v>1204</v>
      </c>
      <c r="C134" s="214">
        <f t="shared" si="28"/>
        <v>100</v>
      </c>
      <c r="D134" s="214">
        <f t="shared" si="28"/>
        <v>91.445437178548289</v>
      </c>
      <c r="E134" s="214">
        <f t="shared" si="28"/>
        <v>89.67566498224015</v>
      </c>
      <c r="F134" s="214">
        <f t="shared" si="28"/>
        <v>92.340890775431077</v>
      </c>
      <c r="G134" s="214">
        <f t="shared" si="28"/>
        <v>93.713513236252084</v>
      </c>
      <c r="H134" s="214">
        <f t="shared" si="28"/>
        <v>93.311302974262304</v>
      </c>
      <c r="I134" s="214">
        <f t="shared" si="28"/>
        <v>90.73833674486589</v>
      </c>
      <c r="J134" s="260">
        <f t="shared" si="28"/>
        <v>88.437957512034203</v>
      </c>
    </row>
    <row r="135" spans="2:10" x14ac:dyDescent="0.3">
      <c r="B135" s="218" t="s">
        <v>1395</v>
      </c>
      <c r="C135" s="214">
        <f t="shared" si="28"/>
        <v>100</v>
      </c>
      <c r="D135" s="214">
        <f t="shared" si="28"/>
        <v>91.248398990024583</v>
      </c>
      <c r="E135" s="214">
        <f t="shared" si="28"/>
        <v>89.766939029550741</v>
      </c>
      <c r="F135" s="214">
        <f t="shared" si="28"/>
        <v>91.905190238652423</v>
      </c>
      <c r="G135" s="214">
        <f t="shared" si="28"/>
        <v>99.227562200738262</v>
      </c>
      <c r="H135" s="214">
        <f t="shared" si="28"/>
        <v>101.48486514375253</v>
      </c>
      <c r="I135" s="214">
        <f t="shared" si="28"/>
        <v>100.94288638568341</v>
      </c>
      <c r="J135" s="260">
        <f t="shared" si="28"/>
        <v>99.21616736081566</v>
      </c>
    </row>
    <row r="136" spans="2:10" x14ac:dyDescent="0.3">
      <c r="B136" s="218" t="s">
        <v>1205</v>
      </c>
      <c r="C136" s="214">
        <f t="shared" si="28"/>
        <v>100</v>
      </c>
      <c r="D136" s="214">
        <f t="shared" si="28"/>
        <v>92.831808721078374</v>
      </c>
      <c r="E136" s="214">
        <f t="shared" si="28"/>
        <v>93.125325072530302</v>
      </c>
      <c r="F136" s="214">
        <f t="shared" si="28"/>
        <v>99.767960937964673</v>
      </c>
      <c r="G136" s="214">
        <f t="shared" si="28"/>
        <v>106.71818513558759</v>
      </c>
      <c r="H136" s="214">
        <f t="shared" si="28"/>
        <v>108.32039723970178</v>
      </c>
      <c r="I136" s="214">
        <f t="shared" si="28"/>
        <v>100.02970925524939</v>
      </c>
      <c r="J136" s="260">
        <f t="shared" si="28"/>
        <v>101.31024959301524</v>
      </c>
    </row>
    <row r="137" spans="2:10" ht="16.2" thickBot="1" x14ac:dyDescent="0.35">
      <c r="B137" s="220" t="s">
        <v>1390</v>
      </c>
      <c r="C137" s="261">
        <f t="shared" si="28"/>
        <v>100</v>
      </c>
      <c r="D137" s="261">
        <f t="shared" si="28"/>
        <v>94.093277166357097</v>
      </c>
      <c r="E137" s="261">
        <f t="shared" si="28"/>
        <v>93.04294305123129</v>
      </c>
      <c r="F137" s="261">
        <f t="shared" si="28"/>
        <v>97.547559106289881</v>
      </c>
      <c r="G137" s="261">
        <f t="shared" si="28"/>
        <v>107.17438024265581</v>
      </c>
      <c r="H137" s="261">
        <f t="shared" si="28"/>
        <v>108.32386997579744</v>
      </c>
      <c r="I137" s="261">
        <f t="shared" si="28"/>
        <v>105.14772213857779</v>
      </c>
      <c r="J137" s="262">
        <f t="shared" si="28"/>
        <v>103.66427238332049</v>
      </c>
    </row>
    <row r="138" spans="2:10" x14ac:dyDescent="0.3">
      <c r="C138" s="212"/>
      <c r="D138" s="212"/>
      <c r="E138" s="212"/>
      <c r="F138" s="212"/>
      <c r="G138" s="212"/>
      <c r="H138" s="212"/>
      <c r="I138" s="212"/>
      <c r="J138" s="212"/>
    </row>
    <row r="139" spans="2:10" x14ac:dyDescent="0.3">
      <c r="B139" s="216" t="s">
        <v>1398</v>
      </c>
      <c r="C139" s="212"/>
      <c r="D139" s="212"/>
      <c r="E139" s="212"/>
      <c r="F139" s="212"/>
      <c r="G139" s="212"/>
      <c r="H139" s="212"/>
      <c r="I139" s="212"/>
      <c r="J139" s="212"/>
    </row>
    <row r="140" spans="2:10" x14ac:dyDescent="0.3">
      <c r="C140" s="212">
        <v>2011</v>
      </c>
      <c r="D140" s="212">
        <v>2012</v>
      </c>
      <c r="E140" s="212">
        <v>2013</v>
      </c>
      <c r="F140" s="212">
        <v>2014</v>
      </c>
      <c r="G140" s="212">
        <v>2015</v>
      </c>
      <c r="H140" s="212">
        <v>2016</v>
      </c>
      <c r="I140" s="212">
        <v>2017</v>
      </c>
      <c r="J140" s="212">
        <v>2018</v>
      </c>
    </row>
    <row r="141" spans="2:10" x14ac:dyDescent="0.3">
      <c r="B141" s="217" t="s">
        <v>1400</v>
      </c>
      <c r="C141" s="214">
        <f>C125/'Other Data'!F$26*1000000</f>
        <v>26950.885865771052</v>
      </c>
      <c r="D141" s="214">
        <f>D125/'Other Data'!G$26*1000000</f>
        <v>26959.500150557062</v>
      </c>
      <c r="E141" s="214">
        <f>E125/'Other Data'!H$26*1000000</f>
        <v>27435.854120915217</v>
      </c>
      <c r="F141" s="214">
        <f>F125/'Other Data'!I$26*1000000</f>
        <v>27902.049517540578</v>
      </c>
      <c r="G141" s="214">
        <f>G125/'Other Data'!J$26*1000000</f>
        <v>27910.292201749489</v>
      </c>
      <c r="H141" s="214">
        <f>H125/'Other Data'!K$26*1000000</f>
        <v>27981.016522656206</v>
      </c>
      <c r="I141" s="214">
        <f>I125/'Other Data'!L$26*1000000</f>
        <v>28193.481787346998</v>
      </c>
      <c r="J141" s="214">
        <f>J125/'Other Data'!M$26*1000000</f>
        <v>28582.041521855059</v>
      </c>
    </row>
    <row r="142" spans="2:10" x14ac:dyDescent="0.3">
      <c r="B142" s="217" t="s">
        <v>1405</v>
      </c>
      <c r="C142" s="214">
        <f>C126/'Other Data'!F$26*1000</f>
        <v>13.805502827091567</v>
      </c>
      <c r="D142" s="214">
        <f>D126/'Other Data'!G$26*1000</f>
        <v>12.59195279074288</v>
      </c>
      <c r="E142" s="214">
        <f>E126/'Other Data'!H$26*1000</f>
        <v>12.315576560867934</v>
      </c>
      <c r="F142" s="214">
        <f>F126/'Other Data'!I$26*1000</f>
        <v>12.634412429194185</v>
      </c>
      <c r="G142" s="214">
        <f>G126/'Other Data'!J$26*1000</f>
        <v>12.761604569062985</v>
      </c>
      <c r="H142" s="214">
        <f>H126/'Other Data'!K$26*1000</f>
        <v>12.63230392290305</v>
      </c>
      <c r="I142" s="214">
        <f>I126/'Other Data'!L$26*1000</f>
        <v>12.238466049964547</v>
      </c>
      <c r="J142" s="214">
        <f>J126/'Other Data'!M$26*1000</f>
        <v>11.89902615060792</v>
      </c>
    </row>
    <row r="143" spans="2:10" x14ac:dyDescent="0.3">
      <c r="B143" s="217" t="s">
        <v>1406</v>
      </c>
      <c r="C143" s="214">
        <f>C127/'Other Data'!F$26*1000</f>
        <v>31.30146374230841</v>
      </c>
      <c r="D143" s="214">
        <f>D127/'Other Data'!G$26*1000</f>
        <v>28.48844319776321</v>
      </c>
      <c r="E143" s="214">
        <f>E127/'Other Data'!H$26*1000</f>
        <v>27.951748275965574</v>
      </c>
      <c r="F143" s="214">
        <f>F127/'Other Data'!I$26*1000</f>
        <v>28.511065369928978</v>
      </c>
      <c r="G143" s="214">
        <f>G127/'Other Data'!J$26*1000</f>
        <v>30.63711052980733</v>
      </c>
      <c r="H143" s="214">
        <f>H127/'Other Data'!K$26*1000</f>
        <v>31.150283862148758</v>
      </c>
      <c r="I143" s="214">
        <f>I127/'Other Data'!L$26*1000</f>
        <v>30.869124308160551</v>
      </c>
      <c r="J143" s="214">
        <f>J127/'Other Data'!M$26*1000</f>
        <v>30.266874726354711</v>
      </c>
    </row>
    <row r="144" spans="2:10" x14ac:dyDescent="0.3">
      <c r="B144" s="217" t="s">
        <v>1407</v>
      </c>
      <c r="C144" s="214">
        <f>C128/'Other Data'!F$26*1000</f>
        <v>20.180247620672521</v>
      </c>
      <c r="D144" s="214">
        <f>D128/'Other Data'!G$26*1000</f>
        <v>18.685387994133009</v>
      </c>
      <c r="E144" s="214">
        <f>E128/'Other Data'!H$26*1000</f>
        <v>18.694859517803629</v>
      </c>
      <c r="F144" s="214">
        <f>F128/'Other Data'!I$26*1000</f>
        <v>19.953833671879412</v>
      </c>
      <c r="G144" s="214">
        <f>G128/'Other Data'!J$26*1000</f>
        <v>21.242995475309826</v>
      </c>
      <c r="H144" s="214">
        <f>H128/'Other Data'!K$26*1000</f>
        <v>21.435460491220869</v>
      </c>
      <c r="I144" s="214">
        <f>I128/'Other Data'!L$26*1000</f>
        <v>19.721477177411661</v>
      </c>
      <c r="J144" s="214">
        <f>J128/'Other Data'!M$26*1000</f>
        <v>19.925093225378998</v>
      </c>
    </row>
    <row r="145" spans="2:10" x14ac:dyDescent="0.3">
      <c r="B145" s="217" t="s">
        <v>1408</v>
      </c>
      <c r="C145" s="214">
        <f>C129/'Other Data'!F$26*1000</f>
        <v>46.859255109675566</v>
      </c>
      <c r="D145" s="214">
        <f>D129/'Other Data'!G$26*1000</f>
        <v>43.977728364543665</v>
      </c>
      <c r="E145" s="214">
        <f>E129/'Other Data'!H$26*1000</f>
        <v>43.371728761080107</v>
      </c>
      <c r="F145" s="214">
        <f>F129/'Other Data'!I$26*1000</f>
        <v>45.302330903750381</v>
      </c>
      <c r="G145" s="214">
        <f>G129/'Other Data'!J$26*1000</f>
        <v>49.537854832311552</v>
      </c>
      <c r="H145" s="214">
        <f>H129/'Other Data'!K$26*1000</f>
        <v>49.775499931595256</v>
      </c>
      <c r="I145" s="214">
        <f>I129/'Other Data'!L$26*1000</f>
        <v>48.137019145109072</v>
      </c>
      <c r="J145" s="214">
        <f>J129/'Other Data'!M$26*1000</f>
        <v>47.341822216209124</v>
      </c>
    </row>
    <row r="146" spans="2:10" ht="16.2" thickBot="1" x14ac:dyDescent="0.35">
      <c r="C146" s="212"/>
      <c r="D146" s="212"/>
      <c r="E146" s="212"/>
      <c r="F146" s="212"/>
      <c r="G146" s="212"/>
      <c r="H146" s="212"/>
      <c r="I146" s="212"/>
      <c r="J146" s="212"/>
    </row>
    <row r="147" spans="2:10" x14ac:dyDescent="0.3">
      <c r="B147" s="259" t="s">
        <v>1409</v>
      </c>
      <c r="C147" s="222"/>
      <c r="D147" s="222"/>
      <c r="E147" s="222"/>
      <c r="F147" s="222"/>
      <c r="G147" s="222"/>
      <c r="H147" s="222"/>
      <c r="I147" s="222"/>
      <c r="J147" s="223"/>
    </row>
    <row r="148" spans="2:10" x14ac:dyDescent="0.3">
      <c r="B148" s="218"/>
      <c r="C148" s="212">
        <v>2011</v>
      </c>
      <c r="D148" s="212">
        <v>2012</v>
      </c>
      <c r="E148" s="212">
        <v>2013</v>
      </c>
      <c r="F148" s="212">
        <v>2014</v>
      </c>
      <c r="G148" s="212">
        <v>2015</v>
      </c>
      <c r="H148" s="212">
        <v>2016</v>
      </c>
      <c r="I148" s="212">
        <v>2017</v>
      </c>
      <c r="J148" s="224">
        <v>2018</v>
      </c>
    </row>
    <row r="149" spans="2:10" x14ac:dyDescent="0.3">
      <c r="B149" s="218" t="s">
        <v>1396</v>
      </c>
      <c r="C149" s="214">
        <f>C141/$C141*100</f>
        <v>100</v>
      </c>
      <c r="D149" s="214">
        <f t="shared" ref="D149:J149" si="29">D141/$C141*100</f>
        <v>100.0319629003251</v>
      </c>
      <c r="E149" s="214">
        <f t="shared" si="29"/>
        <v>101.79945200153921</v>
      </c>
      <c r="F149" s="214">
        <f t="shared" si="29"/>
        <v>103.52924819060418</v>
      </c>
      <c r="G149" s="214">
        <f t="shared" si="29"/>
        <v>103.55983228438859</v>
      </c>
      <c r="H149" s="214">
        <f t="shared" si="29"/>
        <v>103.82225156536866</v>
      </c>
      <c r="I149" s="214">
        <f t="shared" si="29"/>
        <v>104.61059398108358</v>
      </c>
      <c r="J149" s="260">
        <f t="shared" si="29"/>
        <v>106.05232668123779</v>
      </c>
    </row>
    <row r="150" spans="2:10" x14ac:dyDescent="0.3">
      <c r="B150" s="218" t="s">
        <v>1204</v>
      </c>
      <c r="C150" s="214">
        <f t="shared" ref="C150:J153" si="30">C142/$C142*100</f>
        <v>100</v>
      </c>
      <c r="D150" s="214">
        <f t="shared" si="30"/>
        <v>91.209664352338933</v>
      </c>
      <c r="E150" s="214">
        <f t="shared" si="30"/>
        <v>89.207736328880102</v>
      </c>
      <c r="F150" s="214">
        <f t="shared" si="30"/>
        <v>91.517220252207949</v>
      </c>
      <c r="G150" s="214">
        <f t="shared" si="30"/>
        <v>92.43853504574956</v>
      </c>
      <c r="H150" s="214">
        <f t="shared" si="30"/>
        <v>91.501947311283288</v>
      </c>
      <c r="I150" s="214">
        <f t="shared" si="30"/>
        <v>88.649187235310919</v>
      </c>
      <c r="J150" s="260">
        <f t="shared" si="30"/>
        <v>86.190458251600759</v>
      </c>
    </row>
    <row r="151" spans="2:10" x14ac:dyDescent="0.3">
      <c r="B151" s="218" t="s">
        <v>1395</v>
      </c>
      <c r="C151" s="214">
        <f t="shared" si="30"/>
        <v>100</v>
      </c>
      <c r="D151" s="214">
        <f t="shared" si="30"/>
        <v>91.013134185341627</v>
      </c>
      <c r="E151" s="214">
        <f t="shared" si="30"/>
        <v>89.298534107159938</v>
      </c>
      <c r="F151" s="214">
        <f t="shared" si="30"/>
        <v>91.085406115983616</v>
      </c>
      <c r="G151" s="214">
        <f t="shared" si="30"/>
        <v>97.877565030279683</v>
      </c>
      <c r="H151" s="214">
        <f t="shared" si="30"/>
        <v>99.517019774524755</v>
      </c>
      <c r="I151" s="214">
        <f t="shared" si="30"/>
        <v>98.618788444824418</v>
      </c>
      <c r="J151" s="260">
        <f t="shared" si="30"/>
        <v>96.694758352289753</v>
      </c>
    </row>
    <row r="152" spans="2:10" x14ac:dyDescent="0.3">
      <c r="B152" s="218" t="s">
        <v>1205</v>
      </c>
      <c r="C152" s="214">
        <f t="shared" si="30"/>
        <v>100</v>
      </c>
      <c r="D152" s="214">
        <f t="shared" si="30"/>
        <v>92.592461427439645</v>
      </c>
      <c r="E152" s="214">
        <f t="shared" si="30"/>
        <v>92.639396053062953</v>
      </c>
      <c r="F152" s="214">
        <f t="shared" si="30"/>
        <v>98.878041771097131</v>
      </c>
      <c r="G152" s="214">
        <f t="shared" si="30"/>
        <v>105.26627757306919</v>
      </c>
      <c r="H152" s="214">
        <f t="shared" si="30"/>
        <v>106.22000727712833</v>
      </c>
      <c r="I152" s="214">
        <f t="shared" si="30"/>
        <v>97.72663620444925</v>
      </c>
      <c r="J152" s="260">
        <f t="shared" si="30"/>
        <v>98.735623070193924</v>
      </c>
    </row>
    <row r="153" spans="2:10" ht="16.2" thickBot="1" x14ac:dyDescent="0.35">
      <c r="B153" s="220" t="s">
        <v>1390</v>
      </c>
      <c r="C153" s="261">
        <f t="shared" si="30"/>
        <v>100</v>
      </c>
      <c r="D153" s="261">
        <f t="shared" si="30"/>
        <v>93.850677441654597</v>
      </c>
      <c r="E153" s="261">
        <f t="shared" si="30"/>
        <v>92.557443902100474</v>
      </c>
      <c r="F153" s="261">
        <f t="shared" si="30"/>
        <v>96.677445677953784</v>
      </c>
      <c r="G153" s="261">
        <f t="shared" si="30"/>
        <v>105.71626611726251</v>
      </c>
      <c r="H153" s="261">
        <f t="shared" si="30"/>
        <v>106.22341267502892</v>
      </c>
      <c r="I153" s="261">
        <f t="shared" si="30"/>
        <v>102.72681252069171</v>
      </c>
      <c r="J153" s="262">
        <f t="shared" si="30"/>
        <v>101.02982240200808</v>
      </c>
    </row>
    <row r="154" spans="2:10" x14ac:dyDescent="0.3">
      <c r="C154" s="214"/>
      <c r="D154" s="214"/>
      <c r="E154" s="214"/>
      <c r="F154" s="214"/>
      <c r="G154" s="214"/>
      <c r="H154" s="214"/>
      <c r="I154" s="214"/>
      <c r="J154" s="214"/>
    </row>
    <row r="155" spans="2:10" x14ac:dyDescent="0.3">
      <c r="B155" s="216" t="s">
        <v>1410</v>
      </c>
      <c r="C155" s="212"/>
      <c r="D155" s="212"/>
      <c r="E155" s="212"/>
      <c r="F155" s="212"/>
      <c r="G155" s="212"/>
      <c r="H155" s="212"/>
      <c r="I155" s="212"/>
      <c r="J155" s="212"/>
    </row>
    <row r="156" spans="2:10" x14ac:dyDescent="0.3">
      <c r="C156" s="212">
        <v>2011</v>
      </c>
      <c r="D156" s="212">
        <v>2012</v>
      </c>
      <c r="E156" s="212">
        <v>2013</v>
      </c>
      <c r="F156" s="212">
        <v>2014</v>
      </c>
      <c r="G156" s="212">
        <v>2015</v>
      </c>
      <c r="H156" s="212">
        <v>2016</v>
      </c>
      <c r="I156" s="212">
        <v>2017</v>
      </c>
      <c r="J156" s="212">
        <v>2018</v>
      </c>
    </row>
    <row r="157" spans="2:10" x14ac:dyDescent="0.3">
      <c r="B157" s="217" t="s">
        <v>1411</v>
      </c>
      <c r="C157" s="214">
        <f t="shared" ref="C157:J157" si="31">C128-C126</f>
        <v>33785.509931499706</v>
      </c>
      <c r="D157" s="214">
        <f t="shared" si="31"/>
        <v>32378.077296733798</v>
      </c>
      <c r="E157" s="214">
        <f t="shared" si="31"/>
        <v>33986.905809666292</v>
      </c>
      <c r="F157" s="214">
        <f t="shared" si="31"/>
        <v>39141.337037383521</v>
      </c>
      <c r="G157" s="214">
        <f t="shared" si="31"/>
        <v>45570.513339264289</v>
      </c>
      <c r="H157" s="214">
        <f t="shared" si="31"/>
        <v>47578.420304787316</v>
      </c>
      <c r="I157" s="214">
        <f t="shared" si="31"/>
        <v>40593.838764175089</v>
      </c>
      <c r="J157" s="214">
        <f t="shared" si="31"/>
        <v>43646.555359312595</v>
      </c>
    </row>
    <row r="158" spans="2:10" x14ac:dyDescent="0.3">
      <c r="B158" s="217" t="s">
        <v>1413</v>
      </c>
      <c r="C158" s="10">
        <f>C96-Indicators!C11</f>
        <v>82454.738467909134</v>
      </c>
      <c r="D158" s="10">
        <f>D96-Indicators!D11</f>
        <v>82303.865662204655</v>
      </c>
      <c r="E158" s="10">
        <f>E96-Indicators!E11</f>
        <v>82153.030030544673</v>
      </c>
      <c r="F158" s="10">
        <f>F96-Indicators!F11</f>
        <v>89792.971568663343</v>
      </c>
      <c r="G158" s="10">
        <f>G96-Indicators!G11</f>
        <v>101553.69913735523</v>
      </c>
      <c r="H158" s="10">
        <f>H96-Indicators!H11</f>
        <v>100663.7052905375</v>
      </c>
      <c r="I158" s="10">
        <f>I96-Indicators!I11</f>
        <v>93674.875911478332</v>
      </c>
      <c r="J158" s="10">
        <f>J96-Indicators!J11</f>
        <v>92855.271944577296</v>
      </c>
    </row>
    <row r="159" spans="2:10" x14ac:dyDescent="0.3">
      <c r="B159" s="217" t="s">
        <v>1414</v>
      </c>
      <c r="C159" s="10">
        <f>C97-Indicators!C17</f>
        <v>48669.228536409442</v>
      </c>
      <c r="D159" s="10">
        <f>D97-Indicators!D17</f>
        <v>49925.788365470842</v>
      </c>
      <c r="E159" s="10">
        <f>E97-Indicators!E17</f>
        <v>48166.124220878381</v>
      </c>
      <c r="F159" s="10">
        <f>F97-Indicators!F17</f>
        <v>50651.634531279822</v>
      </c>
      <c r="G159" s="10">
        <f>G97-Indicators!G17</f>
        <v>55983.185798090912</v>
      </c>
      <c r="H159" s="10">
        <f>H97-Indicators!H17</f>
        <v>53085.284985750157</v>
      </c>
      <c r="I159" s="10">
        <f>I97-Indicators!I17</f>
        <v>53081.037147303243</v>
      </c>
      <c r="J159" s="10">
        <f>J97-Indicators!J17</f>
        <v>49208.716585264687</v>
      </c>
    </row>
    <row r="160" spans="2:10" x14ac:dyDescent="0.3">
      <c r="B160" s="217" t="s">
        <v>1415</v>
      </c>
      <c r="C160" s="10">
        <f>Indicators!C11</f>
        <v>34095.324373287993</v>
      </c>
      <c r="D160" s="10">
        <f>Indicators!D11</f>
        <v>38083.459258168652</v>
      </c>
      <c r="E160" s="10">
        <f>Indicators!E11</f>
        <v>42691.76291946225</v>
      </c>
      <c r="F160" s="10">
        <f>Indicators!F11</f>
        <v>42409.672186160817</v>
      </c>
      <c r="G160" s="10">
        <f>Indicators!G11</f>
        <v>45431.473996586836</v>
      </c>
      <c r="H160" s="10">
        <f>Indicators!H11</f>
        <v>42993.210983720637</v>
      </c>
      <c r="I160" s="10">
        <f>Indicators!I11</f>
        <v>43892.467831326532</v>
      </c>
      <c r="J160" s="10">
        <f>Indicators!J11</f>
        <v>39170.719853938426</v>
      </c>
    </row>
    <row r="161" spans="2:10" x14ac:dyDescent="0.3">
      <c r="B161" s="217" t="s">
        <v>1416</v>
      </c>
      <c r="C161" s="10">
        <f>Indicators!C17</f>
        <v>92726.843254557753</v>
      </c>
      <c r="D161" s="10">
        <f>Indicators!D17</f>
        <v>84467.591426743209</v>
      </c>
      <c r="E161" s="10">
        <f>Indicators!E17</f>
        <v>83304.832046525727</v>
      </c>
      <c r="F161" s="10">
        <f>Indicators!F17</f>
        <v>84901.989265873388</v>
      </c>
      <c r="G161" s="10">
        <f>Indicators!G17</f>
        <v>96045.093527079356</v>
      </c>
      <c r="H161" s="10">
        <f>Indicators!H17</f>
        <v>100084.12617764127</v>
      </c>
      <c r="I161" s="10">
        <f>Indicators!I17</f>
        <v>101067.59491906168</v>
      </c>
      <c r="J161" s="10">
        <f>Indicators!J17</f>
        <v>99886.197339768638</v>
      </c>
    </row>
    <row r="162" spans="2:10" x14ac:dyDescent="0.3">
      <c r="C162" s="10"/>
      <c r="D162" s="10"/>
      <c r="E162" s="10"/>
      <c r="F162" s="10"/>
      <c r="G162" s="10"/>
      <c r="H162" s="10"/>
      <c r="I162" s="10"/>
      <c r="J162" s="10"/>
    </row>
    <row r="163" spans="2:10" x14ac:dyDescent="0.3">
      <c r="B163" s="216" t="s">
        <v>1412</v>
      </c>
      <c r="C163" s="212"/>
      <c r="D163" s="212"/>
      <c r="E163" s="212"/>
      <c r="F163" s="212"/>
      <c r="G163" s="212"/>
      <c r="H163" s="212"/>
      <c r="I163" s="212"/>
      <c r="J163" s="212"/>
    </row>
    <row r="164" spans="2:10" x14ac:dyDescent="0.3">
      <c r="C164" s="212">
        <v>2011</v>
      </c>
      <c r="D164" s="212">
        <v>2012</v>
      </c>
      <c r="E164" s="212">
        <v>2013</v>
      </c>
      <c r="F164" s="212">
        <v>2014</v>
      </c>
      <c r="G164" s="212">
        <v>2015</v>
      </c>
      <c r="H164" s="212">
        <v>2016</v>
      </c>
      <c r="I164" s="212">
        <v>2017</v>
      </c>
      <c r="J164" s="212">
        <v>2018</v>
      </c>
    </row>
    <row r="165" spans="2:10" x14ac:dyDescent="0.3">
      <c r="B165" s="217" t="s">
        <v>1411</v>
      </c>
      <c r="C165" s="212">
        <f>C157/$C$157*100</f>
        <v>100</v>
      </c>
      <c r="D165" s="212">
        <f t="shared" ref="D165:J165" si="32">D157/$C$157*100</f>
        <v>95.834212247737312</v>
      </c>
      <c r="E165" s="212">
        <f t="shared" si="32"/>
        <v>100.59610134218757</v>
      </c>
      <c r="F165" s="212">
        <f t="shared" si="32"/>
        <v>115.85243826937281</v>
      </c>
      <c r="G165" s="212">
        <f t="shared" si="32"/>
        <v>134.88182783583477</v>
      </c>
      <c r="H165" s="212">
        <f t="shared" si="32"/>
        <v>140.8249287971465</v>
      </c>
      <c r="I165" s="212">
        <f t="shared" si="32"/>
        <v>120.15162371821324</v>
      </c>
      <c r="J165" s="212">
        <f t="shared" si="32"/>
        <v>129.18720317617289</v>
      </c>
    </row>
    <row r="166" spans="2:10" x14ac:dyDescent="0.3">
      <c r="B166" s="217" t="s">
        <v>1413</v>
      </c>
      <c r="C166" s="212">
        <f>C158/$C$158*100</f>
        <v>100</v>
      </c>
      <c r="D166" s="212">
        <f t="shared" ref="D166:J166" si="33">D158/$C$158*100</f>
        <v>99.817023486451063</v>
      </c>
      <c r="E166" s="212">
        <f t="shared" si="33"/>
        <v>99.634092057084274</v>
      </c>
      <c r="F166" s="212">
        <f t="shared" si="33"/>
        <v>108.89971060136247</v>
      </c>
      <c r="G166" s="212">
        <f t="shared" si="33"/>
        <v>123.16296312901325</v>
      </c>
      <c r="H166" s="212">
        <f t="shared" si="33"/>
        <v>122.08359053823837</v>
      </c>
      <c r="I166" s="212">
        <f t="shared" si="33"/>
        <v>113.60763208040009</v>
      </c>
      <c r="J166" s="212">
        <f t="shared" si="33"/>
        <v>112.6136273911244</v>
      </c>
    </row>
    <row r="167" spans="2:10" x14ac:dyDescent="0.3">
      <c r="B167" s="217" t="s">
        <v>1414</v>
      </c>
      <c r="C167" s="212">
        <f>C159/$C$159*100</f>
        <v>100</v>
      </c>
      <c r="D167" s="212">
        <f t="shared" ref="D167:J167" si="34">D159/$C$159*100</f>
        <v>102.58183634063845</v>
      </c>
      <c r="E167" s="212">
        <f t="shared" si="34"/>
        <v>98.966278425484617</v>
      </c>
      <c r="F167" s="212">
        <f t="shared" si="34"/>
        <v>104.07322255660441</v>
      </c>
      <c r="G167" s="212">
        <f t="shared" si="34"/>
        <v>115.02788821937027</v>
      </c>
      <c r="H167" s="212">
        <f t="shared" si="34"/>
        <v>109.07361094913814</v>
      </c>
      <c r="I167" s="212">
        <f t="shared" si="34"/>
        <v>109.06488297342401</v>
      </c>
      <c r="J167" s="212">
        <f t="shared" si="34"/>
        <v>101.10847873508342</v>
      </c>
    </row>
    <row r="168" spans="2:10" x14ac:dyDescent="0.3">
      <c r="B168" s="217" t="s">
        <v>1415</v>
      </c>
      <c r="C168" s="212">
        <f>C160/$C$160*100</f>
        <v>100</v>
      </c>
      <c r="D168" s="212">
        <f t="shared" ref="D168:J168" si="35">D160/$C$160*100</f>
        <v>111.69701405746169</v>
      </c>
      <c r="E168" s="212">
        <f t="shared" si="35"/>
        <v>125.21295428093696</v>
      </c>
      <c r="F168" s="212">
        <f t="shared" si="35"/>
        <v>124.3855952852782</v>
      </c>
      <c r="G168" s="212">
        <f t="shared" si="35"/>
        <v>133.24839939689841</v>
      </c>
      <c r="H168" s="212">
        <f t="shared" si="35"/>
        <v>126.09708742763479</v>
      </c>
      <c r="I168" s="212">
        <f t="shared" si="35"/>
        <v>128.7345659210508</v>
      </c>
      <c r="J168" s="212">
        <f t="shared" si="35"/>
        <v>114.88589879680615</v>
      </c>
    </row>
    <row r="169" spans="2:10" x14ac:dyDescent="0.3">
      <c r="B169" s="217" t="s">
        <v>1416</v>
      </c>
      <c r="C169" s="212">
        <f>C161/$C$161*100</f>
        <v>100</v>
      </c>
      <c r="D169" s="212">
        <f t="shared" ref="D169:J169" si="36">D161/$C$161*100</f>
        <v>91.092922461362264</v>
      </c>
      <c r="E169" s="212">
        <f t="shared" si="36"/>
        <v>89.838960459199171</v>
      </c>
      <c r="F169" s="212">
        <f t="shared" si="36"/>
        <v>91.561392889000615</v>
      </c>
      <c r="G169" s="212">
        <f t="shared" si="36"/>
        <v>103.5785217700253</v>
      </c>
      <c r="H169" s="212">
        <f t="shared" si="36"/>
        <v>107.93436146951103</v>
      </c>
      <c r="I169" s="212">
        <f t="shared" si="36"/>
        <v>108.99496992646081</v>
      </c>
      <c r="J169" s="212">
        <f t="shared" si="36"/>
        <v>107.72090781259178</v>
      </c>
    </row>
    <row r="170" spans="2:10" x14ac:dyDescent="0.3">
      <c r="C170" s="212"/>
      <c r="D170" s="212"/>
      <c r="E170" s="212"/>
      <c r="F170" s="212"/>
      <c r="G170" s="212"/>
      <c r="H170" s="212"/>
      <c r="I170" s="212"/>
      <c r="J170" s="212"/>
    </row>
    <row r="171" spans="2:10" x14ac:dyDescent="0.3">
      <c r="B171" s="216" t="s">
        <v>1443</v>
      </c>
      <c r="C171" s="212"/>
      <c r="D171" s="212"/>
      <c r="E171" s="212"/>
      <c r="F171" s="212"/>
      <c r="G171" s="212"/>
      <c r="H171" s="212"/>
      <c r="I171" s="212"/>
      <c r="J171" s="212"/>
    </row>
    <row r="172" spans="2:10" x14ac:dyDescent="0.3">
      <c r="C172" s="212">
        <v>2011</v>
      </c>
      <c r="D172" s="212">
        <v>2012</v>
      </c>
      <c r="E172" s="212">
        <v>2013</v>
      </c>
      <c r="F172" s="212">
        <v>2014</v>
      </c>
      <c r="G172" s="212">
        <v>2015</v>
      </c>
      <c r="H172" s="212">
        <v>2016</v>
      </c>
      <c r="I172" s="212">
        <v>2017</v>
      </c>
      <c r="J172" s="212">
        <v>2018</v>
      </c>
    </row>
    <row r="173" spans="2:10" x14ac:dyDescent="0.3">
      <c r="B173" s="217" t="s">
        <v>1444</v>
      </c>
      <c r="C173" s="212">
        <f>C158/C160</f>
        <v>2.4183591147327039</v>
      </c>
      <c r="D173" s="212">
        <f t="shared" ref="D173:J173" si="37">D158/D160</f>
        <v>2.1611446876257969</v>
      </c>
      <c r="E173" s="212">
        <f t="shared" si="37"/>
        <v>1.9243297632268281</v>
      </c>
      <c r="F173" s="212">
        <f t="shared" si="37"/>
        <v>2.1172757755473692</v>
      </c>
      <c r="G173" s="212">
        <f t="shared" si="37"/>
        <v>2.2353159649846432</v>
      </c>
      <c r="H173" s="212">
        <f t="shared" si="37"/>
        <v>2.3413860697367723</v>
      </c>
      <c r="I173" s="212">
        <f t="shared" si="37"/>
        <v>2.1341902276139861</v>
      </c>
      <c r="J173" s="212">
        <f t="shared" si="37"/>
        <v>2.3705275851661725</v>
      </c>
    </row>
    <row r="174" spans="2:10" x14ac:dyDescent="0.3">
      <c r="B174" s="217" t="s">
        <v>1445</v>
      </c>
      <c r="C174" s="212">
        <f>C159/C161</f>
        <v>0.5248666602701072</v>
      </c>
      <c r="D174" s="212">
        <f t="shared" ref="D174:J174" si="38">D159/D161</f>
        <v>0.59106442509101642</v>
      </c>
      <c r="E174" s="212">
        <f t="shared" si="38"/>
        <v>0.57819124098320751</v>
      </c>
      <c r="F174" s="212">
        <f t="shared" si="38"/>
        <v>0.59658949064977207</v>
      </c>
      <c r="G174" s="212">
        <f t="shared" si="38"/>
        <v>0.58288439046922036</v>
      </c>
      <c r="H174" s="212">
        <f t="shared" si="38"/>
        <v>0.53040663902613339</v>
      </c>
      <c r="I174" s="212">
        <f t="shared" si="38"/>
        <v>0.52520332743459774</v>
      </c>
      <c r="J174" s="212">
        <f t="shared" si="38"/>
        <v>0.4926478121684662</v>
      </c>
    </row>
    <row r="175" spans="2:10" ht="16.2" thickBot="1" x14ac:dyDescent="0.35">
      <c r="C175" s="212"/>
      <c r="D175" s="212"/>
      <c r="E175" s="212"/>
      <c r="F175" s="212"/>
      <c r="G175" s="212"/>
      <c r="H175" s="212"/>
      <c r="I175" s="212"/>
      <c r="J175" s="212"/>
    </row>
    <row r="176" spans="2:10" x14ac:dyDescent="0.3">
      <c r="B176" s="259" t="s">
        <v>1446</v>
      </c>
      <c r="C176" s="222"/>
      <c r="D176" s="222"/>
      <c r="E176" s="222"/>
      <c r="F176" s="222"/>
      <c r="G176" s="222"/>
      <c r="H176" s="222"/>
      <c r="I176" s="222"/>
      <c r="J176" s="223"/>
    </row>
    <row r="177" spans="2:10" x14ac:dyDescent="0.3">
      <c r="B177" s="218"/>
      <c r="C177" s="212">
        <v>2011</v>
      </c>
      <c r="D177" s="212">
        <v>2012</v>
      </c>
      <c r="E177" s="212">
        <v>2013</v>
      </c>
      <c r="F177" s="212">
        <v>2014</v>
      </c>
      <c r="G177" s="212">
        <v>2015</v>
      </c>
      <c r="H177" s="212">
        <v>2016</v>
      </c>
      <c r="I177" s="212">
        <v>2017</v>
      </c>
      <c r="J177" s="224">
        <v>2018</v>
      </c>
    </row>
    <row r="178" spans="2:10" x14ac:dyDescent="0.3">
      <c r="B178" s="218" t="s">
        <v>1444</v>
      </c>
      <c r="C178" s="212">
        <f>C173/$C$173*100</f>
        <v>100</v>
      </c>
      <c r="D178" s="212">
        <f t="shared" ref="D178:J178" si="39">D173/$C$173*100</f>
        <v>89.364092969487032</v>
      </c>
      <c r="E178" s="212">
        <f t="shared" si="39"/>
        <v>79.571712551033599</v>
      </c>
      <c r="F178" s="212">
        <f t="shared" si="39"/>
        <v>87.550098025097782</v>
      </c>
      <c r="G178" s="212">
        <f t="shared" si="39"/>
        <v>92.431101376426795</v>
      </c>
      <c r="H178" s="212">
        <f t="shared" si="39"/>
        <v>96.817137515805243</v>
      </c>
      <c r="I178" s="212">
        <f t="shared" si="39"/>
        <v>88.249516567347101</v>
      </c>
      <c r="J178" s="224">
        <f t="shared" si="39"/>
        <v>98.022149428712197</v>
      </c>
    </row>
    <row r="179" spans="2:10" ht="16.2" thickBot="1" x14ac:dyDescent="0.35">
      <c r="B179" s="220" t="s">
        <v>1445</v>
      </c>
      <c r="C179" s="225">
        <f>C174/$C$174*100</f>
        <v>100</v>
      </c>
      <c r="D179" s="225">
        <f t="shared" ref="D179:J179" si="40">D174/$C$174*100</f>
        <v>112.61230133894244</v>
      </c>
      <c r="E179" s="225">
        <f t="shared" si="40"/>
        <v>110.15964334363673</v>
      </c>
      <c r="F179" s="225">
        <f t="shared" si="40"/>
        <v>113.6649621339551</v>
      </c>
      <c r="G179" s="225">
        <f t="shared" si="40"/>
        <v>111.05380367830109</v>
      </c>
      <c r="H179" s="225">
        <f t="shared" si="40"/>
        <v>101.05550212565898</v>
      </c>
      <c r="I179" s="225">
        <f t="shared" si="40"/>
        <v>100.06414337011181</v>
      </c>
      <c r="J179" s="226">
        <f t="shared" si="40"/>
        <v>93.861517497594434</v>
      </c>
    </row>
  </sheetData>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sheetPr>
  <dimension ref="A2:L13"/>
  <sheetViews>
    <sheetView workbookViewId="0"/>
  </sheetViews>
  <sheetFormatPr defaultColWidth="0" defaultRowHeight="15.6" x14ac:dyDescent="0.3"/>
  <cols>
    <col min="1" max="1" width="10.19921875" style="14" customWidth="1"/>
    <col min="2" max="2" width="17.19921875" style="14" customWidth="1"/>
    <col min="3" max="3" width="11.59765625" style="14" customWidth="1"/>
    <col min="4" max="4" width="78.19921875" style="14" customWidth="1"/>
    <col min="5" max="5" width="11.19921875" style="14" customWidth="1"/>
    <col min="6" max="6" width="9" style="14" customWidth="1"/>
    <col min="7" max="12" width="0" style="14" hidden="1" customWidth="1"/>
    <col min="13" max="16384" width="9" style="14" hidden="1"/>
  </cols>
  <sheetData>
    <row r="2" spans="1:5" ht="21" thickBot="1" x14ac:dyDescent="0.5">
      <c r="A2" s="146" t="str">
        <f>"@"&amp;COUNTIF(A$1:A1,"@*")+1</f>
        <v>@1</v>
      </c>
      <c r="B2" s="23" t="s">
        <v>100</v>
      </c>
      <c r="C2" s="23"/>
      <c r="D2" s="23"/>
      <c r="E2" s="23"/>
    </row>
    <row r="3" spans="1:5" ht="16.2" thickTop="1" x14ac:dyDescent="0.3">
      <c r="A3" s="147"/>
      <c r="B3" s="8" t="s">
        <v>85</v>
      </c>
      <c r="C3" s="8" t="s">
        <v>101</v>
      </c>
    </row>
    <row r="4" spans="1:5" x14ac:dyDescent="0.3">
      <c r="A4" s="147"/>
      <c r="B4" s="8" t="s">
        <v>89</v>
      </c>
      <c r="C4" s="8" t="s">
        <v>102</v>
      </c>
    </row>
    <row r="5" spans="1:5" x14ac:dyDescent="0.3">
      <c r="A5" s="147"/>
    </row>
    <row r="6" spans="1:5" ht="31.2" x14ac:dyDescent="0.3">
      <c r="A6" s="147"/>
      <c r="B6" s="29" t="s">
        <v>103</v>
      </c>
      <c r="C6" s="30" t="s">
        <v>20</v>
      </c>
      <c r="D6" s="30" t="s">
        <v>104</v>
      </c>
      <c r="E6" s="30" t="s">
        <v>105</v>
      </c>
    </row>
    <row r="7" spans="1:5" x14ac:dyDescent="0.3">
      <c r="A7" s="147"/>
      <c r="B7" s="4"/>
      <c r="C7" s="32"/>
      <c r="D7" s="4"/>
      <c r="E7" s="4"/>
    </row>
    <row r="8" spans="1:5" x14ac:dyDescent="0.3">
      <c r="A8" s="147"/>
      <c r="B8" s="4"/>
      <c r="C8" s="32"/>
      <c r="D8" s="4"/>
      <c r="E8" s="4"/>
    </row>
    <row r="9" spans="1:5" x14ac:dyDescent="0.3">
      <c r="A9" s="147"/>
      <c r="B9" s="4"/>
      <c r="C9" s="32"/>
      <c r="D9" s="4"/>
      <c r="E9" s="4"/>
    </row>
    <row r="10" spans="1:5" x14ac:dyDescent="0.3">
      <c r="A10" s="147"/>
      <c r="B10" s="4"/>
      <c r="C10" s="32"/>
      <c r="D10" s="4"/>
      <c r="E10" s="4"/>
    </row>
    <row r="11" spans="1:5" x14ac:dyDescent="0.3">
      <c r="A11" s="147"/>
      <c r="B11" s="4"/>
      <c r="C11" s="32"/>
      <c r="D11" s="4"/>
      <c r="E11" s="4"/>
    </row>
    <row r="12" spans="1:5" x14ac:dyDescent="0.3">
      <c r="A12" s="147"/>
    </row>
    <row r="13" spans="1:5" x14ac:dyDescent="0.3">
      <c r="A13" s="146" t="s">
        <v>106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FFC000"/>
  </sheetPr>
  <dimension ref="B2:I76"/>
  <sheetViews>
    <sheetView topLeftCell="A34" zoomScaleNormal="100" workbookViewId="0">
      <selection activeCell="D30" sqref="D30"/>
    </sheetView>
  </sheetViews>
  <sheetFormatPr defaultColWidth="14.5" defaultRowHeight="15.6" x14ac:dyDescent="0.3"/>
  <cols>
    <col min="1" max="1" width="7" customWidth="1"/>
    <col min="2" max="2" width="6" customWidth="1"/>
    <col min="3" max="3" width="9.19921875" customWidth="1"/>
    <col min="4" max="4" width="54" customWidth="1"/>
    <col min="5" max="9" width="9.09765625" customWidth="1"/>
  </cols>
  <sheetData>
    <row r="2" spans="2:9" ht="16.2" thickBot="1" x14ac:dyDescent="0.35">
      <c r="B2" s="1" t="s">
        <v>107</v>
      </c>
      <c r="C2" s="1"/>
      <c r="D2" s="1"/>
    </row>
    <row r="3" spans="2:9" ht="16.2" thickTop="1" x14ac:dyDescent="0.3"/>
    <row r="4" spans="2:9" ht="31.2" x14ac:dyDescent="0.3">
      <c r="B4" s="29" t="s">
        <v>108</v>
      </c>
      <c r="C4" s="29" t="s">
        <v>109</v>
      </c>
      <c r="D4" s="29" t="s">
        <v>110</v>
      </c>
      <c r="E4" s="30" t="s">
        <v>111</v>
      </c>
      <c r="F4" s="30" t="s">
        <v>112</v>
      </c>
      <c r="G4" s="30" t="s">
        <v>113</v>
      </c>
      <c r="H4" s="30" t="s">
        <v>114</v>
      </c>
      <c r="I4" s="30" t="s">
        <v>115</v>
      </c>
    </row>
    <row r="5" spans="2:9" x14ac:dyDescent="0.3">
      <c r="B5" s="95">
        <v>1</v>
      </c>
      <c r="C5" s="97" t="s">
        <v>116</v>
      </c>
      <c r="D5" s="97" t="s">
        <v>55</v>
      </c>
      <c r="E5" s="20"/>
      <c r="F5" s="20"/>
      <c r="G5" s="20"/>
      <c r="H5" s="20"/>
      <c r="I5" s="20"/>
    </row>
    <row r="6" spans="2:9" x14ac:dyDescent="0.3">
      <c r="B6" s="95">
        <v>2</v>
      </c>
      <c r="C6" s="95" t="s">
        <v>117</v>
      </c>
      <c r="D6" s="95" t="s">
        <v>118</v>
      </c>
      <c r="E6" s="4" t="s">
        <v>119</v>
      </c>
      <c r="F6" s="4" t="s">
        <v>119</v>
      </c>
      <c r="G6" s="4" t="s">
        <v>119</v>
      </c>
      <c r="H6" s="4"/>
      <c r="I6" s="4"/>
    </row>
    <row r="7" spans="2:9" x14ac:dyDescent="0.3">
      <c r="B7" s="95">
        <v>2</v>
      </c>
      <c r="C7" s="95" t="s">
        <v>120</v>
      </c>
      <c r="D7" s="95" t="s">
        <v>121</v>
      </c>
      <c r="E7" s="4" t="s">
        <v>119</v>
      </c>
      <c r="F7" s="4" t="s">
        <v>119</v>
      </c>
      <c r="G7" s="4" t="s">
        <v>119</v>
      </c>
      <c r="H7" s="4"/>
      <c r="I7" s="4"/>
    </row>
    <row r="8" spans="2:9" x14ac:dyDescent="0.3">
      <c r="B8" s="95">
        <v>2</v>
      </c>
      <c r="C8" s="95" t="s">
        <v>122</v>
      </c>
      <c r="D8" s="95" t="s">
        <v>123</v>
      </c>
      <c r="E8" s="4" t="s">
        <v>119</v>
      </c>
      <c r="F8" s="4" t="s">
        <v>119</v>
      </c>
      <c r="G8" s="4" t="s">
        <v>119</v>
      </c>
      <c r="H8" s="4"/>
      <c r="I8" s="4"/>
    </row>
    <row r="9" spans="2:9" ht="31.2" x14ac:dyDescent="0.3">
      <c r="B9" s="95">
        <v>2</v>
      </c>
      <c r="C9" s="95" t="s">
        <v>124</v>
      </c>
      <c r="D9" s="95" t="s">
        <v>125</v>
      </c>
      <c r="E9" s="4" t="s">
        <v>119</v>
      </c>
      <c r="F9" s="4" t="s">
        <v>119</v>
      </c>
      <c r="G9" s="4" t="s">
        <v>119</v>
      </c>
      <c r="H9" s="4"/>
      <c r="I9" s="4"/>
    </row>
    <row r="10" spans="2:9" ht="31.2" x14ac:dyDescent="0.3">
      <c r="B10" s="95">
        <v>2</v>
      </c>
      <c r="C10" s="95" t="s">
        <v>126</v>
      </c>
      <c r="D10" s="95" t="s">
        <v>127</v>
      </c>
      <c r="E10" s="4"/>
      <c r="F10" s="4" t="s">
        <v>119</v>
      </c>
      <c r="G10" s="4" t="s">
        <v>119</v>
      </c>
      <c r="H10" s="4"/>
      <c r="I10" s="4"/>
    </row>
    <row r="11" spans="2:9" x14ac:dyDescent="0.3">
      <c r="B11" s="95">
        <v>2</v>
      </c>
      <c r="C11" s="95" t="s">
        <v>128</v>
      </c>
      <c r="D11" s="95" t="s">
        <v>129</v>
      </c>
      <c r="E11" s="4"/>
      <c r="F11" s="4" t="s">
        <v>119</v>
      </c>
      <c r="G11" s="4" t="s">
        <v>119</v>
      </c>
      <c r="H11" s="4"/>
      <c r="I11" s="4"/>
    </row>
    <row r="12" spans="2:9" x14ac:dyDescent="0.3">
      <c r="B12" s="95">
        <v>1</v>
      </c>
      <c r="C12" s="97" t="s">
        <v>130</v>
      </c>
      <c r="D12" s="97" t="s">
        <v>131</v>
      </c>
      <c r="E12" s="20"/>
      <c r="F12" s="20"/>
      <c r="G12" s="20"/>
      <c r="H12" s="20"/>
      <c r="I12" s="20"/>
    </row>
    <row r="13" spans="2:9" x14ac:dyDescent="0.3">
      <c r="B13" s="95">
        <v>2</v>
      </c>
      <c r="C13" s="95" t="s">
        <v>132</v>
      </c>
      <c r="D13" s="95" t="s">
        <v>133</v>
      </c>
      <c r="E13" s="4" t="s">
        <v>119</v>
      </c>
      <c r="F13" s="4" t="s">
        <v>119</v>
      </c>
      <c r="G13" s="4" t="s">
        <v>119</v>
      </c>
      <c r="H13" s="4"/>
      <c r="I13" s="4"/>
    </row>
    <row r="14" spans="2:9" x14ac:dyDescent="0.3">
      <c r="B14" s="95">
        <v>2</v>
      </c>
      <c r="C14" s="95" t="s">
        <v>134</v>
      </c>
      <c r="D14" s="95" t="s">
        <v>135</v>
      </c>
      <c r="E14" s="4" t="s">
        <v>119</v>
      </c>
      <c r="F14" s="4" t="s">
        <v>119</v>
      </c>
      <c r="G14" s="4" t="s">
        <v>119</v>
      </c>
      <c r="H14" s="4"/>
      <c r="I14" s="4"/>
    </row>
    <row r="15" spans="2:9" x14ac:dyDescent="0.3">
      <c r="B15" s="95">
        <v>2</v>
      </c>
      <c r="C15" s="95" t="s">
        <v>136</v>
      </c>
      <c r="D15" s="95" t="s">
        <v>137</v>
      </c>
      <c r="E15" s="4"/>
      <c r="F15" s="4" t="s">
        <v>119</v>
      </c>
      <c r="G15" s="4" t="s">
        <v>119</v>
      </c>
      <c r="H15" s="4"/>
      <c r="I15" s="4"/>
    </row>
    <row r="16" spans="2:9" x14ac:dyDescent="0.3">
      <c r="B16" s="95">
        <v>1</v>
      </c>
      <c r="C16" s="97" t="s">
        <v>138</v>
      </c>
      <c r="D16" s="97" t="s">
        <v>139</v>
      </c>
      <c r="E16" s="20"/>
      <c r="F16" s="20"/>
      <c r="G16" s="20"/>
      <c r="H16" s="20"/>
      <c r="I16" s="20"/>
    </row>
    <row r="17" spans="2:9" ht="31.2" x14ac:dyDescent="0.3">
      <c r="B17" s="95">
        <v>2</v>
      </c>
      <c r="C17" s="95" t="s">
        <v>140</v>
      </c>
      <c r="D17" s="95" t="s">
        <v>141</v>
      </c>
      <c r="E17" s="4" t="s">
        <v>119</v>
      </c>
      <c r="F17" s="4" t="s">
        <v>119</v>
      </c>
      <c r="G17" s="4" t="s">
        <v>119</v>
      </c>
      <c r="H17" s="4"/>
      <c r="I17" s="4"/>
    </row>
    <row r="18" spans="2:9" x14ac:dyDescent="0.3">
      <c r="B18" s="95">
        <v>2</v>
      </c>
      <c r="C18" s="95" t="s">
        <v>142</v>
      </c>
      <c r="D18" s="95" t="s">
        <v>143</v>
      </c>
      <c r="E18" s="4" t="s">
        <v>119</v>
      </c>
      <c r="F18" s="4" t="s">
        <v>119</v>
      </c>
      <c r="G18" s="4" t="s">
        <v>119</v>
      </c>
      <c r="H18" s="4"/>
      <c r="I18" s="4"/>
    </row>
    <row r="19" spans="2:9" x14ac:dyDescent="0.3">
      <c r="B19" s="95">
        <v>2</v>
      </c>
      <c r="C19" s="95" t="s">
        <v>144</v>
      </c>
      <c r="D19" s="95" t="s">
        <v>145</v>
      </c>
      <c r="E19" s="4" t="s">
        <v>119</v>
      </c>
      <c r="F19" s="4" t="s">
        <v>119</v>
      </c>
      <c r="G19" s="4" t="s">
        <v>119</v>
      </c>
      <c r="H19" s="4"/>
      <c r="I19" s="4"/>
    </row>
    <row r="20" spans="2:9" x14ac:dyDescent="0.3">
      <c r="B20" s="95">
        <v>2</v>
      </c>
      <c r="C20" s="95" t="s">
        <v>146</v>
      </c>
      <c r="D20" s="95" t="s">
        <v>147</v>
      </c>
      <c r="E20" s="4" t="s">
        <v>119</v>
      </c>
      <c r="F20" s="4" t="s">
        <v>119</v>
      </c>
      <c r="G20" s="4" t="s">
        <v>119</v>
      </c>
      <c r="H20" s="4"/>
      <c r="I20" s="4"/>
    </row>
    <row r="21" spans="2:9" x14ac:dyDescent="0.3">
      <c r="B21" s="95">
        <v>2</v>
      </c>
      <c r="C21" s="95" t="s">
        <v>148</v>
      </c>
      <c r="D21" s="95" t="s">
        <v>149</v>
      </c>
      <c r="E21" s="4" t="s">
        <v>119</v>
      </c>
      <c r="F21" s="4" t="s">
        <v>119</v>
      </c>
      <c r="G21" s="4" t="s">
        <v>119</v>
      </c>
      <c r="H21" s="4"/>
      <c r="I21" s="4"/>
    </row>
    <row r="22" spans="2:9" x14ac:dyDescent="0.3">
      <c r="B22" s="95">
        <v>2</v>
      </c>
      <c r="C22" s="95" t="s">
        <v>150</v>
      </c>
      <c r="D22" s="95" t="s">
        <v>151</v>
      </c>
      <c r="E22" s="4" t="s">
        <v>119</v>
      </c>
      <c r="F22" s="4" t="s">
        <v>119</v>
      </c>
      <c r="G22" s="4" t="s">
        <v>119</v>
      </c>
      <c r="H22" s="4"/>
      <c r="I22" s="4"/>
    </row>
    <row r="23" spans="2:9" x14ac:dyDescent="0.3">
      <c r="B23" s="95">
        <v>2</v>
      </c>
      <c r="C23" s="95" t="s">
        <v>152</v>
      </c>
      <c r="D23" s="95" t="s">
        <v>153</v>
      </c>
      <c r="E23" s="4" t="s">
        <v>119</v>
      </c>
      <c r="F23" s="4" t="s">
        <v>119</v>
      </c>
      <c r="G23" s="4" t="s">
        <v>119</v>
      </c>
      <c r="H23" s="4"/>
      <c r="I23" s="4"/>
    </row>
    <row r="24" spans="2:9" x14ac:dyDescent="0.3">
      <c r="B24" s="95">
        <v>2</v>
      </c>
      <c r="C24" s="95" t="s">
        <v>154</v>
      </c>
      <c r="D24" s="95" t="s">
        <v>155</v>
      </c>
      <c r="E24" s="4" t="s">
        <v>119</v>
      </c>
      <c r="F24" s="4" t="s">
        <v>119</v>
      </c>
      <c r="G24" s="4" t="s">
        <v>119</v>
      </c>
      <c r="H24" s="4"/>
      <c r="I24" s="4"/>
    </row>
    <row r="25" spans="2:9" x14ac:dyDescent="0.3">
      <c r="B25" s="95">
        <v>2</v>
      </c>
      <c r="C25" s="95" t="s">
        <v>156</v>
      </c>
      <c r="D25" s="95" t="s">
        <v>157</v>
      </c>
      <c r="E25" s="4" t="s">
        <v>119</v>
      </c>
      <c r="F25" s="4" t="s">
        <v>119</v>
      </c>
      <c r="G25" s="4" t="s">
        <v>119</v>
      </c>
      <c r="H25" s="4"/>
      <c r="I25" s="4"/>
    </row>
    <row r="26" spans="2:9" x14ac:dyDescent="0.3">
      <c r="B26" s="95">
        <v>2</v>
      </c>
      <c r="C26" s="95" t="s">
        <v>158</v>
      </c>
      <c r="D26" s="95" t="s">
        <v>159</v>
      </c>
      <c r="E26" s="4"/>
      <c r="F26" s="4" t="s">
        <v>119</v>
      </c>
      <c r="G26" s="4" t="s">
        <v>119</v>
      </c>
      <c r="H26" s="4"/>
      <c r="I26" s="4"/>
    </row>
    <row r="27" spans="2:9" x14ac:dyDescent="0.3">
      <c r="B27" s="95">
        <v>1</v>
      </c>
      <c r="C27" s="97" t="s">
        <v>160</v>
      </c>
      <c r="D27" s="97" t="s">
        <v>161</v>
      </c>
      <c r="E27" s="20"/>
      <c r="F27" s="20"/>
      <c r="G27" s="20"/>
      <c r="H27" s="20"/>
      <c r="I27" s="20"/>
    </row>
    <row r="28" spans="2:9" x14ac:dyDescent="0.3">
      <c r="B28" s="95">
        <v>2</v>
      </c>
      <c r="C28" s="95" t="s">
        <v>162</v>
      </c>
      <c r="D28" s="95" t="s">
        <v>163</v>
      </c>
      <c r="E28" s="4" t="s">
        <v>119</v>
      </c>
      <c r="F28" s="4" t="s">
        <v>119</v>
      </c>
      <c r="G28" s="4" t="s">
        <v>119</v>
      </c>
      <c r="H28" s="4"/>
      <c r="I28" s="4"/>
    </row>
    <row r="29" spans="2:9" x14ac:dyDescent="0.3">
      <c r="B29" s="95">
        <v>3</v>
      </c>
      <c r="C29" s="95" t="s">
        <v>164</v>
      </c>
      <c r="D29" s="95" t="s">
        <v>165</v>
      </c>
      <c r="E29" s="4" t="s">
        <v>119</v>
      </c>
      <c r="F29" s="4" t="s">
        <v>119</v>
      </c>
      <c r="G29" s="4" t="s">
        <v>119</v>
      </c>
      <c r="H29" s="4"/>
      <c r="I29" s="4"/>
    </row>
    <row r="30" spans="2:9" x14ac:dyDescent="0.3">
      <c r="B30" s="95">
        <v>3</v>
      </c>
      <c r="C30" s="95" t="s">
        <v>166</v>
      </c>
      <c r="D30" s="95" t="s">
        <v>167</v>
      </c>
      <c r="E30" s="4" t="s">
        <v>119</v>
      </c>
      <c r="F30" s="4" t="s">
        <v>119</v>
      </c>
      <c r="G30" s="4" t="s">
        <v>119</v>
      </c>
      <c r="H30" s="4"/>
      <c r="I30" s="4"/>
    </row>
    <row r="31" spans="2:9" ht="31.2" x14ac:dyDescent="0.3">
      <c r="B31" s="95">
        <v>3</v>
      </c>
      <c r="C31" s="95" t="s">
        <v>168</v>
      </c>
      <c r="D31" s="95" t="s">
        <v>169</v>
      </c>
      <c r="E31" s="4"/>
      <c r="F31" s="4" t="s">
        <v>119</v>
      </c>
      <c r="G31" s="4" t="s">
        <v>119</v>
      </c>
      <c r="H31" s="4"/>
      <c r="I31" s="4"/>
    </row>
    <row r="32" spans="2:9" x14ac:dyDescent="0.3">
      <c r="B32" s="95">
        <v>2</v>
      </c>
      <c r="C32" s="95" t="s">
        <v>170</v>
      </c>
      <c r="D32" s="95" t="s">
        <v>171</v>
      </c>
      <c r="E32" s="4"/>
      <c r="F32" s="4" t="s">
        <v>119</v>
      </c>
      <c r="G32" s="4" t="s">
        <v>119</v>
      </c>
      <c r="H32" s="4"/>
      <c r="I32" s="4"/>
    </row>
    <row r="33" spans="2:9" x14ac:dyDescent="0.3">
      <c r="B33" s="95">
        <v>1</v>
      </c>
      <c r="C33" s="97" t="s">
        <v>172</v>
      </c>
      <c r="D33" s="97" t="s">
        <v>173</v>
      </c>
      <c r="E33" s="4"/>
      <c r="F33" s="4" t="s">
        <v>119</v>
      </c>
      <c r="G33" s="4" t="s">
        <v>119</v>
      </c>
      <c r="H33" s="4"/>
      <c r="I33" s="4"/>
    </row>
    <row r="34" spans="2:9" x14ac:dyDescent="0.3">
      <c r="B34" s="95">
        <v>1</v>
      </c>
      <c r="C34" s="97" t="s">
        <v>174</v>
      </c>
      <c r="D34" s="97" t="s">
        <v>175</v>
      </c>
      <c r="E34" s="4"/>
      <c r="F34" s="4" t="s">
        <v>119</v>
      </c>
      <c r="G34" s="4" t="s">
        <v>119</v>
      </c>
      <c r="H34" s="4"/>
      <c r="I34" s="4"/>
    </row>
    <row r="35" spans="2:9" x14ac:dyDescent="0.3">
      <c r="B35" s="95">
        <v>1</v>
      </c>
      <c r="C35" s="97" t="s">
        <v>176</v>
      </c>
      <c r="D35" s="97" t="s">
        <v>177</v>
      </c>
      <c r="E35" s="20"/>
      <c r="F35" s="20"/>
      <c r="G35" s="20"/>
      <c r="H35" s="20"/>
      <c r="I35" s="20"/>
    </row>
    <row r="36" spans="2:9" x14ac:dyDescent="0.3">
      <c r="B36" s="95">
        <v>2</v>
      </c>
      <c r="C36" s="95" t="s">
        <v>178</v>
      </c>
      <c r="D36" s="95" t="s">
        <v>179</v>
      </c>
      <c r="E36" s="4"/>
      <c r="F36" s="4"/>
      <c r="G36" s="4"/>
      <c r="H36" s="4" t="s">
        <v>119</v>
      </c>
      <c r="I36" s="4"/>
    </row>
    <row r="37" spans="2:9" x14ac:dyDescent="0.3">
      <c r="B37" s="95">
        <v>2</v>
      </c>
      <c r="C37" s="95" t="s">
        <v>180</v>
      </c>
      <c r="D37" s="95" t="s">
        <v>181</v>
      </c>
      <c r="E37" s="4"/>
      <c r="F37" s="4"/>
      <c r="G37" s="4"/>
      <c r="H37" s="4" t="s">
        <v>119</v>
      </c>
      <c r="I37" s="4"/>
    </row>
    <row r="38" spans="2:9" x14ac:dyDescent="0.3">
      <c r="B38" s="95">
        <v>2</v>
      </c>
      <c r="C38" s="95" t="s">
        <v>182</v>
      </c>
      <c r="D38" s="95" t="s">
        <v>183</v>
      </c>
      <c r="E38" s="4"/>
      <c r="F38" s="4"/>
      <c r="G38" s="4"/>
      <c r="H38" s="4" t="s">
        <v>119</v>
      </c>
      <c r="I38" s="4"/>
    </row>
    <row r="39" spans="2:9" x14ac:dyDescent="0.3">
      <c r="B39" s="95">
        <v>2</v>
      </c>
      <c r="C39" s="95" t="s">
        <v>184</v>
      </c>
      <c r="D39" s="95" t="s">
        <v>185</v>
      </c>
      <c r="E39" s="4"/>
      <c r="F39" s="4"/>
      <c r="G39" s="4"/>
      <c r="H39" s="4" t="s">
        <v>119</v>
      </c>
      <c r="I39" s="4"/>
    </row>
    <row r="40" spans="2:9" x14ac:dyDescent="0.3">
      <c r="B40" s="95">
        <v>2</v>
      </c>
      <c r="C40" s="95" t="s">
        <v>186</v>
      </c>
      <c r="D40" s="100" t="s">
        <v>187</v>
      </c>
      <c r="E40" s="4"/>
      <c r="F40" s="4"/>
      <c r="G40" s="4"/>
      <c r="H40" s="4" t="s">
        <v>119</v>
      </c>
      <c r="I40" s="4"/>
    </row>
    <row r="41" spans="2:9" x14ac:dyDescent="0.3">
      <c r="B41" s="95">
        <v>2</v>
      </c>
      <c r="C41" s="95" t="s">
        <v>188</v>
      </c>
      <c r="D41" s="100" t="s">
        <v>189</v>
      </c>
      <c r="E41" s="4"/>
      <c r="F41" s="4"/>
      <c r="G41" s="4"/>
      <c r="H41" s="4" t="s">
        <v>119</v>
      </c>
      <c r="I41" s="4"/>
    </row>
    <row r="42" spans="2:9" x14ac:dyDescent="0.3">
      <c r="B42" s="95">
        <v>2</v>
      </c>
      <c r="C42" s="95" t="s">
        <v>190</v>
      </c>
      <c r="D42" s="100" t="s">
        <v>191</v>
      </c>
      <c r="E42" s="4"/>
      <c r="F42" s="4"/>
      <c r="G42" s="4"/>
      <c r="H42" s="4" t="s">
        <v>119</v>
      </c>
      <c r="I42" s="4"/>
    </row>
    <row r="43" spans="2:9" x14ac:dyDescent="0.3">
      <c r="B43" s="95">
        <v>2</v>
      </c>
      <c r="C43" s="95" t="s">
        <v>192</v>
      </c>
      <c r="D43" s="95" t="s">
        <v>193</v>
      </c>
      <c r="E43" s="4"/>
      <c r="F43" s="4"/>
      <c r="G43" s="4"/>
      <c r="H43" s="4" t="s">
        <v>119</v>
      </c>
      <c r="I43" s="4"/>
    </row>
    <row r="44" spans="2:9" x14ac:dyDescent="0.3">
      <c r="B44" s="95">
        <v>2</v>
      </c>
      <c r="C44" s="95" t="s">
        <v>194</v>
      </c>
      <c r="D44" s="95" t="s">
        <v>195</v>
      </c>
      <c r="E44" s="4"/>
      <c r="F44" s="4"/>
      <c r="G44" s="4"/>
      <c r="H44" s="4" t="s">
        <v>119</v>
      </c>
      <c r="I44" s="4"/>
    </row>
    <row r="45" spans="2:9" x14ac:dyDescent="0.3">
      <c r="B45" s="95">
        <v>2</v>
      </c>
      <c r="C45" s="95" t="s">
        <v>196</v>
      </c>
      <c r="D45" s="100" t="s">
        <v>197</v>
      </c>
      <c r="E45" s="4"/>
      <c r="F45" s="4"/>
      <c r="G45" s="4"/>
      <c r="H45" s="4" t="s">
        <v>119</v>
      </c>
      <c r="I45" s="4"/>
    </row>
    <row r="46" spans="2:9" x14ac:dyDescent="0.3">
      <c r="B46" s="95">
        <v>2</v>
      </c>
      <c r="C46" s="95" t="s">
        <v>198</v>
      </c>
      <c r="D46" s="95" t="s">
        <v>199</v>
      </c>
      <c r="E46" s="4"/>
      <c r="F46" s="4"/>
      <c r="G46" s="4"/>
      <c r="H46" s="4" t="s">
        <v>119</v>
      </c>
      <c r="I46" s="4"/>
    </row>
    <row r="47" spans="2:9" x14ac:dyDescent="0.3">
      <c r="B47" s="95">
        <v>2</v>
      </c>
      <c r="C47" s="95" t="s">
        <v>200</v>
      </c>
      <c r="D47" s="95" t="s">
        <v>201</v>
      </c>
      <c r="E47" s="4"/>
      <c r="F47" s="4"/>
      <c r="G47" s="4"/>
      <c r="H47" s="4" t="s">
        <v>119</v>
      </c>
      <c r="I47" s="4"/>
    </row>
    <row r="48" spans="2:9" x14ac:dyDescent="0.3">
      <c r="B48" s="95">
        <v>2</v>
      </c>
      <c r="C48" s="95" t="s">
        <v>202</v>
      </c>
      <c r="D48" s="95" t="s">
        <v>203</v>
      </c>
      <c r="E48" s="4"/>
      <c r="F48" s="4"/>
      <c r="G48" s="4"/>
      <c r="H48" s="4" t="s">
        <v>119</v>
      </c>
      <c r="I48" s="4"/>
    </row>
    <row r="49" spans="2:9" x14ac:dyDescent="0.3">
      <c r="B49" s="95">
        <v>2</v>
      </c>
      <c r="C49" s="95" t="s">
        <v>204</v>
      </c>
      <c r="D49" s="95" t="s">
        <v>205</v>
      </c>
      <c r="E49" s="4"/>
      <c r="F49" s="4"/>
      <c r="G49" s="4"/>
      <c r="H49" s="4" t="s">
        <v>119</v>
      </c>
      <c r="I49" s="4"/>
    </row>
    <row r="50" spans="2:9" x14ac:dyDescent="0.3">
      <c r="B50" s="95">
        <v>2</v>
      </c>
      <c r="C50" s="95" t="s">
        <v>206</v>
      </c>
      <c r="D50" s="95" t="s">
        <v>207</v>
      </c>
      <c r="E50" s="4"/>
      <c r="F50" s="4"/>
      <c r="G50" s="4"/>
      <c r="H50" s="4" t="s">
        <v>119</v>
      </c>
      <c r="I50" s="4"/>
    </row>
    <row r="51" spans="2:9" x14ac:dyDescent="0.3">
      <c r="B51" s="95">
        <v>1</v>
      </c>
      <c r="C51" s="97" t="s">
        <v>208</v>
      </c>
      <c r="D51" s="97" t="s">
        <v>209</v>
      </c>
      <c r="E51" s="4"/>
      <c r="F51" s="4"/>
      <c r="G51" s="4"/>
      <c r="H51" s="4" t="s">
        <v>119</v>
      </c>
      <c r="I51" s="4"/>
    </row>
    <row r="52" spans="2:9" x14ac:dyDescent="0.3">
      <c r="B52" s="95">
        <v>1</v>
      </c>
      <c r="C52" s="97" t="s">
        <v>210</v>
      </c>
      <c r="D52" s="97" t="s">
        <v>211</v>
      </c>
      <c r="E52" s="20"/>
      <c r="F52" s="20"/>
      <c r="G52" s="20"/>
      <c r="H52" s="20"/>
      <c r="I52" s="20"/>
    </row>
    <row r="53" spans="2:9" x14ac:dyDescent="0.3">
      <c r="B53" s="95">
        <v>2</v>
      </c>
      <c r="C53" s="95" t="s">
        <v>212</v>
      </c>
      <c r="D53" s="95" t="s">
        <v>213</v>
      </c>
      <c r="E53" s="4"/>
      <c r="F53" s="4"/>
      <c r="G53" s="4"/>
      <c r="H53" s="4" t="s">
        <v>119</v>
      </c>
      <c r="I53" s="4"/>
    </row>
    <row r="54" spans="2:9" x14ac:dyDescent="0.3">
      <c r="B54" s="95">
        <v>2</v>
      </c>
      <c r="C54" s="95" t="s">
        <v>214</v>
      </c>
      <c r="D54" s="95" t="s">
        <v>215</v>
      </c>
      <c r="E54" s="4"/>
      <c r="F54" s="4"/>
      <c r="G54" s="4"/>
      <c r="H54" s="4" t="s">
        <v>119</v>
      </c>
      <c r="I54" s="4"/>
    </row>
    <row r="55" spans="2:9" x14ac:dyDescent="0.3">
      <c r="B55" s="95">
        <v>2</v>
      </c>
      <c r="C55" s="95" t="s">
        <v>216</v>
      </c>
      <c r="D55" s="95" t="s">
        <v>201</v>
      </c>
      <c r="E55" s="4"/>
      <c r="F55" s="4"/>
      <c r="G55" s="4"/>
      <c r="H55" s="4" t="s">
        <v>119</v>
      </c>
      <c r="I55" s="4"/>
    </row>
    <row r="56" spans="2:9" x14ac:dyDescent="0.3">
      <c r="B56" s="95">
        <v>2</v>
      </c>
      <c r="C56" s="95" t="s">
        <v>217</v>
      </c>
      <c r="D56" s="95" t="s">
        <v>218</v>
      </c>
      <c r="E56" s="4"/>
      <c r="F56" s="4"/>
      <c r="G56" s="4"/>
      <c r="H56" s="4" t="s">
        <v>119</v>
      </c>
      <c r="I56" s="4"/>
    </row>
    <row r="57" spans="2:9" x14ac:dyDescent="0.3">
      <c r="B57" s="95">
        <v>2</v>
      </c>
      <c r="C57" s="95" t="s">
        <v>219</v>
      </c>
      <c r="D57" s="95" t="s">
        <v>220</v>
      </c>
      <c r="E57" s="4"/>
      <c r="F57" s="4"/>
      <c r="G57" s="4"/>
      <c r="H57" s="4" t="s">
        <v>119</v>
      </c>
      <c r="I57" s="4"/>
    </row>
    <row r="58" spans="2:9" x14ac:dyDescent="0.3">
      <c r="B58" s="95">
        <v>1</v>
      </c>
      <c r="C58" s="97" t="s">
        <v>221</v>
      </c>
      <c r="D58" s="97" t="s">
        <v>222</v>
      </c>
      <c r="E58" s="20"/>
      <c r="F58" s="20"/>
      <c r="G58" s="20"/>
      <c r="H58" s="20"/>
      <c r="I58" s="20"/>
    </row>
    <row r="59" spans="2:9" x14ac:dyDescent="0.3">
      <c r="B59" s="95">
        <v>2</v>
      </c>
      <c r="C59" s="95" t="s">
        <v>223</v>
      </c>
      <c r="D59" s="95" t="s">
        <v>224</v>
      </c>
      <c r="E59" s="4"/>
      <c r="F59" s="4"/>
      <c r="G59" s="4"/>
      <c r="H59" s="4" t="s">
        <v>119</v>
      </c>
      <c r="I59" s="4"/>
    </row>
    <row r="60" spans="2:9" x14ac:dyDescent="0.3">
      <c r="B60" s="95">
        <v>2</v>
      </c>
      <c r="C60" s="95" t="s">
        <v>225</v>
      </c>
      <c r="D60" s="95" t="s">
        <v>226</v>
      </c>
      <c r="E60" s="4"/>
      <c r="F60" s="4"/>
      <c r="G60" s="4"/>
      <c r="H60" s="4" t="s">
        <v>119</v>
      </c>
      <c r="I60" s="4"/>
    </row>
    <row r="61" spans="2:9" x14ac:dyDescent="0.3">
      <c r="B61" s="95">
        <v>2</v>
      </c>
      <c r="C61" s="95" t="s">
        <v>227</v>
      </c>
      <c r="D61" s="95" t="s">
        <v>228</v>
      </c>
      <c r="E61" s="4"/>
      <c r="F61" s="4"/>
      <c r="G61" s="4"/>
      <c r="H61" s="4" t="s">
        <v>119</v>
      </c>
      <c r="I61" s="4"/>
    </row>
    <row r="62" spans="2:9" x14ac:dyDescent="0.3">
      <c r="B62" s="95">
        <v>2</v>
      </c>
      <c r="C62" s="95" t="s">
        <v>229</v>
      </c>
      <c r="D62" s="95" t="s">
        <v>230</v>
      </c>
      <c r="E62" s="4"/>
      <c r="F62" s="4"/>
      <c r="G62" s="4"/>
      <c r="H62" s="4" t="s">
        <v>119</v>
      </c>
      <c r="I62" s="4"/>
    </row>
    <row r="63" spans="2:9" x14ac:dyDescent="0.3">
      <c r="B63" s="95">
        <v>2</v>
      </c>
      <c r="C63" s="95" t="s">
        <v>231</v>
      </c>
      <c r="D63" s="95" t="s">
        <v>232</v>
      </c>
      <c r="E63" s="4"/>
      <c r="F63" s="4"/>
      <c r="G63" s="4"/>
      <c r="H63" s="4" t="s">
        <v>119</v>
      </c>
      <c r="I63" s="4"/>
    </row>
    <row r="64" spans="2:9" x14ac:dyDescent="0.3">
      <c r="B64" s="95">
        <v>2</v>
      </c>
      <c r="C64" s="95" t="s">
        <v>233</v>
      </c>
      <c r="D64" s="95" t="s">
        <v>234</v>
      </c>
      <c r="E64" s="4"/>
      <c r="F64" s="4"/>
      <c r="G64" s="4"/>
      <c r="H64" s="4" t="s">
        <v>119</v>
      </c>
      <c r="I64" s="4"/>
    </row>
    <row r="65" spans="2:9" x14ac:dyDescent="0.3">
      <c r="B65" s="95">
        <v>2</v>
      </c>
      <c r="C65" s="95" t="s">
        <v>235</v>
      </c>
      <c r="D65" s="95" t="s">
        <v>236</v>
      </c>
      <c r="E65" s="4"/>
      <c r="F65" s="4"/>
      <c r="G65" s="4"/>
      <c r="H65" s="4" t="s">
        <v>119</v>
      </c>
      <c r="I65" s="4"/>
    </row>
    <row r="66" spans="2:9" x14ac:dyDescent="0.3">
      <c r="B66" s="95">
        <v>2</v>
      </c>
      <c r="C66" s="95" t="s">
        <v>237</v>
      </c>
      <c r="D66" s="95" t="s">
        <v>238</v>
      </c>
      <c r="E66" s="4"/>
      <c r="F66" s="4"/>
      <c r="G66" s="4"/>
      <c r="H66" s="4" t="s">
        <v>119</v>
      </c>
      <c r="I66" s="4"/>
    </row>
    <row r="67" spans="2:9" x14ac:dyDescent="0.3">
      <c r="B67" s="95">
        <v>1</v>
      </c>
      <c r="C67" s="97" t="s">
        <v>239</v>
      </c>
      <c r="D67" s="97" t="s">
        <v>240</v>
      </c>
      <c r="E67" s="4"/>
      <c r="F67" s="4"/>
      <c r="G67" s="4"/>
      <c r="H67" s="4" t="s">
        <v>119</v>
      </c>
      <c r="I67" s="4"/>
    </row>
    <row r="68" spans="2:9" x14ac:dyDescent="0.3">
      <c r="B68" s="95">
        <v>1</v>
      </c>
      <c r="C68" s="97" t="s">
        <v>241</v>
      </c>
      <c r="D68" s="97" t="s">
        <v>242</v>
      </c>
      <c r="E68" s="20"/>
      <c r="F68" s="20"/>
      <c r="G68" s="20"/>
      <c r="H68" s="20"/>
      <c r="I68" s="20"/>
    </row>
    <row r="69" spans="2:9" x14ac:dyDescent="0.3">
      <c r="B69" s="95">
        <v>2</v>
      </c>
      <c r="C69" s="95" t="s">
        <v>243</v>
      </c>
      <c r="D69" s="95" t="s">
        <v>244</v>
      </c>
      <c r="E69" s="4"/>
      <c r="F69" s="4"/>
      <c r="G69" s="4"/>
      <c r="H69" s="4"/>
      <c r="I69" s="4" t="s">
        <v>119</v>
      </c>
    </row>
    <row r="70" spans="2:9" ht="31.2" x14ac:dyDescent="0.3">
      <c r="B70" s="95">
        <v>2</v>
      </c>
      <c r="C70" s="95" t="s">
        <v>245</v>
      </c>
      <c r="D70" s="95" t="s">
        <v>246</v>
      </c>
      <c r="E70" s="4"/>
      <c r="F70" s="4"/>
      <c r="G70" s="4"/>
      <c r="H70" s="4"/>
      <c r="I70" s="4" t="s">
        <v>119</v>
      </c>
    </row>
    <row r="71" spans="2:9" x14ac:dyDescent="0.3">
      <c r="B71" s="95">
        <v>2</v>
      </c>
      <c r="C71" s="95" t="s">
        <v>247</v>
      </c>
      <c r="D71" s="95" t="s">
        <v>248</v>
      </c>
      <c r="E71" s="4"/>
      <c r="F71" s="4"/>
      <c r="G71" s="4"/>
      <c r="H71" s="4"/>
      <c r="I71" s="4" t="s">
        <v>119</v>
      </c>
    </row>
    <row r="72" spans="2:9" ht="31.2" x14ac:dyDescent="0.3">
      <c r="B72" s="95">
        <v>2</v>
      </c>
      <c r="C72" s="95" t="s">
        <v>249</v>
      </c>
      <c r="D72" s="95" t="s">
        <v>250</v>
      </c>
      <c r="E72" s="4"/>
      <c r="F72" s="4"/>
      <c r="G72" s="4"/>
      <c r="H72" s="4"/>
      <c r="I72" s="4" t="s">
        <v>119</v>
      </c>
    </row>
    <row r="73" spans="2:9" x14ac:dyDescent="0.3">
      <c r="B73" s="95">
        <v>1</v>
      </c>
      <c r="C73" s="97" t="s">
        <v>251</v>
      </c>
      <c r="D73" s="97" t="s">
        <v>252</v>
      </c>
      <c r="E73" s="20"/>
      <c r="F73" s="20"/>
      <c r="G73" s="20"/>
      <c r="H73" s="20"/>
      <c r="I73" s="20"/>
    </row>
    <row r="74" spans="2:9" x14ac:dyDescent="0.3">
      <c r="B74" s="95">
        <v>2</v>
      </c>
      <c r="C74" s="95" t="s">
        <v>253</v>
      </c>
      <c r="D74" s="95" t="s">
        <v>254</v>
      </c>
      <c r="E74" s="4"/>
      <c r="F74" s="4"/>
      <c r="G74" s="4"/>
      <c r="H74" s="4"/>
      <c r="I74" s="4" t="s">
        <v>119</v>
      </c>
    </row>
    <row r="75" spans="2:9" ht="31.2" x14ac:dyDescent="0.3">
      <c r="B75" s="95">
        <v>2</v>
      </c>
      <c r="C75" s="95" t="s">
        <v>255</v>
      </c>
      <c r="D75" s="95" t="s">
        <v>256</v>
      </c>
      <c r="E75" s="4"/>
      <c r="F75" s="4"/>
      <c r="G75" s="4"/>
      <c r="H75" s="4"/>
      <c r="I75" s="4" t="s">
        <v>119</v>
      </c>
    </row>
    <row r="76" spans="2:9" x14ac:dyDescent="0.3">
      <c r="B76" s="95">
        <v>2</v>
      </c>
      <c r="C76" s="95" t="s">
        <v>257</v>
      </c>
      <c r="D76" s="95" t="s">
        <v>258</v>
      </c>
      <c r="E76" s="4"/>
      <c r="F76" s="4"/>
      <c r="G76" s="4"/>
      <c r="H76" s="4"/>
      <c r="I76" s="4" t="s">
        <v>119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1"/>
  </sheetPr>
  <dimension ref="A1"/>
  <sheetViews>
    <sheetView workbookViewId="0"/>
  </sheetViews>
  <sheetFormatPr defaultRowHeight="15.6"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sheetPr>
  <dimension ref="A2:AS200"/>
  <sheetViews>
    <sheetView topLeftCell="B1" zoomScale="90" zoomScaleNormal="90" workbookViewId="0">
      <selection activeCell="F31" sqref="F31"/>
    </sheetView>
  </sheetViews>
  <sheetFormatPr defaultRowHeight="15.6" x14ac:dyDescent="0.3"/>
  <cols>
    <col min="2" max="2" width="10.5" customWidth="1"/>
    <col min="3" max="3" width="28.19921875" customWidth="1"/>
    <col min="4" max="5" width="40.5" customWidth="1"/>
    <col min="6" max="45" width="13.19921875" customWidth="1"/>
  </cols>
  <sheetData>
    <row r="2" spans="1:45" ht="16.2" thickBot="1" x14ac:dyDescent="0.35">
      <c r="A2" s="146" t="str">
        <f>"@"&amp;COUNTIF(A$1:A1,"@*")+1</f>
        <v>@1</v>
      </c>
      <c r="B2" s="1" t="s">
        <v>263</v>
      </c>
      <c r="C2" s="1"/>
      <c r="D2" s="1"/>
      <c r="E2" s="1"/>
      <c r="F2" s="1"/>
      <c r="G2" s="1"/>
      <c r="H2" s="1"/>
      <c r="I2" s="1"/>
      <c r="J2" s="1"/>
      <c r="K2" s="1"/>
    </row>
    <row r="3" spans="1:45" ht="38.25" customHeight="1" thickTop="1" x14ac:dyDescent="0.3">
      <c r="A3" s="148"/>
      <c r="B3" s="8" t="s">
        <v>85</v>
      </c>
      <c r="C3" s="277" t="s">
        <v>264</v>
      </c>
      <c r="D3" s="277"/>
      <c r="E3" s="277"/>
      <c r="F3" s="277"/>
      <c r="G3" s="277"/>
      <c r="H3" s="277"/>
    </row>
    <row r="4" spans="1:45" x14ac:dyDescent="0.3">
      <c r="A4" s="148"/>
      <c r="B4" s="8" t="s">
        <v>265</v>
      </c>
      <c r="C4" s="8" t="s">
        <v>266</v>
      </c>
    </row>
    <row r="5" spans="1:45" x14ac:dyDescent="0.3">
      <c r="A5" s="148"/>
      <c r="B5" s="8"/>
      <c r="C5" s="8"/>
    </row>
    <row r="6" spans="1:45" ht="16.2" thickBot="1" x14ac:dyDescent="0.35">
      <c r="A6" s="146" t="str">
        <f>"@"&amp;COUNTIF(A$1:A5,"@*")+1</f>
        <v>@2</v>
      </c>
      <c r="B6" s="54" t="s">
        <v>267</v>
      </c>
      <c r="C6" s="54"/>
      <c r="D6" s="54"/>
      <c r="E6" s="54"/>
      <c r="F6" s="54"/>
      <c r="G6" s="54"/>
      <c r="H6" s="54"/>
      <c r="I6" s="54"/>
      <c r="J6" s="54"/>
      <c r="K6" s="54"/>
    </row>
    <row r="7" spans="1:45" x14ac:dyDescent="0.3">
      <c r="A7" s="148"/>
      <c r="B7" s="8" t="s">
        <v>268</v>
      </c>
      <c r="C7" s="112" t="s">
        <v>1317</v>
      </c>
      <c r="D7" s="101" t="s">
        <v>261</v>
      </c>
      <c r="E7" s="72"/>
    </row>
    <row r="8" spans="1:45" x14ac:dyDescent="0.3">
      <c r="A8" s="148"/>
      <c r="B8" s="8" t="s">
        <v>89</v>
      </c>
      <c r="C8" s="8"/>
    </row>
    <row r="9" spans="1:45" x14ac:dyDescent="0.3">
      <c r="A9" s="148"/>
      <c r="B9" s="8"/>
      <c r="C9" s="8"/>
    </row>
    <row r="10" spans="1:45" x14ac:dyDescent="0.3">
      <c r="A10" s="148"/>
      <c r="B10" s="33" t="s">
        <v>269</v>
      </c>
      <c r="C10" s="168" t="s">
        <v>270</v>
      </c>
    </row>
    <row r="11" spans="1:45" ht="20.399999999999999" x14ac:dyDescent="0.3">
      <c r="A11" s="148"/>
      <c r="E11" s="72" t="s">
        <v>271</v>
      </c>
    </row>
    <row r="12" spans="1:45" x14ac:dyDescent="0.3">
      <c r="A12" s="148"/>
      <c r="B12" s="33" t="s">
        <v>272</v>
      </c>
      <c r="C12" s="69" t="s">
        <v>273</v>
      </c>
      <c r="D12" s="33" t="s">
        <v>274</v>
      </c>
      <c r="E12" s="34" t="s">
        <v>275</v>
      </c>
      <c r="F12" s="34">
        <v>2011</v>
      </c>
      <c r="G12" s="34">
        <v>2012</v>
      </c>
      <c r="H12" s="34">
        <v>2013</v>
      </c>
      <c r="I12" s="34">
        <v>2014</v>
      </c>
      <c r="J12" s="34">
        <v>2015</v>
      </c>
      <c r="K12" s="34">
        <v>2016</v>
      </c>
      <c r="L12" s="34">
        <v>2017</v>
      </c>
      <c r="M12" s="34">
        <v>2018</v>
      </c>
      <c r="N12" s="34">
        <v>2019</v>
      </c>
      <c r="O12" s="34">
        <v>2020</v>
      </c>
      <c r="P12" s="34">
        <v>2021</v>
      </c>
      <c r="Q12" s="34">
        <v>2022</v>
      </c>
      <c r="R12" s="34">
        <v>2023</v>
      </c>
      <c r="S12" s="34">
        <v>2024</v>
      </c>
      <c r="T12" s="34">
        <v>2025</v>
      </c>
      <c r="U12" s="34">
        <v>2026</v>
      </c>
      <c r="V12" s="34">
        <v>2027</v>
      </c>
      <c r="W12" s="34">
        <v>2028</v>
      </c>
      <c r="X12" s="34">
        <v>2029</v>
      </c>
      <c r="Y12" s="34">
        <v>2030</v>
      </c>
      <c r="Z12" s="34">
        <v>2031</v>
      </c>
      <c r="AA12" s="34">
        <v>2032</v>
      </c>
      <c r="AB12" s="34">
        <v>2033</v>
      </c>
      <c r="AC12" s="34">
        <v>2034</v>
      </c>
      <c r="AD12" s="34">
        <v>2035</v>
      </c>
      <c r="AE12" s="34">
        <v>2036</v>
      </c>
      <c r="AF12" s="34">
        <v>2037</v>
      </c>
      <c r="AG12" s="34">
        <v>2038</v>
      </c>
      <c r="AH12" s="34">
        <v>2039</v>
      </c>
      <c r="AI12" s="34">
        <v>2040</v>
      </c>
      <c r="AJ12" s="34">
        <v>2041</v>
      </c>
      <c r="AK12" s="34">
        <v>2042</v>
      </c>
      <c r="AL12" s="34">
        <v>2043</v>
      </c>
      <c r="AM12" s="34">
        <v>2044</v>
      </c>
      <c r="AN12" s="34">
        <v>2045</v>
      </c>
      <c r="AO12" s="34">
        <v>2046</v>
      </c>
      <c r="AP12" s="34">
        <v>2047</v>
      </c>
      <c r="AQ12" s="34">
        <v>2048</v>
      </c>
      <c r="AR12" s="34">
        <v>2049</v>
      </c>
      <c r="AS12" s="34">
        <v>2050</v>
      </c>
    </row>
    <row r="13" spans="1:45" x14ac:dyDescent="0.3">
      <c r="A13" s="148"/>
      <c r="B13" s="67"/>
      <c r="C13" s="33" t="s">
        <v>276</v>
      </c>
      <c r="D13" s="20"/>
      <c r="E13" s="20"/>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row>
    <row r="14" spans="1:45" x14ac:dyDescent="0.3">
      <c r="A14" s="148"/>
      <c r="B14" s="33" t="s">
        <v>117</v>
      </c>
      <c r="C14" s="39" t="s">
        <v>277</v>
      </c>
      <c r="D14" s="68" t="s">
        <v>278</v>
      </c>
      <c r="E14" s="71"/>
      <c r="F14" s="56">
        <v>957</v>
      </c>
      <c r="G14" s="56">
        <v>673.3</v>
      </c>
      <c r="H14" s="56">
        <v>652.9</v>
      </c>
      <c r="I14" s="56">
        <v>989.3</v>
      </c>
      <c r="J14" s="56">
        <v>1019.2</v>
      </c>
      <c r="K14" s="56">
        <v>926</v>
      </c>
      <c r="L14" s="56">
        <v>889.3</v>
      </c>
      <c r="M14" s="56">
        <v>681</v>
      </c>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row>
    <row r="15" spans="1:45" x14ac:dyDescent="0.3">
      <c r="A15" s="148"/>
      <c r="B15" s="33" t="s">
        <v>117</v>
      </c>
      <c r="C15" s="39" t="s">
        <v>279</v>
      </c>
      <c r="D15" s="68" t="s">
        <v>280</v>
      </c>
      <c r="E15" s="71"/>
      <c r="F15" s="56">
        <v>1866.6</v>
      </c>
      <c r="G15" s="56">
        <v>1723.5</v>
      </c>
      <c r="H15" s="56">
        <v>1994.1</v>
      </c>
      <c r="I15" s="56">
        <v>2075.6999999999998</v>
      </c>
      <c r="J15" s="56">
        <v>1926.9</v>
      </c>
      <c r="K15" s="56">
        <v>1625.2</v>
      </c>
      <c r="L15" s="56">
        <v>1784.9</v>
      </c>
      <c r="M15" s="56">
        <v>1657.4</v>
      </c>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row>
    <row r="16" spans="1:45" x14ac:dyDescent="0.3">
      <c r="A16" s="148"/>
      <c r="B16" s="33" t="s">
        <v>117</v>
      </c>
      <c r="C16" s="39" t="s">
        <v>281</v>
      </c>
      <c r="D16" s="68" t="s">
        <v>282</v>
      </c>
      <c r="E16" s="71"/>
      <c r="F16" s="56">
        <v>121.8</v>
      </c>
      <c r="G16" s="56">
        <v>108.2</v>
      </c>
      <c r="H16" s="56">
        <v>187</v>
      </c>
      <c r="I16" s="56">
        <v>152.9</v>
      </c>
      <c r="J16" s="56">
        <v>151.6</v>
      </c>
      <c r="K16" s="56">
        <v>200.9</v>
      </c>
      <c r="L16" s="56">
        <v>184.8</v>
      </c>
      <c r="M16" s="56">
        <v>175.8</v>
      </c>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row>
    <row r="17" spans="1:45" x14ac:dyDescent="0.3">
      <c r="A17" s="148"/>
      <c r="B17" s="33" t="s">
        <v>117</v>
      </c>
      <c r="C17" s="39" t="s">
        <v>283</v>
      </c>
      <c r="D17" s="68" t="s">
        <v>284</v>
      </c>
      <c r="E17" s="71"/>
      <c r="F17" s="56">
        <v>3.4590000000000001</v>
      </c>
      <c r="G17" s="56">
        <v>1.994</v>
      </c>
      <c r="H17" s="56">
        <v>2.8220000000000001</v>
      </c>
      <c r="I17" s="56">
        <v>3.3420000000000001</v>
      </c>
      <c r="J17" s="56">
        <v>2.9420000000000002</v>
      </c>
      <c r="K17" s="56">
        <v>0.23750390134116309</v>
      </c>
      <c r="L17" s="56">
        <v>0</v>
      </c>
      <c r="M17" s="56">
        <v>0</v>
      </c>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row>
    <row r="18" spans="1:45" ht="28.8" x14ac:dyDescent="0.3">
      <c r="A18" s="148"/>
      <c r="B18" s="67"/>
      <c r="C18" s="33" t="s">
        <v>285</v>
      </c>
      <c r="D18" s="20"/>
      <c r="E18" s="20"/>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row>
    <row r="19" spans="1:45" x14ac:dyDescent="0.3">
      <c r="A19" s="148"/>
      <c r="B19" s="33" t="s">
        <v>117</v>
      </c>
      <c r="C19" s="39" t="s">
        <v>286</v>
      </c>
      <c r="D19" s="68" t="s">
        <v>287</v>
      </c>
      <c r="E19" s="71"/>
      <c r="F19" s="56">
        <v>1251.5</v>
      </c>
      <c r="G19" s="56">
        <v>965.6</v>
      </c>
      <c r="H19" s="56">
        <v>1159.0999999999999</v>
      </c>
      <c r="I19" s="56">
        <v>1148.5</v>
      </c>
      <c r="J19" s="56">
        <v>1067.2</v>
      </c>
      <c r="K19" s="56">
        <v>1087.4000000000001</v>
      </c>
      <c r="L19" s="56">
        <v>1163.4000000000001</v>
      </c>
      <c r="M19" s="56">
        <v>1132.4000000000001</v>
      </c>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row>
    <row r="20" spans="1:45" x14ac:dyDescent="0.3">
      <c r="A20" s="148"/>
      <c r="B20" s="33" t="s">
        <v>117</v>
      </c>
      <c r="C20" s="39" t="s">
        <v>288</v>
      </c>
      <c r="D20" s="68" t="s">
        <v>289</v>
      </c>
      <c r="E20" s="71"/>
      <c r="F20" s="56">
        <v>149.6</v>
      </c>
      <c r="G20" s="56">
        <v>106.4</v>
      </c>
      <c r="H20" s="56">
        <v>111.7</v>
      </c>
      <c r="I20" s="56">
        <v>147.6</v>
      </c>
      <c r="J20" s="56">
        <v>148.5</v>
      </c>
      <c r="K20" s="56">
        <v>101.9</v>
      </c>
      <c r="L20" s="56">
        <v>142.1</v>
      </c>
      <c r="M20" s="56">
        <v>125.9</v>
      </c>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row>
    <row r="21" spans="1:45" x14ac:dyDescent="0.3">
      <c r="A21" s="148"/>
      <c r="B21" s="67"/>
      <c r="C21" s="33" t="s">
        <v>290</v>
      </c>
      <c r="D21" s="20"/>
      <c r="E21" s="20"/>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row>
    <row r="22" spans="1:45" x14ac:dyDescent="0.3">
      <c r="A22" s="148"/>
      <c r="B22" s="33" t="s">
        <v>117</v>
      </c>
      <c r="C22" s="39" t="s">
        <v>291</v>
      </c>
      <c r="D22" s="68" t="s">
        <v>292</v>
      </c>
      <c r="E22" s="71"/>
      <c r="F22" s="56">
        <v>144.80000000000001</v>
      </c>
      <c r="G22" s="56">
        <v>137.19999999999999</v>
      </c>
      <c r="H22" s="56">
        <v>184.3</v>
      </c>
      <c r="I22" s="56">
        <v>199.7</v>
      </c>
      <c r="J22" s="56">
        <v>179.4</v>
      </c>
      <c r="K22" s="56">
        <v>209.4</v>
      </c>
      <c r="L22" s="56">
        <v>272.3</v>
      </c>
      <c r="M22" s="56">
        <v>227.8</v>
      </c>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row>
    <row r="23" spans="1:45" x14ac:dyDescent="0.3">
      <c r="A23" s="148"/>
      <c r="B23" s="33" t="s">
        <v>117</v>
      </c>
      <c r="C23" s="39" t="s">
        <v>293</v>
      </c>
      <c r="D23" s="68" t="s">
        <v>294</v>
      </c>
      <c r="E23" s="71"/>
      <c r="F23" s="56">
        <v>64.400000000000006</v>
      </c>
      <c r="G23" s="56">
        <v>49.3</v>
      </c>
      <c r="H23" s="56">
        <v>60.9</v>
      </c>
      <c r="I23" s="56">
        <v>55.7</v>
      </c>
      <c r="J23" s="56">
        <v>52.6</v>
      </c>
      <c r="K23" s="56">
        <v>54.8</v>
      </c>
      <c r="L23" s="56">
        <v>47.6</v>
      </c>
      <c r="M23" s="56">
        <v>41.3</v>
      </c>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row>
    <row r="24" spans="1:45" x14ac:dyDescent="0.3">
      <c r="A24" s="148"/>
      <c r="B24" s="33" t="s">
        <v>117</v>
      </c>
      <c r="C24" s="39" t="s">
        <v>295</v>
      </c>
      <c r="D24" s="68" t="s">
        <v>296</v>
      </c>
      <c r="E24" s="71"/>
      <c r="F24" s="56">
        <v>13.7</v>
      </c>
      <c r="G24" s="56">
        <v>11</v>
      </c>
      <c r="H24" s="56">
        <v>13.1</v>
      </c>
      <c r="I24" s="56">
        <v>10.7</v>
      </c>
      <c r="J24" s="56">
        <v>10.8</v>
      </c>
      <c r="K24" s="56">
        <v>13.5</v>
      </c>
      <c r="L24" s="56">
        <v>15.7</v>
      </c>
      <c r="M24" s="56">
        <v>12.2</v>
      </c>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row>
    <row r="25" spans="1:45" x14ac:dyDescent="0.3">
      <c r="A25" s="148"/>
      <c r="B25" s="33" t="s">
        <v>117</v>
      </c>
      <c r="C25" s="39" t="s">
        <v>297</v>
      </c>
      <c r="D25" s="68" t="s">
        <v>298</v>
      </c>
      <c r="E25" s="71"/>
      <c r="F25" s="56">
        <v>26.6</v>
      </c>
      <c r="G25" s="56">
        <v>20.399999999999999</v>
      </c>
      <c r="H25" s="56">
        <v>28.7</v>
      </c>
      <c r="I25" s="56">
        <v>32.799999999999997</v>
      </c>
      <c r="J25" s="56">
        <v>29.8</v>
      </c>
      <c r="K25" s="56">
        <v>33.1</v>
      </c>
      <c r="L25" s="56">
        <v>30.8</v>
      </c>
      <c r="M25" s="56">
        <v>29.1</v>
      </c>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row>
    <row r="26" spans="1:45" x14ac:dyDescent="0.3">
      <c r="A26" s="148"/>
      <c r="B26" s="33" t="s">
        <v>117</v>
      </c>
      <c r="C26" s="39" t="s">
        <v>299</v>
      </c>
      <c r="D26" s="68" t="s">
        <v>300</v>
      </c>
      <c r="E26" s="71"/>
      <c r="F26" s="56">
        <v>77.099999999999994</v>
      </c>
      <c r="G26" s="56">
        <v>61.1</v>
      </c>
      <c r="H26" s="56">
        <v>72.099999999999994</v>
      </c>
      <c r="I26" s="56">
        <v>72.8</v>
      </c>
      <c r="J26" s="56">
        <v>68.900000000000006</v>
      </c>
      <c r="K26" s="56">
        <v>73.8</v>
      </c>
      <c r="L26" s="56">
        <v>64.5</v>
      </c>
      <c r="M26" s="56">
        <v>66.099999999999994</v>
      </c>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row>
    <row r="27" spans="1:45" x14ac:dyDescent="0.3">
      <c r="A27" s="148"/>
      <c r="B27" s="67"/>
      <c r="C27" s="33" t="s">
        <v>301</v>
      </c>
      <c r="D27" s="20"/>
      <c r="E27" s="20"/>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row>
    <row r="28" spans="1:45" x14ac:dyDescent="0.3">
      <c r="A28" s="148"/>
      <c r="B28" s="33" t="s">
        <v>117</v>
      </c>
      <c r="C28" s="39" t="s">
        <v>302</v>
      </c>
      <c r="D28" s="68" t="s">
        <v>303</v>
      </c>
      <c r="E28" s="71"/>
      <c r="F28" s="56">
        <v>3.2</v>
      </c>
      <c r="G28" s="56">
        <v>2.5</v>
      </c>
      <c r="H28" s="56">
        <v>2.7</v>
      </c>
      <c r="I28" s="56">
        <v>3.1</v>
      </c>
      <c r="J28" s="56">
        <v>3.1</v>
      </c>
      <c r="K28" s="56">
        <v>3.7</v>
      </c>
      <c r="L28" s="56">
        <v>3</v>
      </c>
      <c r="M28" s="56">
        <v>1.9</v>
      </c>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row>
    <row r="29" spans="1:45" x14ac:dyDescent="0.3">
      <c r="A29" s="148"/>
      <c r="B29" s="33" t="s">
        <v>117</v>
      </c>
      <c r="C29" s="39" t="s">
        <v>304</v>
      </c>
      <c r="D29" s="68" t="s">
        <v>305</v>
      </c>
      <c r="E29" s="71"/>
      <c r="F29" s="56">
        <v>21.4</v>
      </c>
      <c r="G29" s="56">
        <v>16.899999999999999</v>
      </c>
      <c r="H29" s="56">
        <v>23.8</v>
      </c>
      <c r="I29" s="56">
        <v>23.7</v>
      </c>
      <c r="J29" s="56">
        <v>35.6</v>
      </c>
      <c r="K29" s="56">
        <v>28</v>
      </c>
      <c r="L29" s="56">
        <v>28</v>
      </c>
      <c r="M29" s="56">
        <v>33.700000000000003</v>
      </c>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row>
    <row r="30" spans="1:45" x14ac:dyDescent="0.3">
      <c r="A30" s="148"/>
      <c r="B30" s="33" t="s">
        <v>117</v>
      </c>
      <c r="C30" s="39" t="s">
        <v>306</v>
      </c>
      <c r="D30" s="68" t="s">
        <v>307</v>
      </c>
      <c r="E30" s="71"/>
      <c r="F30" s="56">
        <v>6</v>
      </c>
      <c r="G30" s="56">
        <v>5.3</v>
      </c>
      <c r="H30" s="56">
        <v>7.7</v>
      </c>
      <c r="I30" s="56">
        <v>8.6999999999999993</v>
      </c>
      <c r="J30" s="56">
        <v>10.1</v>
      </c>
      <c r="K30" s="56">
        <v>10.6</v>
      </c>
      <c r="L30" s="56">
        <v>12.2</v>
      </c>
      <c r="M30" s="56">
        <v>10.8</v>
      </c>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row>
    <row r="31" spans="1:45" x14ac:dyDescent="0.3">
      <c r="A31" s="148"/>
      <c r="B31" s="33" t="s">
        <v>117</v>
      </c>
      <c r="C31" s="33" t="s">
        <v>308</v>
      </c>
      <c r="D31" s="68"/>
      <c r="E31" s="71"/>
      <c r="F31" s="56">
        <v>0</v>
      </c>
      <c r="G31" s="56">
        <v>0</v>
      </c>
      <c r="H31" s="56">
        <v>0</v>
      </c>
      <c r="I31" s="56">
        <v>0</v>
      </c>
      <c r="J31" s="56">
        <v>0</v>
      </c>
      <c r="K31" s="56">
        <v>0</v>
      </c>
      <c r="L31" s="56">
        <v>0</v>
      </c>
      <c r="M31" s="56">
        <v>0</v>
      </c>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row>
    <row r="32" spans="1:45" x14ac:dyDescent="0.3">
      <c r="A32" s="148"/>
    </row>
    <row r="33" spans="1:45" x14ac:dyDescent="0.3">
      <c r="A33" s="148"/>
    </row>
    <row r="34" spans="1:45" ht="16.2" thickBot="1" x14ac:dyDescent="0.35">
      <c r="A34" s="146" t="str">
        <f>"@"&amp;COUNTIF(A$1:A33,"@*")+1</f>
        <v>@3</v>
      </c>
      <c r="B34" s="54" t="s">
        <v>309</v>
      </c>
      <c r="C34" s="54"/>
      <c r="D34" s="54"/>
      <c r="E34" s="54"/>
      <c r="F34" s="54"/>
      <c r="G34" s="54"/>
      <c r="H34" s="54"/>
      <c r="I34" s="54"/>
      <c r="J34" s="54"/>
      <c r="K34" s="54"/>
    </row>
    <row r="35" spans="1:45" x14ac:dyDescent="0.3">
      <c r="A35" s="146"/>
      <c r="B35" s="8" t="s">
        <v>268</v>
      </c>
      <c r="C35" s="112" t="s">
        <v>1317</v>
      </c>
      <c r="D35" s="101" t="s">
        <v>261</v>
      </c>
    </row>
    <row r="36" spans="1:45" x14ac:dyDescent="0.3">
      <c r="A36" s="146"/>
      <c r="B36" s="8" t="s">
        <v>89</v>
      </c>
      <c r="C36" s="8"/>
    </row>
    <row r="37" spans="1:45" x14ac:dyDescent="0.3">
      <c r="A37" s="146"/>
      <c r="B37" s="8"/>
      <c r="C37" s="8"/>
    </row>
    <row r="38" spans="1:45" x14ac:dyDescent="0.3">
      <c r="A38" s="148"/>
      <c r="B38" s="33" t="s">
        <v>269</v>
      </c>
      <c r="C38" s="168" t="s">
        <v>310</v>
      </c>
    </row>
    <row r="39" spans="1:45" ht="20.399999999999999" x14ac:dyDescent="0.3">
      <c r="A39" s="148"/>
      <c r="E39" s="72" t="s">
        <v>271</v>
      </c>
    </row>
    <row r="40" spans="1:45" ht="43.2" x14ac:dyDescent="0.3">
      <c r="A40" s="148"/>
      <c r="B40" s="33" t="s">
        <v>311</v>
      </c>
      <c r="C40" s="33" t="s">
        <v>312</v>
      </c>
      <c r="D40" s="33" t="s">
        <v>274</v>
      </c>
      <c r="E40" s="34" t="s">
        <v>275</v>
      </c>
      <c r="F40" s="34">
        <v>2011</v>
      </c>
      <c r="G40" s="34">
        <v>2012</v>
      </c>
      <c r="H40" s="34">
        <v>2013</v>
      </c>
      <c r="I40" s="34">
        <v>2014</v>
      </c>
      <c r="J40" s="34">
        <v>2015</v>
      </c>
      <c r="K40" s="34">
        <v>2016</v>
      </c>
      <c r="L40" s="34">
        <v>2017</v>
      </c>
      <c r="M40" s="34">
        <v>2018</v>
      </c>
      <c r="N40" s="34">
        <v>2019</v>
      </c>
      <c r="O40" s="34">
        <v>2020</v>
      </c>
      <c r="P40" s="34">
        <v>2021</v>
      </c>
      <c r="Q40" s="34">
        <v>2022</v>
      </c>
      <c r="R40" s="34">
        <v>2023</v>
      </c>
      <c r="S40" s="34">
        <v>2024</v>
      </c>
      <c r="T40" s="34">
        <v>2025</v>
      </c>
      <c r="U40" s="34">
        <v>2026</v>
      </c>
      <c r="V40" s="34">
        <v>2027</v>
      </c>
      <c r="W40" s="34">
        <v>2028</v>
      </c>
      <c r="X40" s="34">
        <v>2029</v>
      </c>
      <c r="Y40" s="34">
        <v>2030</v>
      </c>
      <c r="Z40" s="34">
        <v>2031</v>
      </c>
      <c r="AA40" s="34">
        <v>2032</v>
      </c>
      <c r="AB40" s="34">
        <v>2033</v>
      </c>
      <c r="AC40" s="34">
        <v>2034</v>
      </c>
      <c r="AD40" s="34">
        <v>2035</v>
      </c>
      <c r="AE40" s="34">
        <v>2036</v>
      </c>
      <c r="AF40" s="34">
        <v>2037</v>
      </c>
      <c r="AG40" s="34">
        <v>2038</v>
      </c>
      <c r="AH40" s="34">
        <v>2039</v>
      </c>
      <c r="AI40" s="34">
        <v>2040</v>
      </c>
      <c r="AJ40" s="34">
        <v>2041</v>
      </c>
      <c r="AK40" s="34">
        <v>2042</v>
      </c>
      <c r="AL40" s="34">
        <v>2043</v>
      </c>
      <c r="AM40" s="34">
        <v>2044</v>
      </c>
      <c r="AN40" s="34">
        <v>2045</v>
      </c>
      <c r="AO40" s="34">
        <v>2046</v>
      </c>
      <c r="AP40" s="34">
        <v>2047</v>
      </c>
      <c r="AQ40" s="34">
        <v>2048</v>
      </c>
      <c r="AR40" s="34">
        <v>2049</v>
      </c>
      <c r="AS40" s="34">
        <v>2050</v>
      </c>
    </row>
    <row r="41" spans="1:45" x14ac:dyDescent="0.3">
      <c r="A41" s="148"/>
      <c r="B41" s="169">
        <v>17.100000000000001</v>
      </c>
      <c r="C41" s="39" t="s">
        <v>313</v>
      </c>
      <c r="D41" s="68" t="s">
        <v>1311</v>
      </c>
      <c r="E41" s="71"/>
      <c r="F41" s="56">
        <v>2386.0500000000002</v>
      </c>
      <c r="G41" s="56">
        <v>1913.1</v>
      </c>
      <c r="H41" s="56">
        <v>1406.32</v>
      </c>
      <c r="I41" s="56">
        <v>1318.51</v>
      </c>
      <c r="J41" s="56">
        <v>1396.35</v>
      </c>
      <c r="K41" s="56">
        <v>762.52</v>
      </c>
      <c r="L41" s="56">
        <v>792</v>
      </c>
      <c r="M41" s="56">
        <v>879</v>
      </c>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row>
    <row r="42" spans="1:45" ht="28.8" x14ac:dyDescent="0.3">
      <c r="A42" s="148"/>
      <c r="B42" s="169">
        <v>6.9374817290542756</v>
      </c>
      <c r="C42" s="39" t="s">
        <v>314</v>
      </c>
      <c r="D42" s="68" t="s">
        <v>1312</v>
      </c>
      <c r="E42" s="71"/>
      <c r="F42" s="56">
        <v>4999.6499999999996</v>
      </c>
      <c r="G42" s="56">
        <v>4934.22</v>
      </c>
      <c r="H42" s="56">
        <v>4570.29</v>
      </c>
      <c r="I42" s="56">
        <v>4560.72</v>
      </c>
      <c r="J42" s="56">
        <v>4445.75</v>
      </c>
      <c r="K42" s="56">
        <v>4535.8900000000003</v>
      </c>
      <c r="L42" s="56">
        <v>4417</v>
      </c>
      <c r="M42" s="56">
        <v>4794</v>
      </c>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row>
    <row r="43" spans="1:45" x14ac:dyDescent="0.3">
      <c r="A43" s="148"/>
      <c r="B43" s="169">
        <v>7.6211716039307582</v>
      </c>
      <c r="C43" s="39" t="s">
        <v>315</v>
      </c>
      <c r="D43" s="68" t="s">
        <v>1313</v>
      </c>
      <c r="E43" s="71"/>
      <c r="F43" s="56">
        <v>12603.489</v>
      </c>
      <c r="G43" s="56">
        <v>12975.65</v>
      </c>
      <c r="H43" s="56">
        <v>13114.31</v>
      </c>
      <c r="I43" s="56">
        <v>12694.27</v>
      </c>
      <c r="J43" s="56">
        <v>12001.14</v>
      </c>
      <c r="K43" s="56">
        <v>11161.76</v>
      </c>
      <c r="L43" s="56">
        <v>10783</v>
      </c>
      <c r="M43" s="56">
        <v>11368</v>
      </c>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row>
    <row r="44" spans="1:45" x14ac:dyDescent="0.3">
      <c r="A44" s="148"/>
      <c r="B44" s="169">
        <v>4.75</v>
      </c>
      <c r="C44" s="39" t="s">
        <v>316</v>
      </c>
      <c r="D44" s="68" t="s">
        <v>1314</v>
      </c>
      <c r="E44" s="71"/>
      <c r="F44" s="56">
        <v>1357551.3929999999</v>
      </c>
      <c r="G44" s="56">
        <v>1325186.74</v>
      </c>
      <c r="H44" s="56">
        <v>1321226.95</v>
      </c>
      <c r="I44" s="56">
        <v>1308129.28</v>
      </c>
      <c r="J44" s="56">
        <v>1340928</v>
      </c>
      <c r="K44" s="56">
        <v>1327934</v>
      </c>
      <c r="L44" s="56">
        <v>1318807</v>
      </c>
      <c r="M44" s="56">
        <v>1314057</v>
      </c>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row>
    <row r="45" spans="1:45" x14ac:dyDescent="0.3">
      <c r="A45" s="148"/>
    </row>
    <row r="46" spans="1:45" x14ac:dyDescent="0.3">
      <c r="A46" s="148"/>
      <c r="B46" s="33" t="s">
        <v>269</v>
      </c>
      <c r="C46" s="168" t="s">
        <v>270</v>
      </c>
    </row>
    <row r="47" spans="1:45" ht="20.399999999999999" x14ac:dyDescent="0.3">
      <c r="A47" s="148"/>
      <c r="E47" s="72" t="s">
        <v>271</v>
      </c>
    </row>
    <row r="48" spans="1:45" x14ac:dyDescent="0.3">
      <c r="A48" s="148"/>
      <c r="B48" s="33" t="s">
        <v>272</v>
      </c>
      <c r="C48" s="69" t="s">
        <v>273</v>
      </c>
      <c r="D48" s="68"/>
      <c r="E48" s="34" t="s">
        <v>275</v>
      </c>
      <c r="F48" s="34">
        <v>2011</v>
      </c>
      <c r="G48" s="34">
        <v>2012</v>
      </c>
      <c r="H48" s="34">
        <v>2013</v>
      </c>
      <c r="I48" s="34">
        <v>2014</v>
      </c>
      <c r="J48" s="34">
        <v>2015</v>
      </c>
      <c r="K48" s="34">
        <v>2016</v>
      </c>
      <c r="L48" s="34">
        <v>2017</v>
      </c>
      <c r="M48" s="34">
        <v>2018</v>
      </c>
      <c r="N48" s="34">
        <v>2019</v>
      </c>
      <c r="O48" s="34">
        <v>2020</v>
      </c>
      <c r="P48" s="34">
        <v>2021</v>
      </c>
      <c r="Q48" s="34">
        <v>2022</v>
      </c>
      <c r="R48" s="34">
        <v>2023</v>
      </c>
      <c r="S48" s="34">
        <v>2024</v>
      </c>
      <c r="T48" s="34">
        <v>2025</v>
      </c>
      <c r="U48" s="34">
        <v>2026</v>
      </c>
      <c r="V48" s="34">
        <v>2027</v>
      </c>
      <c r="W48" s="34">
        <v>2028</v>
      </c>
      <c r="X48" s="34">
        <v>2029</v>
      </c>
      <c r="Y48" s="34">
        <v>2030</v>
      </c>
      <c r="Z48" s="34">
        <v>2031</v>
      </c>
      <c r="AA48" s="34">
        <v>2032</v>
      </c>
      <c r="AB48" s="34">
        <v>2033</v>
      </c>
      <c r="AC48" s="34">
        <v>2034</v>
      </c>
      <c r="AD48" s="34">
        <v>2035</v>
      </c>
      <c r="AE48" s="34">
        <v>2036</v>
      </c>
      <c r="AF48" s="34">
        <v>2037</v>
      </c>
      <c r="AG48" s="34">
        <v>2038</v>
      </c>
      <c r="AH48" s="34">
        <v>2039</v>
      </c>
      <c r="AI48" s="34">
        <v>2040</v>
      </c>
      <c r="AJ48" s="34">
        <v>2041</v>
      </c>
      <c r="AK48" s="34">
        <v>2042</v>
      </c>
      <c r="AL48" s="34">
        <v>2043</v>
      </c>
      <c r="AM48" s="34">
        <v>2044</v>
      </c>
      <c r="AN48" s="34">
        <v>2045</v>
      </c>
      <c r="AO48" s="34">
        <v>2046</v>
      </c>
      <c r="AP48" s="34">
        <v>2047</v>
      </c>
      <c r="AQ48" s="34">
        <v>2048</v>
      </c>
      <c r="AR48" s="34">
        <v>2049</v>
      </c>
      <c r="AS48" s="34">
        <v>2050</v>
      </c>
    </row>
    <row r="49" spans="1:45" x14ac:dyDescent="0.3">
      <c r="A49" s="148"/>
      <c r="B49" s="33" t="s">
        <v>120</v>
      </c>
      <c r="C49" s="39" t="s">
        <v>317</v>
      </c>
      <c r="D49" s="20"/>
      <c r="E49" s="71"/>
      <c r="F49" s="64">
        <f>IF('Other Calc'!F80&gt;0, 'Other Calc'!F80/1000, "")</f>
        <v>2542.0295599999999</v>
      </c>
      <c r="G49" s="64">
        <f>IF('Other Calc'!G80&gt;0, 'Other Calc'!G80/1000, "")</f>
        <v>2153.1249600000001</v>
      </c>
      <c r="H49" s="64">
        <f>IF('Other Calc'!H80&gt;0, 'Other Calc'!H80/1000, "")</f>
        <v>2440.0854800000002</v>
      </c>
      <c r="I49" s="64">
        <f>IF('Other Calc'!I80&gt;0, 'Other Calc'!I80/1000, "")</f>
        <v>2763.6492799999996</v>
      </c>
      <c r="J49" s="64">
        <f>IF('Other Calc'!J80&gt;0, 'Other Calc'!J80/1000, "")</f>
        <v>2659.35628</v>
      </c>
      <c r="K49" s="64">
        <f>IF('Other Calc'!K80&gt;0, 'Other Calc'!K80/1000, "")</f>
        <v>2317.8505032771268</v>
      </c>
      <c r="L49" s="64">
        <f>IF('Other Calc'!L80&gt;0, 'Other Calc'!L80/1000, "")</f>
        <v>2466.0509999999999</v>
      </c>
      <c r="M49" s="64">
        <f>IF('Other Calc'!M80&gt;0, 'Other Calc'!M80/1000, "")</f>
        <v>2184.0349999999999</v>
      </c>
      <c r="N49" s="64" t="str">
        <f>IF('Other Calc'!N80&gt;0, 'Other Calc'!N80/1000, "")</f>
        <v/>
      </c>
      <c r="O49" s="64" t="str">
        <f>IF('Other Calc'!O80&gt;0, 'Other Calc'!O80/1000, "")</f>
        <v/>
      </c>
      <c r="P49" s="64" t="str">
        <f>IF('Other Calc'!P80&gt;0, 'Other Calc'!P80/1000, "")</f>
        <v/>
      </c>
      <c r="Q49" s="64" t="str">
        <f>IF('Other Calc'!Q80&gt;0, 'Other Calc'!Q80/1000, "")</f>
        <v/>
      </c>
      <c r="R49" s="64" t="str">
        <f>IF('Other Calc'!R80&gt;0, 'Other Calc'!R80/1000, "")</f>
        <v/>
      </c>
      <c r="S49" s="64" t="str">
        <f>IF('Other Calc'!S80&gt;0, 'Other Calc'!S80/1000, "")</f>
        <v/>
      </c>
      <c r="T49" s="64" t="str">
        <f>IF('Other Calc'!T80&gt;0, 'Other Calc'!T80/1000, "")</f>
        <v/>
      </c>
      <c r="U49" s="64" t="str">
        <f>IF('Other Calc'!U80&gt;0, 'Other Calc'!U80/1000, "")</f>
        <v/>
      </c>
      <c r="V49" s="64" t="str">
        <f>IF('Other Calc'!V80&gt;0, 'Other Calc'!V80/1000, "")</f>
        <v/>
      </c>
      <c r="W49" s="64" t="str">
        <f>IF('Other Calc'!W80&gt;0, 'Other Calc'!W80/1000, "")</f>
        <v/>
      </c>
      <c r="X49" s="64" t="str">
        <f>IF('Other Calc'!X80&gt;0, 'Other Calc'!X80/1000, "")</f>
        <v/>
      </c>
      <c r="Y49" s="64" t="str">
        <f>IF('Other Calc'!Y80&gt;0, 'Other Calc'!Y80/1000, "")</f>
        <v/>
      </c>
      <c r="Z49" s="64" t="str">
        <f>IF('Other Calc'!Z80&gt;0, 'Other Calc'!Z80/1000, "")</f>
        <v/>
      </c>
      <c r="AA49" s="64" t="str">
        <f>IF('Other Calc'!AA80&gt;0, 'Other Calc'!AA80/1000, "")</f>
        <v/>
      </c>
      <c r="AB49" s="64" t="str">
        <f>IF('Other Calc'!AB80&gt;0, 'Other Calc'!AB80/1000, "")</f>
        <v/>
      </c>
      <c r="AC49" s="64" t="str">
        <f>IF('Other Calc'!AC80&gt;0, 'Other Calc'!AC80/1000, "")</f>
        <v/>
      </c>
      <c r="AD49" s="64" t="str">
        <f>IF('Other Calc'!AD80&gt;0, 'Other Calc'!AD80/1000, "")</f>
        <v/>
      </c>
      <c r="AE49" s="64" t="str">
        <f>IF('Other Calc'!AE80&gt;0, 'Other Calc'!AE80/1000, "")</f>
        <v/>
      </c>
      <c r="AF49" s="64" t="str">
        <f>IF('Other Calc'!AF80&gt;0, 'Other Calc'!AF80/1000, "")</f>
        <v/>
      </c>
      <c r="AG49" s="64" t="str">
        <f>IF('Other Calc'!AG80&gt;0, 'Other Calc'!AG80/1000, "")</f>
        <v/>
      </c>
      <c r="AH49" s="64" t="str">
        <f>IF('Other Calc'!AH80&gt;0, 'Other Calc'!AH80/1000, "")</f>
        <v/>
      </c>
      <c r="AI49" s="64" t="str">
        <f>IF('Other Calc'!AI80&gt;0, 'Other Calc'!AI80/1000, "")</f>
        <v/>
      </c>
      <c r="AJ49" s="64" t="str">
        <f>IF('Other Calc'!AJ80&gt;0, 'Other Calc'!AJ80/1000, "")</f>
        <v/>
      </c>
      <c r="AK49" s="64" t="str">
        <f>IF('Other Calc'!AK80&gt;0, 'Other Calc'!AK80/1000, "")</f>
        <v/>
      </c>
      <c r="AL49" s="64" t="str">
        <f>IF('Other Calc'!AL80&gt;0, 'Other Calc'!AL80/1000, "")</f>
        <v/>
      </c>
      <c r="AM49" s="64" t="str">
        <f>IF('Other Calc'!AM80&gt;0, 'Other Calc'!AM80/1000, "")</f>
        <v/>
      </c>
      <c r="AN49" s="64" t="str">
        <f>IF('Other Calc'!AN80&gt;0, 'Other Calc'!AN80/1000, "")</f>
        <v/>
      </c>
      <c r="AO49" s="64" t="str">
        <f>IF('Other Calc'!AO80&gt;0, 'Other Calc'!AO80/1000, "")</f>
        <v/>
      </c>
      <c r="AP49" s="64" t="str">
        <f>IF('Other Calc'!AP80&gt;0, 'Other Calc'!AP80/1000, "")</f>
        <v/>
      </c>
      <c r="AQ49" s="64" t="str">
        <f>IF('Other Calc'!AQ80&gt;0, 'Other Calc'!AQ80/1000, "")</f>
        <v/>
      </c>
      <c r="AR49" s="64" t="str">
        <f>IF('Other Calc'!AR80&gt;0, 'Other Calc'!AR80/1000, "")</f>
        <v/>
      </c>
      <c r="AS49" s="64" t="str">
        <f>IF('Other Calc'!AS80&gt;0, 'Other Calc'!AS80/1000, "")</f>
        <v/>
      </c>
    </row>
    <row r="50" spans="1:45" ht="28.8" x14ac:dyDescent="0.3">
      <c r="A50" s="148"/>
      <c r="B50" s="33" t="s">
        <v>120</v>
      </c>
      <c r="C50" s="39" t="s">
        <v>318</v>
      </c>
      <c r="D50" s="20"/>
      <c r="E50" s="71"/>
      <c r="F50" s="58">
        <f t="shared" ref="F50:AS50" si="0">IF(SUM(F41:F44)&gt;0, SUMPRODUCT(F41:F44,$B$41:$B$44)/1000, "")</f>
        <v>6619.9089047539201</v>
      </c>
      <c r="G50" s="58">
        <f t="shared" si="0"/>
        <v>6460.4717414196775</v>
      </c>
      <c r="H50" s="58">
        <f t="shared" si="0"/>
        <v>6431.5287948486248</v>
      </c>
      <c r="I50" s="58">
        <f t="shared" si="0"/>
        <v>6364.545722727963</v>
      </c>
      <c r="J50" s="58">
        <f t="shared" si="0"/>
        <v>6515.5906417797405</v>
      </c>
      <c r="K50" s="58">
        <f t="shared" si="0"/>
        <v>6437.2589343618902</v>
      </c>
      <c r="L50" s="58">
        <f t="shared" si="0"/>
        <v>6390.6984002024174</v>
      </c>
      <c r="M50" s="58">
        <f t="shared" si="0"/>
        <v>6376.6974162025708</v>
      </c>
      <c r="N50" s="58" t="str">
        <f t="shared" si="0"/>
        <v/>
      </c>
      <c r="O50" s="58" t="str">
        <f t="shared" si="0"/>
        <v/>
      </c>
      <c r="P50" s="58" t="str">
        <f t="shared" si="0"/>
        <v/>
      </c>
      <c r="Q50" s="58" t="str">
        <f t="shared" si="0"/>
        <v/>
      </c>
      <c r="R50" s="58" t="str">
        <f t="shared" si="0"/>
        <v/>
      </c>
      <c r="S50" s="58" t="str">
        <f t="shared" si="0"/>
        <v/>
      </c>
      <c r="T50" s="58" t="str">
        <f t="shared" si="0"/>
        <v/>
      </c>
      <c r="U50" s="58" t="str">
        <f t="shared" si="0"/>
        <v/>
      </c>
      <c r="V50" s="58" t="str">
        <f t="shared" si="0"/>
        <v/>
      </c>
      <c r="W50" s="58" t="str">
        <f t="shared" si="0"/>
        <v/>
      </c>
      <c r="X50" s="58" t="str">
        <f t="shared" si="0"/>
        <v/>
      </c>
      <c r="Y50" s="58" t="str">
        <f t="shared" si="0"/>
        <v/>
      </c>
      <c r="Z50" s="58" t="str">
        <f t="shared" si="0"/>
        <v/>
      </c>
      <c r="AA50" s="58" t="str">
        <f t="shared" si="0"/>
        <v/>
      </c>
      <c r="AB50" s="58" t="str">
        <f t="shared" si="0"/>
        <v/>
      </c>
      <c r="AC50" s="58" t="str">
        <f t="shared" si="0"/>
        <v/>
      </c>
      <c r="AD50" s="58" t="str">
        <f t="shared" si="0"/>
        <v/>
      </c>
      <c r="AE50" s="58" t="str">
        <f t="shared" si="0"/>
        <v/>
      </c>
      <c r="AF50" s="58" t="str">
        <f t="shared" si="0"/>
        <v/>
      </c>
      <c r="AG50" s="58" t="str">
        <f t="shared" si="0"/>
        <v/>
      </c>
      <c r="AH50" s="58" t="str">
        <f t="shared" si="0"/>
        <v/>
      </c>
      <c r="AI50" s="58" t="str">
        <f t="shared" si="0"/>
        <v/>
      </c>
      <c r="AJ50" s="58" t="str">
        <f t="shared" si="0"/>
        <v/>
      </c>
      <c r="AK50" s="58" t="str">
        <f t="shared" si="0"/>
        <v/>
      </c>
      <c r="AL50" s="58" t="str">
        <f t="shared" si="0"/>
        <v/>
      </c>
      <c r="AM50" s="58" t="str">
        <f t="shared" si="0"/>
        <v/>
      </c>
      <c r="AN50" s="58" t="str">
        <f t="shared" si="0"/>
        <v/>
      </c>
      <c r="AO50" s="58" t="str">
        <f t="shared" si="0"/>
        <v/>
      </c>
      <c r="AP50" s="58" t="str">
        <f t="shared" si="0"/>
        <v/>
      </c>
      <c r="AQ50" s="58" t="str">
        <f t="shared" si="0"/>
        <v/>
      </c>
      <c r="AR50" s="58" t="str">
        <f t="shared" si="0"/>
        <v/>
      </c>
      <c r="AS50" s="58" t="str">
        <f t="shared" si="0"/>
        <v/>
      </c>
    </row>
    <row r="51" spans="1:45" x14ac:dyDescent="0.3">
      <c r="A51" s="148"/>
      <c r="B51" s="33" t="s">
        <v>120</v>
      </c>
      <c r="C51" s="39" t="s">
        <v>319</v>
      </c>
      <c r="D51" s="20"/>
      <c r="E51" s="71"/>
      <c r="F51" s="64">
        <f>IF('Other Calc'!F50&gt;0, 'Other Calc'!F50/1000, "")</f>
        <v>1901.6910988858203</v>
      </c>
      <c r="G51" s="64">
        <f>IF('Other Calc'!G50&gt;0, 'Other Calc'!G50/1000, "")</f>
        <v>1998.5444165421325</v>
      </c>
      <c r="H51" s="64">
        <f>IF('Other Calc'!H50&gt;0, 'Other Calc'!H50/1000, "")</f>
        <v>1829.5412088912456</v>
      </c>
      <c r="I51" s="64">
        <f>IF('Other Calc'!I50&gt;0, 'Other Calc'!I50/1000, "")</f>
        <v>1868.3881442509164</v>
      </c>
      <c r="J51" s="64">
        <f>IF('Other Calc'!J50&gt;0, 'Other Calc'!J50/1000, "")</f>
        <v>1690.1355626237382</v>
      </c>
      <c r="K51" s="64">
        <f>IF('Other Calc'!K50&gt;0, 'Other Calc'!K50/1000, "")</f>
        <v>1833.7744918003903</v>
      </c>
      <c r="L51" s="64">
        <f>IF('Other Calc'!L50&gt;0, 'Other Calc'!L50/1000, "")</f>
        <v>1910.8350083970306</v>
      </c>
      <c r="M51" s="64">
        <f>IF('Other Calc'!M50&gt;0, 'Other Calc'!M50/1000, "")</f>
        <v>1765.1879492761373</v>
      </c>
      <c r="N51" s="64" t="str">
        <f>IF('Other Calc'!N50&gt;0, 'Other Calc'!N50/1000, "")</f>
        <v/>
      </c>
      <c r="O51" s="64" t="str">
        <f>IF('Other Calc'!O50&gt;0, 'Other Calc'!O50/1000, "")</f>
        <v/>
      </c>
      <c r="P51" s="64" t="str">
        <f>IF('Other Calc'!P50&gt;0, 'Other Calc'!P50/1000, "")</f>
        <v/>
      </c>
      <c r="Q51" s="64" t="str">
        <f>IF('Other Calc'!Q50&gt;0, 'Other Calc'!Q50/1000, "")</f>
        <v/>
      </c>
      <c r="R51" s="64" t="str">
        <f>IF('Other Calc'!R50&gt;0, 'Other Calc'!R50/1000, "")</f>
        <v/>
      </c>
      <c r="S51" s="64" t="str">
        <f>IF('Other Calc'!S50&gt;0, 'Other Calc'!S50/1000, "")</f>
        <v/>
      </c>
      <c r="T51" s="64" t="str">
        <f>IF('Other Calc'!T50&gt;0, 'Other Calc'!T50/1000, "")</f>
        <v/>
      </c>
      <c r="U51" s="64" t="str">
        <f>IF('Other Calc'!U50&gt;0, 'Other Calc'!U50/1000, "")</f>
        <v/>
      </c>
      <c r="V51" s="64" t="str">
        <f>IF('Other Calc'!V50&gt;0, 'Other Calc'!V50/1000, "")</f>
        <v/>
      </c>
      <c r="W51" s="64" t="str">
        <f>IF('Other Calc'!W50&gt;0, 'Other Calc'!W50/1000, "")</f>
        <v/>
      </c>
      <c r="X51" s="64" t="str">
        <f>IF('Other Calc'!X50&gt;0, 'Other Calc'!X50/1000, "")</f>
        <v/>
      </c>
      <c r="Y51" s="64" t="str">
        <f>IF('Other Calc'!Y50&gt;0, 'Other Calc'!Y50/1000, "")</f>
        <v/>
      </c>
      <c r="Z51" s="64" t="str">
        <f>IF('Other Calc'!Z50&gt;0, 'Other Calc'!Z50/1000, "")</f>
        <v/>
      </c>
      <c r="AA51" s="64" t="str">
        <f>IF('Other Calc'!AA50&gt;0, 'Other Calc'!AA50/1000, "")</f>
        <v/>
      </c>
      <c r="AB51" s="64" t="str">
        <f>IF('Other Calc'!AB50&gt;0, 'Other Calc'!AB50/1000, "")</f>
        <v/>
      </c>
      <c r="AC51" s="64" t="str">
        <f>IF('Other Calc'!AC50&gt;0, 'Other Calc'!AC50/1000, "")</f>
        <v/>
      </c>
      <c r="AD51" s="64" t="str">
        <f>IF('Other Calc'!AD50&gt;0, 'Other Calc'!AD50/1000, "")</f>
        <v/>
      </c>
      <c r="AE51" s="64" t="str">
        <f>IF('Other Calc'!AE50&gt;0, 'Other Calc'!AE50/1000, "")</f>
        <v/>
      </c>
      <c r="AF51" s="64" t="str">
        <f>IF('Other Calc'!AF50&gt;0, 'Other Calc'!AF50/1000, "")</f>
        <v/>
      </c>
      <c r="AG51" s="64" t="str">
        <f>IF('Other Calc'!AG50&gt;0, 'Other Calc'!AG50/1000, "")</f>
        <v/>
      </c>
      <c r="AH51" s="64" t="str">
        <f>IF('Other Calc'!AH50&gt;0, 'Other Calc'!AH50/1000, "")</f>
        <v/>
      </c>
      <c r="AI51" s="64" t="str">
        <f>IF('Other Calc'!AI50&gt;0, 'Other Calc'!AI50/1000, "")</f>
        <v/>
      </c>
      <c r="AJ51" s="64" t="str">
        <f>IF('Other Calc'!AJ50&gt;0, 'Other Calc'!AJ50/1000, "")</f>
        <v/>
      </c>
      <c r="AK51" s="64" t="str">
        <f>IF('Other Calc'!AK50&gt;0, 'Other Calc'!AK50/1000, "")</f>
        <v/>
      </c>
      <c r="AL51" s="64" t="str">
        <f>IF('Other Calc'!AL50&gt;0, 'Other Calc'!AL50/1000, "")</f>
        <v/>
      </c>
      <c r="AM51" s="64" t="str">
        <f>IF('Other Calc'!AM50&gt;0, 'Other Calc'!AM50/1000, "")</f>
        <v/>
      </c>
      <c r="AN51" s="64" t="str">
        <f>IF('Other Calc'!AN50&gt;0, 'Other Calc'!AN50/1000, "")</f>
        <v/>
      </c>
      <c r="AO51" s="64" t="str">
        <f>IF('Other Calc'!AO50&gt;0, 'Other Calc'!AO50/1000, "")</f>
        <v/>
      </c>
      <c r="AP51" s="64" t="str">
        <f>IF('Other Calc'!AP50&gt;0, 'Other Calc'!AP50/1000, "")</f>
        <v/>
      </c>
      <c r="AQ51" s="64" t="str">
        <f>IF('Other Calc'!AQ50&gt;0, 'Other Calc'!AQ50/1000, "")</f>
        <v/>
      </c>
      <c r="AR51" s="64" t="str">
        <f>IF('Other Calc'!AR50&gt;0, 'Other Calc'!AR50/1000, "")</f>
        <v/>
      </c>
      <c r="AS51" s="64" t="str">
        <f>IF('Other Calc'!AS50&gt;0, 'Other Calc'!AS50/1000, "")</f>
        <v/>
      </c>
    </row>
    <row r="52" spans="1:45" x14ac:dyDescent="0.3">
      <c r="A52" s="148"/>
    </row>
    <row r="53" spans="1:45" x14ac:dyDescent="0.3">
      <c r="A53" s="148"/>
    </row>
    <row r="54" spans="1:45" ht="16.2" thickBot="1" x14ac:dyDescent="0.35">
      <c r="A54" s="146" t="str">
        <f>"@"&amp;COUNTIF(A$1:A53,"@*")+1</f>
        <v>@4</v>
      </c>
      <c r="B54" s="54" t="s">
        <v>320</v>
      </c>
      <c r="C54" s="54"/>
      <c r="D54" s="54"/>
      <c r="E54" s="54"/>
      <c r="F54" s="54"/>
      <c r="G54" s="54"/>
      <c r="H54" s="54"/>
      <c r="I54" s="54"/>
      <c r="J54" s="54"/>
      <c r="K54" s="54"/>
    </row>
    <row r="55" spans="1:45" x14ac:dyDescent="0.3">
      <c r="A55" s="146"/>
      <c r="B55" s="8" t="s">
        <v>268</v>
      </c>
      <c r="C55" s="112" t="s">
        <v>321</v>
      </c>
      <c r="D55" s="101" t="s">
        <v>262</v>
      </c>
    </row>
    <row r="56" spans="1:45" x14ac:dyDescent="0.3">
      <c r="A56" s="146"/>
      <c r="B56" s="8" t="s">
        <v>89</v>
      </c>
      <c r="C56" s="8"/>
    </row>
    <row r="57" spans="1:45" x14ac:dyDescent="0.3">
      <c r="A57" s="146"/>
      <c r="B57" s="8"/>
      <c r="C57" s="8"/>
    </row>
    <row r="58" spans="1:45" x14ac:dyDescent="0.3">
      <c r="A58" s="148"/>
      <c r="B58" s="33" t="s">
        <v>269</v>
      </c>
      <c r="C58" s="168" t="s">
        <v>270</v>
      </c>
    </row>
    <row r="59" spans="1:45" ht="20.399999999999999" x14ac:dyDescent="0.3">
      <c r="A59" s="148"/>
      <c r="E59" s="72" t="s">
        <v>271</v>
      </c>
    </row>
    <row r="60" spans="1:45" x14ac:dyDescent="0.3">
      <c r="A60" s="148"/>
      <c r="B60" s="33" t="s">
        <v>272</v>
      </c>
      <c r="C60" s="69" t="s">
        <v>273</v>
      </c>
      <c r="D60" s="33" t="s">
        <v>274</v>
      </c>
      <c r="E60" s="34" t="s">
        <v>275</v>
      </c>
      <c r="F60" s="34">
        <v>2011</v>
      </c>
      <c r="G60" s="34">
        <v>2012</v>
      </c>
      <c r="H60" s="34">
        <v>2013</v>
      </c>
      <c r="I60" s="34">
        <v>2014</v>
      </c>
      <c r="J60" s="34">
        <v>2015</v>
      </c>
      <c r="K60" s="34">
        <v>2016</v>
      </c>
      <c r="L60" s="34">
        <v>2017</v>
      </c>
      <c r="M60" s="34">
        <v>2018</v>
      </c>
      <c r="N60" s="34">
        <v>2019</v>
      </c>
      <c r="O60" s="34">
        <v>2020</v>
      </c>
      <c r="P60" s="34">
        <v>2021</v>
      </c>
      <c r="Q60" s="34">
        <v>2022</v>
      </c>
      <c r="R60" s="34">
        <v>2023</v>
      </c>
      <c r="S60" s="34">
        <v>2024</v>
      </c>
      <c r="T60" s="34">
        <v>2025</v>
      </c>
      <c r="U60" s="34">
        <v>2026</v>
      </c>
      <c r="V60" s="34">
        <v>2027</v>
      </c>
      <c r="W60" s="34">
        <v>2028</v>
      </c>
      <c r="X60" s="34">
        <v>2029</v>
      </c>
      <c r="Y60" s="34">
        <v>2030</v>
      </c>
      <c r="Z60" s="34">
        <v>2031</v>
      </c>
      <c r="AA60" s="34">
        <v>2032</v>
      </c>
      <c r="AB60" s="34">
        <v>2033</v>
      </c>
      <c r="AC60" s="34">
        <v>2034</v>
      </c>
      <c r="AD60" s="34">
        <v>2035</v>
      </c>
      <c r="AE60" s="34">
        <v>2036</v>
      </c>
      <c r="AF60" s="34">
        <v>2037</v>
      </c>
      <c r="AG60" s="34">
        <v>2038</v>
      </c>
      <c r="AH60" s="34">
        <v>2039</v>
      </c>
      <c r="AI60" s="34">
        <v>2040</v>
      </c>
      <c r="AJ60" s="34">
        <v>2041</v>
      </c>
      <c r="AK60" s="34">
        <v>2042</v>
      </c>
      <c r="AL60" s="34">
        <v>2043</v>
      </c>
      <c r="AM60" s="34">
        <v>2044</v>
      </c>
      <c r="AN60" s="34">
        <v>2045</v>
      </c>
      <c r="AO60" s="34">
        <v>2046</v>
      </c>
      <c r="AP60" s="34">
        <v>2047</v>
      </c>
      <c r="AQ60" s="34">
        <v>2048</v>
      </c>
      <c r="AR60" s="34">
        <v>2049</v>
      </c>
      <c r="AS60" s="34">
        <v>2050</v>
      </c>
    </row>
    <row r="61" spans="1:45" x14ac:dyDescent="0.3">
      <c r="A61" s="148"/>
      <c r="B61" s="33" t="s">
        <v>122</v>
      </c>
      <c r="C61" s="39" t="s">
        <v>322</v>
      </c>
      <c r="D61" s="68" t="s">
        <v>323</v>
      </c>
      <c r="E61" s="71"/>
      <c r="F61" s="56">
        <v>6460</v>
      </c>
      <c r="G61" s="56">
        <v>6388</v>
      </c>
      <c r="H61" s="56">
        <v>7024</v>
      </c>
      <c r="I61" s="56">
        <v>7441</v>
      </c>
      <c r="J61" s="56">
        <v>6846</v>
      </c>
      <c r="K61" s="56">
        <v>6789</v>
      </c>
      <c r="L61" s="56">
        <v>6963</v>
      </c>
      <c r="M61" s="56">
        <v>7462</v>
      </c>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6"/>
      <c r="AN61" s="56"/>
      <c r="AO61" s="56"/>
      <c r="AP61" s="56"/>
      <c r="AQ61" s="56"/>
      <c r="AR61" s="56"/>
      <c r="AS61" s="56"/>
    </row>
    <row r="62" spans="1:45" x14ac:dyDescent="0.3">
      <c r="A62" s="148"/>
      <c r="B62" s="33" t="s">
        <v>122</v>
      </c>
      <c r="C62" s="39" t="s">
        <v>324</v>
      </c>
      <c r="D62" s="68" t="s">
        <v>325</v>
      </c>
      <c r="E62" s="71"/>
      <c r="F62" s="56">
        <v>42</v>
      </c>
      <c r="G62" s="56">
        <v>42</v>
      </c>
      <c r="H62" s="56">
        <v>41</v>
      </c>
      <c r="I62" s="56">
        <v>42</v>
      </c>
      <c r="J62" s="56">
        <v>44</v>
      </c>
      <c r="K62" s="56">
        <v>46</v>
      </c>
      <c r="L62" s="56">
        <v>57</v>
      </c>
      <c r="M62" s="56">
        <v>65</v>
      </c>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row>
    <row r="63" spans="1:45" x14ac:dyDescent="0.3">
      <c r="A63" s="148"/>
      <c r="B63" s="33" t="s">
        <v>122</v>
      </c>
      <c r="C63" s="39" t="s">
        <v>326</v>
      </c>
      <c r="D63" s="68"/>
      <c r="E63" s="71"/>
      <c r="F63" s="56">
        <v>0</v>
      </c>
      <c r="G63" s="56">
        <v>0</v>
      </c>
      <c r="H63" s="56">
        <v>0</v>
      </c>
      <c r="I63" s="56">
        <v>0</v>
      </c>
      <c r="J63" s="56">
        <v>0</v>
      </c>
      <c r="K63" s="56">
        <v>0</v>
      </c>
      <c r="L63" s="56">
        <v>0</v>
      </c>
      <c r="M63" s="56">
        <v>0</v>
      </c>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row>
    <row r="64" spans="1:45" x14ac:dyDescent="0.3">
      <c r="A64" s="148"/>
    </row>
    <row r="65" spans="1:45" x14ac:dyDescent="0.3">
      <c r="A65" s="148"/>
    </row>
    <row r="66" spans="1:45" ht="16.2" thickBot="1" x14ac:dyDescent="0.35">
      <c r="A66" s="146" t="str">
        <f>"@"&amp;COUNTIF(A$1:A65,"@*")+1</f>
        <v>@5</v>
      </c>
      <c r="B66" s="54" t="s">
        <v>327</v>
      </c>
      <c r="C66" s="54"/>
      <c r="D66" s="54"/>
      <c r="E66" s="54"/>
      <c r="F66" s="54"/>
      <c r="G66" s="54"/>
      <c r="H66" s="54"/>
      <c r="I66" s="54"/>
      <c r="J66" s="54"/>
      <c r="K66" s="54"/>
    </row>
    <row r="67" spans="1:45" x14ac:dyDescent="0.3">
      <c r="A67" s="146"/>
      <c r="B67" s="8" t="s">
        <v>268</v>
      </c>
      <c r="C67" s="112" t="s">
        <v>328</v>
      </c>
      <c r="D67" s="101" t="s">
        <v>1310</v>
      </c>
    </row>
    <row r="68" spans="1:45" x14ac:dyDescent="0.3">
      <c r="A68" s="146"/>
      <c r="B68" s="8" t="s">
        <v>89</v>
      </c>
      <c r="C68" s="8"/>
    </row>
    <row r="69" spans="1:45" x14ac:dyDescent="0.3">
      <c r="A69" s="146"/>
      <c r="B69" s="8"/>
      <c r="C69" s="8"/>
    </row>
    <row r="70" spans="1:45" x14ac:dyDescent="0.3">
      <c r="A70" s="148"/>
      <c r="B70" s="33" t="s">
        <v>269</v>
      </c>
      <c r="C70" s="168" t="s">
        <v>270</v>
      </c>
    </row>
    <row r="71" spans="1:45" ht="20.399999999999999" x14ac:dyDescent="0.3">
      <c r="A71" s="148"/>
      <c r="E71" s="72" t="s">
        <v>271</v>
      </c>
    </row>
    <row r="72" spans="1:45" x14ac:dyDescent="0.3">
      <c r="A72" s="148"/>
      <c r="B72" s="33" t="s">
        <v>272</v>
      </c>
      <c r="C72" s="69" t="s">
        <v>273</v>
      </c>
      <c r="D72" s="33" t="s">
        <v>274</v>
      </c>
      <c r="E72" s="34" t="s">
        <v>275</v>
      </c>
      <c r="F72" s="34">
        <v>2011</v>
      </c>
      <c r="G72" s="34">
        <v>2012</v>
      </c>
      <c r="H72" s="34">
        <v>2013</v>
      </c>
      <c r="I72" s="34">
        <v>2014</v>
      </c>
      <c r="J72" s="34">
        <v>2015</v>
      </c>
      <c r="K72" s="34">
        <v>2016</v>
      </c>
      <c r="L72" s="34">
        <v>2017</v>
      </c>
      <c r="M72" s="34">
        <v>2018</v>
      </c>
      <c r="N72" s="34">
        <v>2019</v>
      </c>
      <c r="O72" s="34">
        <v>2020</v>
      </c>
      <c r="P72" s="34">
        <v>2021</v>
      </c>
      <c r="Q72" s="34">
        <v>2022</v>
      </c>
      <c r="R72" s="34">
        <v>2023</v>
      </c>
      <c r="S72" s="34">
        <v>2024</v>
      </c>
      <c r="T72" s="34">
        <v>2025</v>
      </c>
      <c r="U72" s="34">
        <v>2026</v>
      </c>
      <c r="V72" s="34">
        <v>2027</v>
      </c>
      <c r="W72" s="34">
        <v>2028</v>
      </c>
      <c r="X72" s="34">
        <v>2029</v>
      </c>
      <c r="Y72" s="34">
        <v>2030</v>
      </c>
      <c r="Z72" s="34">
        <v>2031</v>
      </c>
      <c r="AA72" s="34">
        <v>2032</v>
      </c>
      <c r="AB72" s="34">
        <v>2033</v>
      </c>
      <c r="AC72" s="34">
        <v>2034</v>
      </c>
      <c r="AD72" s="34">
        <v>2035</v>
      </c>
      <c r="AE72" s="34">
        <v>2036</v>
      </c>
      <c r="AF72" s="34">
        <v>2037</v>
      </c>
      <c r="AG72" s="34">
        <v>2038</v>
      </c>
      <c r="AH72" s="34">
        <v>2039</v>
      </c>
      <c r="AI72" s="34">
        <v>2040</v>
      </c>
      <c r="AJ72" s="34">
        <v>2041</v>
      </c>
      <c r="AK72" s="34">
        <v>2042</v>
      </c>
      <c r="AL72" s="34">
        <v>2043</v>
      </c>
      <c r="AM72" s="34">
        <v>2044</v>
      </c>
      <c r="AN72" s="34">
        <v>2045</v>
      </c>
      <c r="AO72" s="34">
        <v>2046</v>
      </c>
      <c r="AP72" s="34">
        <v>2047</v>
      </c>
      <c r="AQ72" s="34">
        <v>2048</v>
      </c>
      <c r="AR72" s="34">
        <v>2049</v>
      </c>
      <c r="AS72" s="34">
        <v>2050</v>
      </c>
    </row>
    <row r="73" spans="1:45" x14ac:dyDescent="0.3">
      <c r="A73" s="148"/>
      <c r="B73" s="33" t="s">
        <v>124</v>
      </c>
      <c r="C73" s="39" t="s">
        <v>329</v>
      </c>
      <c r="D73" s="68" t="s">
        <v>330</v>
      </c>
      <c r="E73" s="71"/>
      <c r="F73" s="56">
        <v>239.702</v>
      </c>
      <c r="G73" s="56">
        <v>236.42984100000007</v>
      </c>
      <c r="H73" s="56">
        <v>248.28688299999999</v>
      </c>
      <c r="I73" s="56">
        <v>293.19272100000001</v>
      </c>
      <c r="J73" s="56">
        <v>256.86514699999992</v>
      </c>
      <c r="K73" s="56">
        <v>280.73828400000002</v>
      </c>
      <c r="L73" s="56">
        <v>272.3664830000007</v>
      </c>
      <c r="M73" s="56">
        <v>274.85633000000001</v>
      </c>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c r="AM73" s="56"/>
      <c r="AN73" s="56"/>
      <c r="AO73" s="56"/>
      <c r="AP73" s="56"/>
      <c r="AQ73" s="56"/>
      <c r="AR73" s="56"/>
      <c r="AS73" s="56"/>
    </row>
    <row r="74" spans="1:45" x14ac:dyDescent="0.3">
      <c r="A74" s="148"/>
      <c r="B74" s="33" t="s">
        <v>124</v>
      </c>
      <c r="C74" s="39" t="s">
        <v>331</v>
      </c>
      <c r="D74" s="68"/>
      <c r="E74" s="71"/>
      <c r="F74" s="56">
        <v>0</v>
      </c>
      <c r="G74" s="56">
        <v>0</v>
      </c>
      <c r="H74" s="56">
        <v>0</v>
      </c>
      <c r="I74" s="56">
        <v>0</v>
      </c>
      <c r="J74" s="56">
        <v>0</v>
      </c>
      <c r="K74" s="56">
        <v>0</v>
      </c>
      <c r="L74" s="56">
        <v>0</v>
      </c>
      <c r="M74" s="56">
        <v>0</v>
      </c>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row>
    <row r="75" spans="1:45" x14ac:dyDescent="0.3">
      <c r="A75" s="148"/>
      <c r="B75" s="33" t="s">
        <v>124</v>
      </c>
      <c r="C75" s="39" t="s">
        <v>332</v>
      </c>
      <c r="D75" s="68"/>
      <c r="E75" s="71"/>
      <c r="F75" s="56">
        <v>0</v>
      </c>
      <c r="G75" s="56">
        <v>0</v>
      </c>
      <c r="H75" s="56">
        <v>0</v>
      </c>
      <c r="I75" s="56">
        <v>0</v>
      </c>
      <c r="J75" s="56">
        <v>0</v>
      </c>
      <c r="K75" s="56">
        <v>0</v>
      </c>
      <c r="L75" s="56">
        <v>0</v>
      </c>
      <c r="M75" s="56">
        <v>0</v>
      </c>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row>
    <row r="76" spans="1:45" x14ac:dyDescent="0.3">
      <c r="A76" s="148"/>
    </row>
    <row r="77" spans="1:45" x14ac:dyDescent="0.3">
      <c r="A77" s="148"/>
    </row>
    <row r="78" spans="1:45" ht="16.2" thickBot="1" x14ac:dyDescent="0.35">
      <c r="A78" s="146" t="str">
        <f>"@"&amp;COUNTIF(A$1:A76,"@*")+1</f>
        <v>@6</v>
      </c>
      <c r="B78" s="54" t="s">
        <v>333</v>
      </c>
      <c r="C78" s="54"/>
      <c r="D78" s="54"/>
      <c r="E78" s="54"/>
      <c r="F78" s="54"/>
      <c r="G78" s="54"/>
      <c r="H78" s="54"/>
      <c r="I78" s="54"/>
      <c r="J78" s="54"/>
      <c r="K78" s="54"/>
    </row>
    <row r="79" spans="1:45" x14ac:dyDescent="0.3">
      <c r="A79" s="146"/>
      <c r="B79" s="8" t="s">
        <v>268</v>
      </c>
      <c r="C79" s="112" t="s">
        <v>1317</v>
      </c>
      <c r="D79" s="101" t="s">
        <v>261</v>
      </c>
    </row>
    <row r="80" spans="1:45" x14ac:dyDescent="0.3">
      <c r="A80" s="146"/>
      <c r="B80" s="8" t="s">
        <v>89</v>
      </c>
      <c r="C80" s="8"/>
    </row>
    <row r="81" spans="1:45" x14ac:dyDescent="0.3">
      <c r="A81" s="146"/>
      <c r="B81" s="8"/>
      <c r="C81" s="8"/>
    </row>
    <row r="82" spans="1:45" x14ac:dyDescent="0.3">
      <c r="A82" s="148"/>
      <c r="B82" s="33" t="s">
        <v>269</v>
      </c>
      <c r="C82" s="168" t="s">
        <v>334</v>
      </c>
      <c r="E82" s="72"/>
    </row>
    <row r="83" spans="1:45" ht="20.399999999999999" x14ac:dyDescent="0.3">
      <c r="A83" s="148"/>
      <c r="E83" s="72" t="s">
        <v>271</v>
      </c>
    </row>
    <row r="84" spans="1:45" x14ac:dyDescent="0.3">
      <c r="A84" s="148"/>
      <c r="B84" s="33" t="s">
        <v>272</v>
      </c>
      <c r="C84" s="33" t="s">
        <v>335</v>
      </c>
      <c r="D84" s="33" t="s">
        <v>274</v>
      </c>
      <c r="E84" s="34" t="s">
        <v>275</v>
      </c>
      <c r="F84" s="34">
        <v>2011</v>
      </c>
      <c r="G84" s="34">
        <v>2012</v>
      </c>
      <c r="H84" s="34">
        <v>2013</v>
      </c>
      <c r="I84" s="34">
        <v>2014</v>
      </c>
      <c r="J84" s="34">
        <v>2015</v>
      </c>
      <c r="K84" s="34">
        <v>2016</v>
      </c>
      <c r="L84" s="34">
        <v>2017</v>
      </c>
      <c r="M84" s="34">
        <v>2018</v>
      </c>
      <c r="N84" s="34">
        <v>2019</v>
      </c>
      <c r="O84" s="34">
        <v>2020</v>
      </c>
      <c r="P84" s="34">
        <v>2021</v>
      </c>
      <c r="Q84" s="34">
        <v>2022</v>
      </c>
      <c r="R84" s="34">
        <v>2023</v>
      </c>
      <c r="S84" s="34">
        <v>2024</v>
      </c>
      <c r="T84" s="34">
        <v>2025</v>
      </c>
      <c r="U84" s="34">
        <v>2026</v>
      </c>
      <c r="V84" s="34">
        <v>2027</v>
      </c>
      <c r="W84" s="34">
        <v>2028</v>
      </c>
      <c r="X84" s="34">
        <v>2029</v>
      </c>
      <c r="Y84" s="34">
        <v>2030</v>
      </c>
      <c r="Z84" s="34">
        <v>2031</v>
      </c>
      <c r="AA84" s="34">
        <v>2032</v>
      </c>
      <c r="AB84" s="34">
        <v>2033</v>
      </c>
      <c r="AC84" s="34">
        <v>2034</v>
      </c>
      <c r="AD84" s="34">
        <v>2035</v>
      </c>
      <c r="AE84" s="34">
        <v>2036</v>
      </c>
      <c r="AF84" s="34">
        <v>2037</v>
      </c>
      <c r="AG84" s="34">
        <v>2038</v>
      </c>
      <c r="AH84" s="34">
        <v>2039</v>
      </c>
      <c r="AI84" s="34">
        <v>2040</v>
      </c>
      <c r="AJ84" s="34">
        <v>2041</v>
      </c>
      <c r="AK84" s="34">
        <v>2042</v>
      </c>
      <c r="AL84" s="34">
        <v>2043</v>
      </c>
      <c r="AM84" s="34">
        <v>2044</v>
      </c>
      <c r="AN84" s="34">
        <v>2045</v>
      </c>
      <c r="AO84" s="34">
        <v>2046</v>
      </c>
      <c r="AP84" s="34">
        <v>2047</v>
      </c>
      <c r="AQ84" s="34">
        <v>2048</v>
      </c>
      <c r="AR84" s="34">
        <v>2049</v>
      </c>
      <c r="AS84" s="34">
        <v>2050</v>
      </c>
    </row>
    <row r="85" spans="1:45" x14ac:dyDescent="0.3">
      <c r="A85" s="148"/>
      <c r="B85" s="33"/>
      <c r="C85" s="39" t="s">
        <v>336</v>
      </c>
      <c r="D85" s="111" t="s">
        <v>337</v>
      </c>
      <c r="E85" s="71"/>
      <c r="F85" s="56">
        <v>124</v>
      </c>
      <c r="G85" s="56">
        <v>125</v>
      </c>
      <c r="H85" s="56">
        <v>139</v>
      </c>
      <c r="I85" s="56">
        <v>151</v>
      </c>
      <c r="J85" s="56">
        <v>155</v>
      </c>
      <c r="K85" s="56">
        <v>155</v>
      </c>
      <c r="L85" s="56">
        <v>157</v>
      </c>
      <c r="M85" s="56">
        <v>156</v>
      </c>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row>
    <row r="86" spans="1:45" x14ac:dyDescent="0.3">
      <c r="A86" s="148"/>
      <c r="B86" s="33"/>
      <c r="C86" s="39" t="s">
        <v>338</v>
      </c>
      <c r="D86" s="111" t="s">
        <v>339</v>
      </c>
      <c r="E86" s="71"/>
      <c r="F86" s="56">
        <v>42</v>
      </c>
      <c r="G86" s="56">
        <v>43</v>
      </c>
      <c r="H86" s="56">
        <v>46</v>
      </c>
      <c r="I86" s="56">
        <v>48</v>
      </c>
      <c r="J86" s="56">
        <v>48</v>
      </c>
      <c r="K86" s="56">
        <v>52</v>
      </c>
      <c r="L86" s="56">
        <v>55</v>
      </c>
      <c r="M86" s="56">
        <v>52</v>
      </c>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row>
    <row r="87" spans="1:45" x14ac:dyDescent="0.3">
      <c r="A87" s="148"/>
      <c r="B87" s="33"/>
      <c r="C87" s="39" t="s">
        <v>340</v>
      </c>
      <c r="D87" s="111" t="s">
        <v>341</v>
      </c>
      <c r="E87" s="71"/>
      <c r="F87" s="56">
        <v>59</v>
      </c>
      <c r="G87" s="56">
        <v>56</v>
      </c>
      <c r="H87" s="56">
        <v>60</v>
      </c>
      <c r="I87" s="56">
        <v>65</v>
      </c>
      <c r="J87" s="56">
        <v>64</v>
      </c>
      <c r="K87" s="56">
        <v>69</v>
      </c>
      <c r="L87" s="56">
        <v>80</v>
      </c>
      <c r="M87" s="56">
        <v>71</v>
      </c>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row>
    <row r="88" spans="1:45" x14ac:dyDescent="0.3">
      <c r="A88" s="148"/>
      <c r="B88" s="33"/>
      <c r="C88" s="39" t="s">
        <v>342</v>
      </c>
      <c r="D88" s="111" t="s">
        <v>343</v>
      </c>
      <c r="E88" s="71"/>
      <c r="F88" s="56">
        <v>504</v>
      </c>
      <c r="G88" s="56">
        <v>471</v>
      </c>
      <c r="H88" s="56">
        <v>536</v>
      </c>
      <c r="I88" s="56">
        <v>394</v>
      </c>
      <c r="J88" s="56">
        <v>378</v>
      </c>
      <c r="K88" s="56">
        <v>354</v>
      </c>
      <c r="L88" s="56">
        <v>225</v>
      </c>
      <c r="M88" s="56">
        <v>243</v>
      </c>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row>
    <row r="89" spans="1:45" x14ac:dyDescent="0.3">
      <c r="A89" s="148"/>
    </row>
    <row r="90" spans="1:45" x14ac:dyDescent="0.3">
      <c r="A90" s="148"/>
    </row>
    <row r="91" spans="1:45" ht="16.2" thickBot="1" x14ac:dyDescent="0.35">
      <c r="A91" s="146" t="str">
        <f>"@"&amp;COUNTIF(A$1:A89,"@*")+1</f>
        <v>@7</v>
      </c>
      <c r="B91" s="54" t="s">
        <v>344</v>
      </c>
      <c r="C91" s="54"/>
      <c r="D91" s="54"/>
      <c r="E91" s="54"/>
      <c r="F91" s="54"/>
      <c r="G91" s="54"/>
      <c r="H91" s="54"/>
      <c r="I91" s="54"/>
      <c r="J91" s="54"/>
      <c r="K91" s="54"/>
    </row>
    <row r="92" spans="1:45" x14ac:dyDescent="0.3">
      <c r="A92" s="146"/>
      <c r="B92" s="8" t="s">
        <v>268</v>
      </c>
      <c r="C92" s="112" t="s">
        <v>345</v>
      </c>
      <c r="D92" s="101" t="s">
        <v>1315</v>
      </c>
    </row>
    <row r="93" spans="1:45" x14ac:dyDescent="0.3">
      <c r="A93" s="146"/>
      <c r="B93" s="8" t="s">
        <v>89</v>
      </c>
      <c r="C93" s="8"/>
    </row>
    <row r="94" spans="1:45" x14ac:dyDescent="0.3">
      <c r="A94" s="146"/>
      <c r="B94" s="8"/>
      <c r="C94" s="8"/>
    </row>
    <row r="95" spans="1:45" x14ac:dyDescent="0.3">
      <c r="A95" s="148"/>
      <c r="B95" s="33" t="s">
        <v>269</v>
      </c>
      <c r="C95" s="168" t="s">
        <v>346</v>
      </c>
      <c r="E95" s="72"/>
    </row>
    <row r="96" spans="1:45" ht="20.399999999999999" x14ac:dyDescent="0.3">
      <c r="A96" s="148"/>
      <c r="E96" s="72" t="s">
        <v>271</v>
      </c>
    </row>
    <row r="97" spans="1:45" x14ac:dyDescent="0.3">
      <c r="A97" s="148"/>
      <c r="B97" s="33" t="s">
        <v>272</v>
      </c>
      <c r="C97" s="33" t="s">
        <v>347</v>
      </c>
      <c r="D97" s="33" t="s">
        <v>274</v>
      </c>
      <c r="E97" s="34" t="s">
        <v>275</v>
      </c>
      <c r="F97" s="34">
        <v>2011</v>
      </c>
      <c r="G97" s="34">
        <v>2012</v>
      </c>
      <c r="H97" s="34">
        <v>2013</v>
      </c>
      <c r="I97" s="34">
        <v>2014</v>
      </c>
      <c r="J97" s="34">
        <v>2015</v>
      </c>
      <c r="K97" s="34">
        <v>2016</v>
      </c>
      <c r="L97" s="34">
        <v>2017</v>
      </c>
      <c r="M97" s="34">
        <v>2018</v>
      </c>
      <c r="N97" s="34">
        <v>2019</v>
      </c>
      <c r="O97" s="34">
        <v>2020</v>
      </c>
      <c r="P97" s="34">
        <v>2021</v>
      </c>
      <c r="Q97" s="34">
        <v>2022</v>
      </c>
      <c r="R97" s="34">
        <v>2023</v>
      </c>
      <c r="S97" s="34">
        <v>2024</v>
      </c>
      <c r="T97" s="34">
        <v>2025</v>
      </c>
      <c r="U97" s="34">
        <v>2026</v>
      </c>
      <c r="V97" s="34">
        <v>2027</v>
      </c>
      <c r="W97" s="34">
        <v>2028</v>
      </c>
      <c r="X97" s="34">
        <v>2029</v>
      </c>
      <c r="Y97" s="34">
        <v>2030</v>
      </c>
      <c r="Z97" s="34">
        <v>2031</v>
      </c>
      <c r="AA97" s="34">
        <v>2032</v>
      </c>
      <c r="AB97" s="34">
        <v>2033</v>
      </c>
      <c r="AC97" s="34">
        <v>2034</v>
      </c>
      <c r="AD97" s="34">
        <v>2035</v>
      </c>
      <c r="AE97" s="34">
        <v>2036</v>
      </c>
      <c r="AF97" s="34">
        <v>2037</v>
      </c>
      <c r="AG97" s="34">
        <v>2038</v>
      </c>
      <c r="AH97" s="34">
        <v>2039</v>
      </c>
      <c r="AI97" s="34">
        <v>2040</v>
      </c>
      <c r="AJ97" s="34">
        <v>2041</v>
      </c>
      <c r="AK97" s="34">
        <v>2042</v>
      </c>
      <c r="AL97" s="34">
        <v>2043</v>
      </c>
      <c r="AM97" s="34">
        <v>2044</v>
      </c>
      <c r="AN97" s="34">
        <v>2045</v>
      </c>
      <c r="AO97" s="34">
        <v>2046</v>
      </c>
      <c r="AP97" s="34">
        <v>2047</v>
      </c>
      <c r="AQ97" s="34">
        <v>2048</v>
      </c>
      <c r="AR97" s="34">
        <v>2049</v>
      </c>
      <c r="AS97" s="34">
        <v>2050</v>
      </c>
    </row>
    <row r="98" spans="1:45" ht="28.8" x14ac:dyDescent="0.3">
      <c r="A98" s="148"/>
      <c r="B98" s="33"/>
      <c r="C98" s="39" t="s">
        <v>348</v>
      </c>
      <c r="D98" s="111" t="s">
        <v>349</v>
      </c>
      <c r="E98" s="71"/>
      <c r="F98" s="56">
        <v>164018</v>
      </c>
      <c r="G98" s="56">
        <v>166781</v>
      </c>
      <c r="H98" s="56">
        <v>165672</v>
      </c>
      <c r="I98" s="56">
        <v>169716</v>
      </c>
      <c r="J98" s="56">
        <v>175734</v>
      </c>
      <c r="K98" s="56">
        <v>175194</v>
      </c>
      <c r="L98" s="56">
        <v>174442</v>
      </c>
      <c r="M98" s="56">
        <v>174731</v>
      </c>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row>
    <row r="99" spans="1:45" ht="28.8" x14ac:dyDescent="0.3">
      <c r="A99" s="148"/>
      <c r="B99" s="33"/>
      <c r="C99" s="39" t="s">
        <v>350</v>
      </c>
      <c r="D99" s="111" t="s">
        <v>351</v>
      </c>
      <c r="E99" s="71"/>
      <c r="F99" s="56">
        <v>471281</v>
      </c>
      <c r="G99" s="56">
        <v>461684</v>
      </c>
      <c r="H99" s="56">
        <v>446939</v>
      </c>
      <c r="I99" s="56">
        <v>436526</v>
      </c>
      <c r="J99" s="56">
        <v>436766</v>
      </c>
      <c r="K99" s="56">
        <v>436640</v>
      </c>
      <c r="L99" s="56">
        <v>432812</v>
      </c>
      <c r="M99" s="56">
        <v>424250</v>
      </c>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row>
    <row r="100" spans="1:45" x14ac:dyDescent="0.3">
      <c r="A100" s="148"/>
      <c r="B100" s="33"/>
      <c r="C100" s="39" t="s">
        <v>352</v>
      </c>
      <c r="D100" s="111" t="s">
        <v>353</v>
      </c>
      <c r="E100" s="71"/>
      <c r="F100" s="56">
        <v>2641664</v>
      </c>
      <c r="G100" s="56">
        <v>2623656</v>
      </c>
      <c r="H100" s="56">
        <v>2616268</v>
      </c>
      <c r="I100" s="56">
        <v>2604185</v>
      </c>
      <c r="J100" s="56">
        <v>2588174</v>
      </c>
      <c r="K100" s="56">
        <v>2618341</v>
      </c>
      <c r="L100" s="56">
        <v>2660856</v>
      </c>
      <c r="M100" s="56">
        <v>2552118</v>
      </c>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row>
    <row r="101" spans="1:45" x14ac:dyDescent="0.3">
      <c r="A101" s="148"/>
      <c r="B101" s="33"/>
      <c r="C101" s="39" t="s">
        <v>354</v>
      </c>
      <c r="D101" s="111" t="s">
        <v>355</v>
      </c>
      <c r="E101" s="71"/>
      <c r="F101" s="56">
        <v>346253</v>
      </c>
      <c r="G101" s="56">
        <v>324044</v>
      </c>
      <c r="H101" s="56">
        <v>271825</v>
      </c>
      <c r="I101" s="56">
        <v>279530</v>
      </c>
      <c r="J101" s="56">
        <v>278508</v>
      </c>
      <c r="K101" s="56">
        <v>293538</v>
      </c>
      <c r="L101" s="56">
        <v>287915</v>
      </c>
      <c r="M101" s="56">
        <v>279251</v>
      </c>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row>
    <row r="102" spans="1:45" x14ac:dyDescent="0.3">
      <c r="A102" s="148"/>
      <c r="B102" s="33"/>
      <c r="C102" s="39" t="s">
        <v>356</v>
      </c>
      <c r="D102" s="111" t="s">
        <v>357</v>
      </c>
      <c r="E102" s="71"/>
      <c r="F102" s="56">
        <v>3746067</v>
      </c>
      <c r="G102" s="56">
        <v>3082613</v>
      </c>
      <c r="H102" s="56">
        <v>3539396</v>
      </c>
      <c r="I102" s="56">
        <v>3824321</v>
      </c>
      <c r="J102" s="56">
        <v>4369578</v>
      </c>
      <c r="K102" s="56">
        <v>4645964</v>
      </c>
      <c r="L102" s="56">
        <v>5005491</v>
      </c>
      <c r="M102" s="56">
        <v>5421804</v>
      </c>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row>
    <row r="103" spans="1:45" x14ac:dyDescent="0.3">
      <c r="A103" s="148"/>
      <c r="B103" s="33"/>
      <c r="C103" s="39" t="s">
        <v>358</v>
      </c>
      <c r="D103" s="111" t="s">
        <v>359</v>
      </c>
      <c r="E103" s="71"/>
      <c r="F103" s="56">
        <v>8077846</v>
      </c>
      <c r="G103" s="56">
        <v>9074234</v>
      </c>
      <c r="H103" s="56">
        <v>8086193</v>
      </c>
      <c r="I103" s="56">
        <v>7804746</v>
      </c>
      <c r="J103" s="56">
        <v>5669826</v>
      </c>
      <c r="K103" s="56">
        <v>6513194</v>
      </c>
      <c r="L103" s="56">
        <v>6242149</v>
      </c>
      <c r="M103" s="56">
        <v>6952334</v>
      </c>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row>
    <row r="104" spans="1:45" x14ac:dyDescent="0.3">
      <c r="A104" s="148"/>
    </row>
    <row r="105" spans="1:45" x14ac:dyDescent="0.3">
      <c r="A105" s="148"/>
    </row>
    <row r="106" spans="1:45" ht="16.2" thickBot="1" x14ac:dyDescent="0.35">
      <c r="A106" s="146" t="str">
        <f>"@"&amp;COUNTIF(A$1:A105,"@*")+1</f>
        <v>@8</v>
      </c>
      <c r="B106" s="54" t="s">
        <v>360</v>
      </c>
      <c r="C106" s="54"/>
      <c r="D106" s="54"/>
      <c r="E106" s="54"/>
      <c r="F106" s="54"/>
      <c r="G106" s="54"/>
      <c r="H106" s="54"/>
      <c r="I106" s="54"/>
      <c r="J106" s="54"/>
      <c r="K106" s="54"/>
    </row>
    <row r="107" spans="1:45" x14ac:dyDescent="0.3">
      <c r="A107" s="146"/>
      <c r="B107" s="8" t="s">
        <v>268</v>
      </c>
      <c r="C107" s="112" t="s">
        <v>345</v>
      </c>
      <c r="D107" s="101" t="s">
        <v>1315</v>
      </c>
    </row>
    <row r="108" spans="1:45" x14ac:dyDescent="0.3">
      <c r="A108" s="146"/>
      <c r="B108" s="8" t="s">
        <v>89</v>
      </c>
      <c r="C108" s="8"/>
    </row>
    <row r="109" spans="1:45" x14ac:dyDescent="0.3">
      <c r="A109" s="146"/>
      <c r="B109" s="8"/>
      <c r="C109" s="8"/>
    </row>
    <row r="110" spans="1:45" x14ac:dyDescent="0.3">
      <c r="A110" s="148"/>
      <c r="B110" s="33" t="s">
        <v>269</v>
      </c>
      <c r="C110" s="168" t="s">
        <v>346</v>
      </c>
      <c r="E110" s="72"/>
    </row>
    <row r="111" spans="1:45" ht="20.399999999999999" x14ac:dyDescent="0.3">
      <c r="A111" s="148"/>
      <c r="E111" s="72" t="s">
        <v>271</v>
      </c>
    </row>
    <row r="112" spans="1:45" x14ac:dyDescent="0.3">
      <c r="A112" s="148"/>
      <c r="B112" s="33" t="s">
        <v>272</v>
      </c>
      <c r="C112" s="33" t="s">
        <v>347</v>
      </c>
      <c r="D112" s="33" t="s">
        <v>274</v>
      </c>
      <c r="E112" s="34" t="s">
        <v>275</v>
      </c>
      <c r="F112" s="34">
        <v>2011</v>
      </c>
      <c r="G112" s="34">
        <v>2012</v>
      </c>
      <c r="H112" s="34">
        <v>2013</v>
      </c>
      <c r="I112" s="34">
        <v>2014</v>
      </c>
      <c r="J112" s="34">
        <v>2015</v>
      </c>
      <c r="K112" s="34">
        <v>2016</v>
      </c>
      <c r="L112" s="34">
        <v>2017</v>
      </c>
      <c r="M112" s="34">
        <v>2018</v>
      </c>
      <c r="N112" s="34">
        <v>2019</v>
      </c>
      <c r="O112" s="34">
        <v>2020</v>
      </c>
      <c r="P112" s="34">
        <v>2021</v>
      </c>
      <c r="Q112" s="34">
        <v>2022</v>
      </c>
      <c r="R112" s="34">
        <v>2023</v>
      </c>
      <c r="S112" s="34">
        <v>2024</v>
      </c>
      <c r="T112" s="34">
        <v>2025</v>
      </c>
      <c r="U112" s="34">
        <v>2026</v>
      </c>
      <c r="V112" s="34">
        <v>2027</v>
      </c>
      <c r="W112" s="34">
        <v>2028</v>
      </c>
      <c r="X112" s="34">
        <v>2029</v>
      </c>
      <c r="Y112" s="34">
        <v>2030</v>
      </c>
      <c r="Z112" s="34">
        <v>2031</v>
      </c>
      <c r="AA112" s="34">
        <v>2032</v>
      </c>
      <c r="AB112" s="34">
        <v>2033</v>
      </c>
      <c r="AC112" s="34">
        <v>2034</v>
      </c>
      <c r="AD112" s="34">
        <v>2035</v>
      </c>
      <c r="AE112" s="34">
        <v>2036</v>
      </c>
      <c r="AF112" s="34">
        <v>2037</v>
      </c>
      <c r="AG112" s="34">
        <v>2038</v>
      </c>
      <c r="AH112" s="34">
        <v>2039</v>
      </c>
      <c r="AI112" s="34">
        <v>2040</v>
      </c>
      <c r="AJ112" s="34">
        <v>2041</v>
      </c>
      <c r="AK112" s="34">
        <v>2042</v>
      </c>
      <c r="AL112" s="34">
        <v>2043</v>
      </c>
      <c r="AM112" s="34">
        <v>2044</v>
      </c>
      <c r="AN112" s="34">
        <v>2045</v>
      </c>
      <c r="AO112" s="34">
        <v>2046</v>
      </c>
      <c r="AP112" s="34">
        <v>2047</v>
      </c>
      <c r="AQ112" s="34">
        <v>2048</v>
      </c>
      <c r="AR112" s="34">
        <v>2049</v>
      </c>
      <c r="AS112" s="34">
        <v>2050</v>
      </c>
    </row>
    <row r="113" spans="1:45" x14ac:dyDescent="0.3">
      <c r="A113" s="148"/>
      <c r="B113" s="33"/>
      <c r="C113" s="39" t="s">
        <v>361</v>
      </c>
      <c r="D113" s="111" t="s">
        <v>362</v>
      </c>
      <c r="E113" s="71"/>
      <c r="F113" s="56">
        <v>265088</v>
      </c>
      <c r="G113" s="56">
        <v>265996</v>
      </c>
      <c r="H113" s="56">
        <v>265873</v>
      </c>
      <c r="I113" s="56">
        <v>274286</v>
      </c>
      <c r="J113" s="56">
        <v>278021</v>
      </c>
      <c r="K113" s="56">
        <v>276421</v>
      </c>
      <c r="L113" s="56">
        <v>274740</v>
      </c>
      <c r="M113" s="56">
        <v>268078</v>
      </c>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row>
    <row r="114" spans="1:45" x14ac:dyDescent="0.3">
      <c r="A114" s="148"/>
      <c r="B114" s="33"/>
      <c r="C114" s="39" t="s">
        <v>363</v>
      </c>
      <c r="D114" s="111" t="s">
        <v>364</v>
      </c>
      <c r="E114" s="71"/>
      <c r="F114" s="56">
        <v>556987</v>
      </c>
      <c r="G114" s="56">
        <v>554549</v>
      </c>
      <c r="H114" s="56">
        <v>531132</v>
      </c>
      <c r="I114" s="56">
        <v>526636</v>
      </c>
      <c r="J114" s="56">
        <v>543631</v>
      </c>
      <c r="K114" s="56">
        <v>544465</v>
      </c>
      <c r="L114" s="56">
        <v>538875</v>
      </c>
      <c r="M114" s="56">
        <v>525990</v>
      </c>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row>
    <row r="115" spans="1:45" x14ac:dyDescent="0.3">
      <c r="A115" s="148"/>
      <c r="B115" s="33"/>
      <c r="C115" s="39" t="s">
        <v>365</v>
      </c>
      <c r="D115" s="111" t="s">
        <v>366</v>
      </c>
      <c r="E115" s="71"/>
      <c r="F115" s="56">
        <v>1858802</v>
      </c>
      <c r="G115" s="56">
        <v>1840119</v>
      </c>
      <c r="H115" s="56">
        <v>1797322</v>
      </c>
      <c r="I115" s="56">
        <v>1793356</v>
      </c>
      <c r="J115" s="56">
        <v>1805986</v>
      </c>
      <c r="K115" s="56">
        <v>1804229</v>
      </c>
      <c r="L115" s="56">
        <v>1781703</v>
      </c>
      <c r="M115" s="56">
        <v>1755318</v>
      </c>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row>
    <row r="116" spans="1:45" x14ac:dyDescent="0.3">
      <c r="A116" s="148"/>
      <c r="B116" s="33"/>
      <c r="C116" s="39" t="s">
        <v>367</v>
      </c>
      <c r="D116" s="35"/>
      <c r="E116" s="71"/>
      <c r="F116" s="58">
        <f t="shared" ref="F116:AS116" si="1">IF(F115&gt;0, F115-SUM(F113:F114), "")</f>
        <v>1036727</v>
      </c>
      <c r="G116" s="58">
        <f t="shared" si="1"/>
        <v>1019574</v>
      </c>
      <c r="H116" s="58">
        <f t="shared" si="1"/>
        <v>1000317</v>
      </c>
      <c r="I116" s="58">
        <f t="shared" si="1"/>
        <v>992434</v>
      </c>
      <c r="J116" s="58">
        <f t="shared" si="1"/>
        <v>984334</v>
      </c>
      <c r="K116" s="58">
        <f t="shared" si="1"/>
        <v>983343</v>
      </c>
      <c r="L116" s="58">
        <f t="shared" si="1"/>
        <v>968088</v>
      </c>
      <c r="M116" s="58">
        <f>IF(M115&gt;0, M115-SUM(M113:M114), "")</f>
        <v>961250</v>
      </c>
      <c r="N116" s="58" t="str">
        <f t="shared" si="1"/>
        <v/>
      </c>
      <c r="O116" s="58" t="str">
        <f t="shared" si="1"/>
        <v/>
      </c>
      <c r="P116" s="58" t="str">
        <f t="shared" si="1"/>
        <v/>
      </c>
      <c r="Q116" s="58" t="str">
        <f t="shared" si="1"/>
        <v/>
      </c>
      <c r="R116" s="58" t="str">
        <f t="shared" si="1"/>
        <v/>
      </c>
      <c r="S116" s="58" t="str">
        <f t="shared" si="1"/>
        <v/>
      </c>
      <c r="T116" s="58" t="str">
        <f t="shared" si="1"/>
        <v/>
      </c>
      <c r="U116" s="58" t="str">
        <f t="shared" si="1"/>
        <v/>
      </c>
      <c r="V116" s="58" t="str">
        <f t="shared" si="1"/>
        <v/>
      </c>
      <c r="W116" s="58" t="str">
        <f t="shared" si="1"/>
        <v/>
      </c>
      <c r="X116" s="58" t="str">
        <f t="shared" si="1"/>
        <v/>
      </c>
      <c r="Y116" s="58" t="str">
        <f t="shared" si="1"/>
        <v/>
      </c>
      <c r="Z116" s="58" t="str">
        <f t="shared" si="1"/>
        <v/>
      </c>
      <c r="AA116" s="58" t="str">
        <f t="shared" si="1"/>
        <v/>
      </c>
      <c r="AB116" s="58" t="str">
        <f t="shared" si="1"/>
        <v/>
      </c>
      <c r="AC116" s="58" t="str">
        <f t="shared" si="1"/>
        <v/>
      </c>
      <c r="AD116" s="58" t="str">
        <f t="shared" si="1"/>
        <v/>
      </c>
      <c r="AE116" s="58" t="str">
        <f t="shared" si="1"/>
        <v/>
      </c>
      <c r="AF116" s="58" t="str">
        <f t="shared" si="1"/>
        <v/>
      </c>
      <c r="AG116" s="58" t="str">
        <f t="shared" si="1"/>
        <v/>
      </c>
      <c r="AH116" s="58" t="str">
        <f t="shared" si="1"/>
        <v/>
      </c>
      <c r="AI116" s="58" t="str">
        <f t="shared" si="1"/>
        <v/>
      </c>
      <c r="AJ116" s="58" t="str">
        <f t="shared" si="1"/>
        <v/>
      </c>
      <c r="AK116" s="58" t="str">
        <f t="shared" si="1"/>
        <v/>
      </c>
      <c r="AL116" s="58" t="str">
        <f t="shared" si="1"/>
        <v/>
      </c>
      <c r="AM116" s="58" t="str">
        <f t="shared" si="1"/>
        <v/>
      </c>
      <c r="AN116" s="58" t="str">
        <f t="shared" si="1"/>
        <v/>
      </c>
      <c r="AO116" s="58" t="str">
        <f t="shared" si="1"/>
        <v/>
      </c>
      <c r="AP116" s="58" t="str">
        <f t="shared" si="1"/>
        <v/>
      </c>
      <c r="AQ116" s="58" t="str">
        <f t="shared" si="1"/>
        <v/>
      </c>
      <c r="AR116" s="58" t="str">
        <f t="shared" si="1"/>
        <v/>
      </c>
      <c r="AS116" s="58" t="str">
        <f t="shared" si="1"/>
        <v/>
      </c>
    </row>
    <row r="117" spans="1:45" x14ac:dyDescent="0.3">
      <c r="A117" s="148"/>
      <c r="B117" s="33"/>
      <c r="C117" s="39"/>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row>
    <row r="118" spans="1:45" x14ac:dyDescent="0.3">
      <c r="A118" s="148"/>
      <c r="B118" s="33"/>
      <c r="C118" s="39" t="s">
        <v>368</v>
      </c>
      <c r="D118" s="111" t="s">
        <v>369</v>
      </c>
      <c r="E118" s="71"/>
      <c r="F118" s="56">
        <v>36338</v>
      </c>
      <c r="G118" s="56">
        <v>31881</v>
      </c>
      <c r="H118" s="56">
        <v>28784</v>
      </c>
      <c r="I118" s="56">
        <v>30228</v>
      </c>
      <c r="J118" s="56">
        <v>30834</v>
      </c>
      <c r="K118" s="56">
        <v>30958</v>
      </c>
      <c r="L118" s="56">
        <v>32044</v>
      </c>
      <c r="M118" s="56">
        <v>30390</v>
      </c>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row>
    <row r="119" spans="1:45" x14ac:dyDescent="0.3">
      <c r="A119" s="148"/>
      <c r="B119" s="33"/>
      <c r="C119" s="39" t="s">
        <v>370</v>
      </c>
      <c r="D119" s="111" t="s">
        <v>371</v>
      </c>
      <c r="E119" s="71"/>
      <c r="F119" s="56">
        <v>735</v>
      </c>
      <c r="G119" s="56">
        <v>941</v>
      </c>
      <c r="H119" s="56">
        <v>668</v>
      </c>
      <c r="I119" s="56">
        <v>610</v>
      </c>
      <c r="J119" s="56">
        <v>767</v>
      </c>
      <c r="K119" s="56">
        <v>708</v>
      </c>
      <c r="L119" s="56">
        <v>668</v>
      </c>
      <c r="M119" s="56">
        <v>805</v>
      </c>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row>
    <row r="120" spans="1:45" x14ac:dyDescent="0.3">
      <c r="A120" s="148"/>
      <c r="B120" s="33"/>
      <c r="C120" s="39" t="s">
        <v>372</v>
      </c>
      <c r="D120" s="111" t="s">
        <v>373</v>
      </c>
      <c r="E120" s="71"/>
      <c r="F120" s="56">
        <v>5163</v>
      </c>
      <c r="G120" s="56">
        <v>5265</v>
      </c>
      <c r="H120" s="56">
        <v>5418</v>
      </c>
      <c r="I120" s="56">
        <v>5007</v>
      </c>
      <c r="J120" s="56">
        <v>6783</v>
      </c>
      <c r="K120" s="56">
        <v>4239</v>
      </c>
      <c r="L120" s="56">
        <v>3824</v>
      </c>
      <c r="M120" s="56">
        <v>5556</v>
      </c>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row>
    <row r="121" spans="1:45" x14ac:dyDescent="0.3">
      <c r="A121" s="148"/>
      <c r="B121" s="33"/>
      <c r="C121" s="39" t="s">
        <v>374</v>
      </c>
      <c r="D121" s="111" t="s">
        <v>375</v>
      </c>
      <c r="E121" s="71"/>
      <c r="F121" s="56">
        <v>1506</v>
      </c>
      <c r="G121" s="56">
        <v>1308</v>
      </c>
      <c r="H121" s="56">
        <v>1141</v>
      </c>
      <c r="I121" s="56">
        <v>923</v>
      </c>
      <c r="J121" s="56">
        <v>856</v>
      </c>
      <c r="K121" s="56">
        <v>763</v>
      </c>
      <c r="L121" s="56">
        <v>1390</v>
      </c>
      <c r="M121" s="56">
        <v>734</v>
      </c>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row>
    <row r="122" spans="1:45" x14ac:dyDescent="0.3">
      <c r="A122" s="148"/>
      <c r="B122" s="33"/>
      <c r="C122" s="39" t="s">
        <v>376</v>
      </c>
      <c r="D122" s="111" t="s">
        <v>355</v>
      </c>
      <c r="E122" s="71"/>
      <c r="F122" s="56">
        <v>346253</v>
      </c>
      <c r="G122" s="56">
        <v>324044</v>
      </c>
      <c r="H122" s="56">
        <v>271825</v>
      </c>
      <c r="I122" s="56">
        <v>279530</v>
      </c>
      <c r="J122" s="56">
        <v>278508</v>
      </c>
      <c r="K122" s="56">
        <v>293538</v>
      </c>
      <c r="L122" s="56">
        <v>287915</v>
      </c>
      <c r="M122" s="56">
        <v>279251</v>
      </c>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row>
    <row r="123" spans="1:45" x14ac:dyDescent="0.3">
      <c r="A123" s="148"/>
      <c r="B123" s="33"/>
      <c r="C123" s="39"/>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row>
    <row r="124" spans="1:45" x14ac:dyDescent="0.3">
      <c r="A124" s="148"/>
      <c r="B124" s="33"/>
      <c r="C124" s="62" t="s">
        <v>377</v>
      </c>
      <c r="D124" s="111" t="s">
        <v>378</v>
      </c>
      <c r="E124" s="71"/>
      <c r="F124" s="56">
        <v>14526406</v>
      </c>
      <c r="G124" s="56">
        <v>14694004</v>
      </c>
      <c r="H124" s="56">
        <v>14184015</v>
      </c>
      <c r="I124" s="56">
        <v>14742096</v>
      </c>
      <c r="J124" s="56">
        <v>13055168</v>
      </c>
      <c r="K124" s="56">
        <v>14114748</v>
      </c>
      <c r="L124" s="56">
        <v>14289452</v>
      </c>
      <c r="M124" s="56">
        <v>15059643</v>
      </c>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c r="AM124" s="56"/>
      <c r="AN124" s="56"/>
      <c r="AO124" s="56"/>
      <c r="AP124" s="56"/>
      <c r="AQ124" s="56"/>
      <c r="AR124" s="56"/>
      <c r="AS124" s="56"/>
    </row>
    <row r="125" spans="1:45" x14ac:dyDescent="0.3">
      <c r="A125" s="148"/>
      <c r="B125" s="33"/>
      <c r="C125" s="39"/>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row>
    <row r="126" spans="1:45" x14ac:dyDescent="0.3">
      <c r="A126" s="148"/>
      <c r="B126" s="33"/>
      <c r="C126" s="39" t="s">
        <v>379</v>
      </c>
      <c r="D126" s="111" t="s">
        <v>380</v>
      </c>
      <c r="E126" s="71"/>
      <c r="F126" s="56">
        <v>6801186</v>
      </c>
      <c r="G126" s="56">
        <v>6735974</v>
      </c>
      <c r="H126" s="56">
        <v>6570977</v>
      </c>
      <c r="I126" s="56">
        <v>6692621</v>
      </c>
      <c r="J126" s="56">
        <v>6701376</v>
      </c>
      <c r="K126" s="56">
        <v>6826116</v>
      </c>
      <c r="L126" s="56">
        <v>6985017</v>
      </c>
      <c r="M126" s="56">
        <v>6586399</v>
      </c>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row>
    <row r="127" spans="1:45" x14ac:dyDescent="0.3">
      <c r="A127" s="148"/>
      <c r="B127" s="33"/>
      <c r="C127" s="39"/>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row>
    <row r="128" spans="1:45" x14ac:dyDescent="0.3">
      <c r="A128" s="148"/>
      <c r="B128" s="33"/>
      <c r="C128" s="39" t="s">
        <v>381</v>
      </c>
      <c r="D128" s="111" t="s">
        <v>382</v>
      </c>
      <c r="E128" s="71"/>
      <c r="F128" s="56">
        <v>5977</v>
      </c>
      <c r="G128" s="56">
        <v>6126</v>
      </c>
      <c r="H128" s="56">
        <v>6274</v>
      </c>
      <c r="I128" s="56">
        <v>7007</v>
      </c>
      <c r="J128" s="56">
        <v>7236</v>
      </c>
      <c r="K128" s="56">
        <v>7005</v>
      </c>
      <c r="L128" s="56">
        <v>8039</v>
      </c>
      <c r="M128" s="56">
        <v>9660</v>
      </c>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row>
    <row r="129" spans="1:45" x14ac:dyDescent="0.3">
      <c r="A129" s="148"/>
      <c r="B129" s="33"/>
      <c r="C129" s="39" t="s">
        <v>383</v>
      </c>
      <c r="D129" s="111" t="s">
        <v>384</v>
      </c>
      <c r="E129" s="71"/>
      <c r="F129" s="56">
        <v>37210</v>
      </c>
      <c r="G129" s="56">
        <v>37481</v>
      </c>
      <c r="H129" s="56">
        <v>37354</v>
      </c>
      <c r="I129" s="56">
        <v>36993</v>
      </c>
      <c r="J129" s="56">
        <v>36408</v>
      </c>
      <c r="K129" s="56">
        <v>35719</v>
      </c>
      <c r="L129" s="56">
        <v>34599</v>
      </c>
      <c r="M129" s="56">
        <v>34389</v>
      </c>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row>
    <row r="130" spans="1:45" x14ac:dyDescent="0.3">
      <c r="A130" s="148"/>
      <c r="B130" s="33"/>
      <c r="C130" s="39" t="s">
        <v>385</v>
      </c>
      <c r="D130" s="111" t="s">
        <v>386</v>
      </c>
      <c r="E130" s="71"/>
      <c r="F130" s="56"/>
      <c r="G130" s="56"/>
      <c r="H130" s="56"/>
      <c r="I130" s="56"/>
      <c r="J130" s="56">
        <v>1265</v>
      </c>
      <c r="K130" s="56">
        <v>1447</v>
      </c>
      <c r="L130" s="56">
        <v>1361</v>
      </c>
      <c r="M130" s="56">
        <v>1294</v>
      </c>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row>
    <row r="131" spans="1:45" x14ac:dyDescent="0.3">
      <c r="A131" s="148"/>
      <c r="B131" s="33"/>
      <c r="C131" s="39" t="s">
        <v>387</v>
      </c>
      <c r="D131" s="111" t="s">
        <v>388</v>
      </c>
      <c r="E131" s="71"/>
      <c r="F131" s="56">
        <v>3765</v>
      </c>
      <c r="G131" s="56">
        <v>3783</v>
      </c>
      <c r="H131" s="56">
        <v>3966</v>
      </c>
      <c r="I131" s="56">
        <v>4491</v>
      </c>
      <c r="J131" s="56">
        <v>4751</v>
      </c>
      <c r="K131" s="56">
        <v>4614</v>
      </c>
      <c r="L131" s="56">
        <v>4844</v>
      </c>
      <c r="M131" s="56">
        <v>5591</v>
      </c>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row>
    <row r="132" spans="1:45" x14ac:dyDescent="0.3">
      <c r="A132" s="148"/>
      <c r="B132" s="33"/>
      <c r="C132" s="39" t="s">
        <v>389</v>
      </c>
      <c r="D132" s="111" t="s">
        <v>390</v>
      </c>
      <c r="E132" s="71"/>
      <c r="F132" s="56">
        <v>1241</v>
      </c>
      <c r="G132" s="56">
        <v>1538</v>
      </c>
      <c r="H132" s="56">
        <v>1403</v>
      </c>
      <c r="I132" s="56">
        <v>1792</v>
      </c>
      <c r="J132" s="56">
        <v>1778</v>
      </c>
      <c r="K132" s="56">
        <v>1779</v>
      </c>
      <c r="L132" s="56">
        <v>1705</v>
      </c>
      <c r="M132" s="56">
        <v>1903</v>
      </c>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row>
    <row r="133" spans="1:45" x14ac:dyDescent="0.3">
      <c r="A133" s="148"/>
    </row>
    <row r="134" spans="1:45" x14ac:dyDescent="0.3">
      <c r="A134" s="148"/>
    </row>
    <row r="135" spans="1:45" ht="16.2" thickBot="1" x14ac:dyDescent="0.35">
      <c r="A135" s="146" t="str">
        <f>"@"&amp;COUNTIF(A$1:A133,"@*")+1</f>
        <v>@9</v>
      </c>
      <c r="B135" s="54" t="s">
        <v>391</v>
      </c>
      <c r="C135" s="54"/>
      <c r="D135" s="54"/>
      <c r="E135" s="54"/>
      <c r="F135" s="54"/>
      <c r="G135" s="54"/>
      <c r="H135" s="54"/>
      <c r="I135" s="54"/>
      <c r="J135" s="54"/>
      <c r="K135" s="54"/>
    </row>
    <row r="136" spans="1:45" x14ac:dyDescent="0.3">
      <c r="A136" s="146"/>
      <c r="B136" s="8" t="s">
        <v>268</v>
      </c>
      <c r="C136" s="112" t="s">
        <v>392</v>
      </c>
      <c r="D136" s="101" t="s">
        <v>1316</v>
      </c>
    </row>
    <row r="137" spans="1:45" x14ac:dyDescent="0.3">
      <c r="A137" s="146"/>
      <c r="B137" s="8" t="s">
        <v>89</v>
      </c>
      <c r="C137" s="8"/>
    </row>
    <row r="138" spans="1:45" x14ac:dyDescent="0.3">
      <c r="A138" s="146"/>
      <c r="B138" s="8"/>
      <c r="C138" s="8"/>
    </row>
    <row r="139" spans="1:45" x14ac:dyDescent="0.3">
      <c r="A139" s="148"/>
      <c r="B139" s="33" t="s">
        <v>269</v>
      </c>
      <c r="C139" s="168" t="s">
        <v>393</v>
      </c>
      <c r="E139" s="72"/>
    </row>
    <row r="140" spans="1:45" ht="20.399999999999999" x14ac:dyDescent="0.3">
      <c r="A140" s="148"/>
      <c r="E140" s="72" t="s">
        <v>271</v>
      </c>
    </row>
    <row r="141" spans="1:45" ht="28.8" x14ac:dyDescent="0.3">
      <c r="A141" s="148"/>
      <c r="B141" s="33" t="s">
        <v>394</v>
      </c>
      <c r="C141" s="33" t="s">
        <v>395</v>
      </c>
      <c r="D141" s="33" t="s">
        <v>274</v>
      </c>
      <c r="E141" s="34" t="s">
        <v>275</v>
      </c>
      <c r="F141" s="34">
        <v>2011</v>
      </c>
      <c r="G141" s="34">
        <v>2012</v>
      </c>
      <c r="H141" s="34">
        <v>2013</v>
      </c>
      <c r="I141" s="34">
        <v>2014</v>
      </c>
      <c r="J141" s="34">
        <v>2015</v>
      </c>
      <c r="K141" s="34">
        <v>2016</v>
      </c>
      <c r="L141" s="34">
        <v>2017</v>
      </c>
      <c r="M141" s="34">
        <v>2018</v>
      </c>
      <c r="N141" s="34">
        <v>2019</v>
      </c>
      <c r="O141" s="34">
        <v>2020</v>
      </c>
      <c r="P141" s="34">
        <v>2021</v>
      </c>
      <c r="Q141" s="34">
        <v>2022</v>
      </c>
      <c r="R141" s="34">
        <v>2023</v>
      </c>
      <c r="S141" s="34">
        <v>2024</v>
      </c>
      <c r="T141" s="34">
        <v>2025</v>
      </c>
      <c r="U141" s="34">
        <v>2026</v>
      </c>
      <c r="V141" s="34">
        <v>2027</v>
      </c>
      <c r="W141" s="34">
        <v>2028</v>
      </c>
      <c r="X141" s="34">
        <v>2029</v>
      </c>
      <c r="Y141" s="34">
        <v>2030</v>
      </c>
      <c r="Z141" s="34">
        <v>2031</v>
      </c>
      <c r="AA141" s="34">
        <v>2032</v>
      </c>
      <c r="AB141" s="34">
        <v>2033</v>
      </c>
      <c r="AC141" s="34">
        <v>2034</v>
      </c>
      <c r="AD141" s="34">
        <v>2035</v>
      </c>
      <c r="AE141" s="34">
        <v>2036</v>
      </c>
      <c r="AF141" s="34">
        <v>2037</v>
      </c>
      <c r="AG141" s="34">
        <v>2038</v>
      </c>
      <c r="AH141" s="34">
        <v>2039</v>
      </c>
      <c r="AI141" s="34">
        <v>2040</v>
      </c>
      <c r="AJ141" s="34">
        <v>2041</v>
      </c>
      <c r="AK141" s="34">
        <v>2042</v>
      </c>
      <c r="AL141" s="34">
        <v>2043</v>
      </c>
      <c r="AM141" s="34">
        <v>2044</v>
      </c>
      <c r="AN141" s="34">
        <v>2045</v>
      </c>
      <c r="AO141" s="34">
        <v>2046</v>
      </c>
      <c r="AP141" s="34">
        <v>2047</v>
      </c>
      <c r="AQ141" s="34">
        <v>2048</v>
      </c>
      <c r="AR141" s="34">
        <v>2049</v>
      </c>
      <c r="AS141" s="34">
        <v>2050</v>
      </c>
    </row>
    <row r="142" spans="1:45" x14ac:dyDescent="0.3">
      <c r="A142" s="148"/>
      <c r="B142" s="35"/>
      <c r="C142" s="33" t="s">
        <v>396</v>
      </c>
      <c r="D142" s="111" t="s">
        <v>397</v>
      </c>
      <c r="E142" s="71"/>
      <c r="F142" s="56">
        <v>4619</v>
      </c>
      <c r="G142" s="56">
        <v>5670</v>
      </c>
      <c r="H142" s="56">
        <v>5611</v>
      </c>
      <c r="I142" s="56">
        <v>5822</v>
      </c>
      <c r="J142" s="56">
        <v>8588</v>
      </c>
      <c r="K142" s="56">
        <v>8096</v>
      </c>
      <c r="L142" s="56">
        <v>7637</v>
      </c>
      <c r="M142" s="56">
        <v>6413</v>
      </c>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row>
    <row r="143" spans="1:45" x14ac:dyDescent="0.3">
      <c r="A143" s="148"/>
      <c r="B143" s="35"/>
      <c r="C143" s="33" t="s">
        <v>398</v>
      </c>
      <c r="D143" s="111" t="s">
        <v>399</v>
      </c>
      <c r="E143" s="71"/>
      <c r="F143" s="56">
        <v>158018</v>
      </c>
      <c r="G143" s="56">
        <v>162223</v>
      </c>
      <c r="H143" s="56">
        <v>163234</v>
      </c>
      <c r="I143" s="56">
        <v>179022</v>
      </c>
      <c r="J143" s="56">
        <v>171722</v>
      </c>
      <c r="K143" s="56">
        <v>162817</v>
      </c>
      <c r="L143" s="56">
        <v>189707</v>
      </c>
      <c r="M143" s="56">
        <v>156025</v>
      </c>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row>
    <row r="144" spans="1:45" x14ac:dyDescent="0.3">
      <c r="A144" s="148"/>
      <c r="B144" s="35"/>
      <c r="C144" s="33" t="s">
        <v>400</v>
      </c>
      <c r="D144" s="35"/>
      <c r="E144" s="71"/>
      <c r="F144" s="58">
        <f>IF(SUM(F142:F143)&gt;0, SUM(F142:F143), "")</f>
        <v>162637</v>
      </c>
      <c r="G144" s="58">
        <f t="shared" ref="G144:AS144" si="2">IF(SUM(G142:G143)&gt;0, SUM(G142:G143), "")</f>
        <v>167893</v>
      </c>
      <c r="H144" s="58">
        <f t="shared" si="2"/>
        <v>168845</v>
      </c>
      <c r="I144" s="58">
        <f t="shared" si="2"/>
        <v>184844</v>
      </c>
      <c r="J144" s="58">
        <f t="shared" si="2"/>
        <v>180310</v>
      </c>
      <c r="K144" s="58">
        <f t="shared" si="2"/>
        <v>170913</v>
      </c>
      <c r="L144" s="58">
        <f t="shared" si="2"/>
        <v>197344</v>
      </c>
      <c r="M144" s="58">
        <f t="shared" si="2"/>
        <v>162438</v>
      </c>
      <c r="N144" s="58" t="str">
        <f t="shared" si="2"/>
        <v/>
      </c>
      <c r="O144" s="58" t="str">
        <f t="shared" si="2"/>
        <v/>
      </c>
      <c r="P144" s="58" t="str">
        <f t="shared" si="2"/>
        <v/>
      </c>
      <c r="Q144" s="58" t="str">
        <f t="shared" si="2"/>
        <v/>
      </c>
      <c r="R144" s="58" t="str">
        <f t="shared" si="2"/>
        <v/>
      </c>
      <c r="S144" s="58" t="str">
        <f t="shared" si="2"/>
        <v/>
      </c>
      <c r="T144" s="58" t="str">
        <f t="shared" si="2"/>
        <v/>
      </c>
      <c r="U144" s="58" t="str">
        <f t="shared" si="2"/>
        <v/>
      </c>
      <c r="V144" s="58" t="str">
        <f t="shared" si="2"/>
        <v/>
      </c>
      <c r="W144" s="58" t="str">
        <f t="shared" si="2"/>
        <v/>
      </c>
      <c r="X144" s="58" t="str">
        <f t="shared" si="2"/>
        <v/>
      </c>
      <c r="Y144" s="58" t="str">
        <f t="shared" si="2"/>
        <v/>
      </c>
      <c r="Z144" s="58" t="str">
        <f t="shared" si="2"/>
        <v/>
      </c>
      <c r="AA144" s="58" t="str">
        <f t="shared" si="2"/>
        <v/>
      </c>
      <c r="AB144" s="58" t="str">
        <f t="shared" si="2"/>
        <v/>
      </c>
      <c r="AC144" s="58" t="str">
        <f t="shared" si="2"/>
        <v/>
      </c>
      <c r="AD144" s="58" t="str">
        <f t="shared" si="2"/>
        <v/>
      </c>
      <c r="AE144" s="58" t="str">
        <f t="shared" si="2"/>
        <v/>
      </c>
      <c r="AF144" s="58" t="str">
        <f t="shared" si="2"/>
        <v/>
      </c>
      <c r="AG144" s="58" t="str">
        <f t="shared" si="2"/>
        <v/>
      </c>
      <c r="AH144" s="58" t="str">
        <f t="shared" si="2"/>
        <v/>
      </c>
      <c r="AI144" s="58" t="str">
        <f t="shared" si="2"/>
        <v/>
      </c>
      <c r="AJ144" s="58" t="str">
        <f t="shared" si="2"/>
        <v/>
      </c>
      <c r="AK144" s="58" t="str">
        <f t="shared" si="2"/>
        <v/>
      </c>
      <c r="AL144" s="58" t="str">
        <f t="shared" si="2"/>
        <v/>
      </c>
      <c r="AM144" s="58" t="str">
        <f t="shared" si="2"/>
        <v/>
      </c>
      <c r="AN144" s="58" t="str">
        <f t="shared" si="2"/>
        <v/>
      </c>
      <c r="AO144" s="58" t="str">
        <f t="shared" si="2"/>
        <v/>
      </c>
      <c r="AP144" s="58" t="str">
        <f t="shared" si="2"/>
        <v/>
      </c>
      <c r="AQ144" s="58" t="str">
        <f t="shared" si="2"/>
        <v/>
      </c>
      <c r="AR144" s="58" t="str">
        <f t="shared" si="2"/>
        <v/>
      </c>
      <c r="AS144" s="58" t="str">
        <f t="shared" si="2"/>
        <v/>
      </c>
    </row>
    <row r="145" spans="1:45" x14ac:dyDescent="0.3">
      <c r="A145" s="148"/>
      <c r="B145" s="169">
        <v>1.31</v>
      </c>
      <c r="C145" s="33" t="s">
        <v>401</v>
      </c>
      <c r="D145" s="35"/>
      <c r="E145" s="71"/>
      <c r="F145" s="58">
        <f>IFERROR(F144*$B$145, "")</f>
        <v>213054.47</v>
      </c>
      <c r="G145" s="58">
        <f t="shared" ref="G145:AS145" si="3">IFERROR(G144*$B$145, "")</f>
        <v>219939.83000000002</v>
      </c>
      <c r="H145" s="58">
        <f t="shared" si="3"/>
        <v>221186.95</v>
      </c>
      <c r="I145" s="58">
        <f t="shared" si="3"/>
        <v>242145.64</v>
      </c>
      <c r="J145" s="58">
        <f t="shared" si="3"/>
        <v>236206.1</v>
      </c>
      <c r="K145" s="58">
        <f t="shared" si="3"/>
        <v>223896.03</v>
      </c>
      <c r="L145" s="58">
        <f t="shared" si="3"/>
        <v>258520.64</v>
      </c>
      <c r="M145" s="58">
        <f t="shared" si="3"/>
        <v>212793.78</v>
      </c>
      <c r="N145" s="58" t="str">
        <f t="shared" si="3"/>
        <v/>
      </c>
      <c r="O145" s="58" t="str">
        <f t="shared" si="3"/>
        <v/>
      </c>
      <c r="P145" s="58" t="str">
        <f t="shared" si="3"/>
        <v/>
      </c>
      <c r="Q145" s="58" t="str">
        <f t="shared" si="3"/>
        <v/>
      </c>
      <c r="R145" s="58" t="str">
        <f t="shared" si="3"/>
        <v/>
      </c>
      <c r="S145" s="58" t="str">
        <f t="shared" si="3"/>
        <v/>
      </c>
      <c r="T145" s="58" t="str">
        <f t="shared" si="3"/>
        <v/>
      </c>
      <c r="U145" s="58" t="str">
        <f t="shared" si="3"/>
        <v/>
      </c>
      <c r="V145" s="58" t="str">
        <f t="shared" si="3"/>
        <v/>
      </c>
      <c r="W145" s="58" t="str">
        <f t="shared" si="3"/>
        <v/>
      </c>
      <c r="X145" s="58" t="str">
        <f t="shared" si="3"/>
        <v/>
      </c>
      <c r="Y145" s="58" t="str">
        <f t="shared" si="3"/>
        <v/>
      </c>
      <c r="Z145" s="58" t="str">
        <f t="shared" si="3"/>
        <v/>
      </c>
      <c r="AA145" s="58" t="str">
        <f t="shared" si="3"/>
        <v/>
      </c>
      <c r="AB145" s="58" t="str">
        <f t="shared" si="3"/>
        <v/>
      </c>
      <c r="AC145" s="58" t="str">
        <f t="shared" si="3"/>
        <v/>
      </c>
      <c r="AD145" s="58" t="str">
        <f t="shared" si="3"/>
        <v/>
      </c>
      <c r="AE145" s="58" t="str">
        <f t="shared" si="3"/>
        <v/>
      </c>
      <c r="AF145" s="58" t="str">
        <f t="shared" si="3"/>
        <v/>
      </c>
      <c r="AG145" s="58" t="str">
        <f t="shared" si="3"/>
        <v/>
      </c>
      <c r="AH145" s="58" t="str">
        <f t="shared" si="3"/>
        <v/>
      </c>
      <c r="AI145" s="58" t="str">
        <f t="shared" si="3"/>
        <v/>
      </c>
      <c r="AJ145" s="58" t="str">
        <f t="shared" si="3"/>
        <v/>
      </c>
      <c r="AK145" s="58" t="str">
        <f t="shared" si="3"/>
        <v/>
      </c>
      <c r="AL145" s="58" t="str">
        <f t="shared" si="3"/>
        <v/>
      </c>
      <c r="AM145" s="58" t="str">
        <f t="shared" si="3"/>
        <v/>
      </c>
      <c r="AN145" s="58" t="str">
        <f t="shared" si="3"/>
        <v/>
      </c>
      <c r="AO145" s="58" t="str">
        <f t="shared" si="3"/>
        <v/>
      </c>
      <c r="AP145" s="58" t="str">
        <f t="shared" si="3"/>
        <v/>
      </c>
      <c r="AQ145" s="58" t="str">
        <f t="shared" si="3"/>
        <v/>
      </c>
      <c r="AR145" s="58" t="str">
        <f t="shared" si="3"/>
        <v/>
      </c>
      <c r="AS145" s="58" t="str">
        <f t="shared" si="3"/>
        <v/>
      </c>
    </row>
    <row r="146" spans="1:45" x14ac:dyDescent="0.3">
      <c r="A146" s="148"/>
    </row>
    <row r="147" spans="1:45" x14ac:dyDescent="0.3">
      <c r="A147" s="148"/>
    </row>
    <row r="148" spans="1:45" x14ac:dyDescent="0.3">
      <c r="A148" s="146" t="s">
        <v>99</v>
      </c>
    </row>
    <row r="149" spans="1:45" x14ac:dyDescent="0.3">
      <c r="A149" s="148"/>
      <c r="E149" s="119"/>
    </row>
    <row r="150" spans="1:45" x14ac:dyDescent="0.3">
      <c r="A150" s="148"/>
    </row>
    <row r="151" spans="1:45" x14ac:dyDescent="0.3">
      <c r="A151" s="148"/>
    </row>
    <row r="152" spans="1:45" x14ac:dyDescent="0.3">
      <c r="A152" s="148"/>
    </row>
    <row r="153" spans="1:45" x14ac:dyDescent="0.3">
      <c r="A153" s="148"/>
    </row>
    <row r="154" spans="1:45" x14ac:dyDescent="0.3">
      <c r="A154" s="148"/>
    </row>
    <row r="155" spans="1:45" x14ac:dyDescent="0.3">
      <c r="A155" s="148"/>
    </row>
    <row r="156" spans="1:45" x14ac:dyDescent="0.3">
      <c r="A156" s="148"/>
    </row>
    <row r="157" spans="1:45" x14ac:dyDescent="0.3">
      <c r="A157" s="148"/>
    </row>
    <row r="158" spans="1:45" x14ac:dyDescent="0.3">
      <c r="A158" s="148"/>
    </row>
    <row r="159" spans="1:45" x14ac:dyDescent="0.3">
      <c r="A159" s="148"/>
    </row>
    <row r="160" spans="1:45" x14ac:dyDescent="0.3">
      <c r="A160" s="148"/>
    </row>
    <row r="161" spans="1:1" x14ac:dyDescent="0.3">
      <c r="A161" s="148"/>
    </row>
    <row r="162" spans="1:1" x14ac:dyDescent="0.3">
      <c r="A162" s="148"/>
    </row>
    <row r="163" spans="1:1" x14ac:dyDescent="0.3">
      <c r="A163" s="148"/>
    </row>
    <row r="164" spans="1:1" x14ac:dyDescent="0.3">
      <c r="A164" s="148"/>
    </row>
    <row r="165" spans="1:1" x14ac:dyDescent="0.3">
      <c r="A165" s="148"/>
    </row>
    <row r="166" spans="1:1" x14ac:dyDescent="0.3">
      <c r="A166" s="148"/>
    </row>
    <row r="167" spans="1:1" x14ac:dyDescent="0.3">
      <c r="A167" s="148"/>
    </row>
    <row r="168" spans="1:1" x14ac:dyDescent="0.3">
      <c r="A168" s="148"/>
    </row>
    <row r="169" spans="1:1" x14ac:dyDescent="0.3">
      <c r="A169" s="148"/>
    </row>
    <row r="170" spans="1:1" x14ac:dyDescent="0.3">
      <c r="A170" s="148"/>
    </row>
    <row r="171" spans="1:1" x14ac:dyDescent="0.3">
      <c r="A171" s="148"/>
    </row>
    <row r="172" spans="1:1" x14ac:dyDescent="0.3">
      <c r="A172" s="148"/>
    </row>
    <row r="173" spans="1:1" x14ac:dyDescent="0.3">
      <c r="A173" s="148"/>
    </row>
    <row r="174" spans="1:1" x14ac:dyDescent="0.3">
      <c r="A174" s="148"/>
    </row>
    <row r="175" spans="1:1" x14ac:dyDescent="0.3">
      <c r="A175" s="148"/>
    </row>
    <row r="176" spans="1:1" x14ac:dyDescent="0.3">
      <c r="A176" s="148"/>
    </row>
    <row r="177" spans="1:1" x14ac:dyDescent="0.3">
      <c r="A177" s="148"/>
    </row>
    <row r="178" spans="1:1" x14ac:dyDescent="0.3">
      <c r="A178" s="148"/>
    </row>
    <row r="179" spans="1:1" x14ac:dyDescent="0.3">
      <c r="A179" s="148"/>
    </row>
    <row r="180" spans="1:1" x14ac:dyDescent="0.3">
      <c r="A180" s="148"/>
    </row>
    <row r="181" spans="1:1" x14ac:dyDescent="0.3">
      <c r="A181" s="148"/>
    </row>
    <row r="182" spans="1:1" x14ac:dyDescent="0.3">
      <c r="A182" s="148"/>
    </row>
    <row r="183" spans="1:1" x14ac:dyDescent="0.3">
      <c r="A183" s="148"/>
    </row>
    <row r="184" spans="1:1" x14ac:dyDescent="0.3">
      <c r="A184" s="148"/>
    </row>
    <row r="185" spans="1:1" x14ac:dyDescent="0.3">
      <c r="A185" s="148"/>
    </row>
    <row r="186" spans="1:1" x14ac:dyDescent="0.3">
      <c r="A186" s="148"/>
    </row>
    <row r="187" spans="1:1" x14ac:dyDescent="0.3">
      <c r="A187" s="148"/>
    </row>
    <row r="188" spans="1:1" x14ac:dyDescent="0.3">
      <c r="A188" s="148"/>
    </row>
    <row r="189" spans="1:1" x14ac:dyDescent="0.3">
      <c r="A189" s="148"/>
    </row>
    <row r="190" spans="1:1" x14ac:dyDescent="0.3">
      <c r="A190" s="148"/>
    </row>
    <row r="191" spans="1:1" x14ac:dyDescent="0.3">
      <c r="A191" s="148"/>
    </row>
    <row r="192" spans="1:1" x14ac:dyDescent="0.3">
      <c r="A192" s="148"/>
    </row>
    <row r="193" spans="1:1" x14ac:dyDescent="0.3">
      <c r="A193" s="148"/>
    </row>
    <row r="194" spans="1:1" x14ac:dyDescent="0.3">
      <c r="A194" s="148"/>
    </row>
    <row r="195" spans="1:1" x14ac:dyDescent="0.3">
      <c r="A195" s="148"/>
    </row>
    <row r="196" spans="1:1" x14ac:dyDescent="0.3">
      <c r="A196" s="148"/>
    </row>
    <row r="197" spans="1:1" x14ac:dyDescent="0.3">
      <c r="A197" s="148"/>
    </row>
    <row r="198" spans="1:1" x14ac:dyDescent="0.3">
      <c r="A198" s="148"/>
    </row>
    <row r="199" spans="1:1" x14ac:dyDescent="0.3">
      <c r="A199" s="148"/>
    </row>
    <row r="200" spans="1:1" x14ac:dyDescent="0.3">
      <c r="A200" s="148"/>
    </row>
  </sheetData>
  <mergeCells count="1">
    <mergeCell ref="C3:H3"/>
  </mergeCells>
  <hyperlinks>
    <hyperlink ref="D7" r:id="rId1" xr:uid="{00000000-0004-0000-0600-000000000000}"/>
    <hyperlink ref="D35" r:id="rId2" xr:uid="{00000000-0004-0000-0600-000001000000}"/>
    <hyperlink ref="D136" r:id="rId3" xr:uid="{00000000-0004-0000-0600-000002000000}"/>
    <hyperlink ref="D107" r:id="rId4" xr:uid="{00000000-0004-0000-0600-000003000000}"/>
    <hyperlink ref="D92" r:id="rId5" xr:uid="{00000000-0004-0000-0600-000004000000}"/>
    <hyperlink ref="D79" r:id="rId6" xr:uid="{00000000-0004-0000-0600-000005000000}"/>
    <hyperlink ref="D67" r:id="rId7" xr:uid="{00000000-0004-0000-0600-000006000000}"/>
    <hyperlink ref="D55" r:id="rId8" xr:uid="{00000000-0004-0000-0600-000007000000}"/>
  </hyperlinks>
  <pageMargins left="0.7" right="0.7" top="0.75" bottom="0.75" header="0.3" footer="0.3"/>
  <legacy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sheetPr>
  <dimension ref="A1:AR37"/>
  <sheetViews>
    <sheetView topLeftCell="C1" zoomScale="85" zoomScaleNormal="85" workbookViewId="0">
      <selection activeCell="L22" sqref="L22"/>
    </sheetView>
  </sheetViews>
  <sheetFormatPr defaultColWidth="8.69921875" defaultRowHeight="15.6" x14ac:dyDescent="0.3"/>
  <cols>
    <col min="1" max="1" width="9.19921875" customWidth="1"/>
    <col min="2" max="2" width="11.19921875" bestFit="1" customWidth="1"/>
    <col min="3" max="3" width="30" customWidth="1"/>
    <col min="4" max="4" width="27.09765625" customWidth="1"/>
    <col min="5" max="13" width="8.59765625" customWidth="1"/>
    <col min="14" max="14" width="7.19921875" bestFit="1" customWidth="1"/>
    <col min="15" max="27" width="7.69921875" customWidth="1"/>
  </cols>
  <sheetData>
    <row r="1" spans="1:44" x14ac:dyDescent="0.3">
      <c r="A1" s="148"/>
    </row>
    <row r="2" spans="1:44" ht="16.2" thickBot="1" x14ac:dyDescent="0.35">
      <c r="A2" s="146" t="str">
        <f>"@"&amp;COUNTIF(A$1:A1,"@*")+1</f>
        <v>@1</v>
      </c>
      <c r="B2" s="1" t="s">
        <v>402</v>
      </c>
      <c r="C2" s="1"/>
      <c r="D2" s="1"/>
      <c r="E2" s="1"/>
      <c r="F2" s="1"/>
      <c r="G2" s="1"/>
      <c r="H2" s="1"/>
      <c r="I2" s="1"/>
      <c r="J2" s="1"/>
      <c r="K2" s="1"/>
    </row>
    <row r="3" spans="1:44" ht="16.2" thickTop="1" x14ac:dyDescent="0.3">
      <c r="A3" s="148"/>
      <c r="B3" s="8" t="s">
        <v>85</v>
      </c>
      <c r="C3" s="8" t="s">
        <v>403</v>
      </c>
      <c r="D3" s="8"/>
    </row>
    <row r="4" spans="1:44" x14ac:dyDescent="0.3">
      <c r="A4" s="148"/>
      <c r="B4" s="8" t="s">
        <v>268</v>
      </c>
      <c r="C4" s="112" t="s">
        <v>259</v>
      </c>
      <c r="D4" s="101" t="s">
        <v>260</v>
      </c>
    </row>
    <row r="5" spans="1:44" x14ac:dyDescent="0.3">
      <c r="A5" s="148"/>
      <c r="B5" s="8" t="s">
        <v>89</v>
      </c>
      <c r="C5" s="8" t="s">
        <v>404</v>
      </c>
      <c r="D5" s="8"/>
    </row>
    <row r="6" spans="1:44" x14ac:dyDescent="0.3">
      <c r="A6" s="148"/>
      <c r="B6" s="8"/>
      <c r="C6" s="8" t="s">
        <v>405</v>
      </c>
      <c r="D6" s="8"/>
    </row>
    <row r="7" spans="1:44" x14ac:dyDescent="0.3">
      <c r="A7" s="148"/>
      <c r="B7" s="8"/>
      <c r="C7" s="8" t="s">
        <v>406</v>
      </c>
      <c r="D7" s="8"/>
    </row>
    <row r="8" spans="1:44" x14ac:dyDescent="0.3">
      <c r="A8" s="148"/>
      <c r="B8" s="8"/>
      <c r="C8" s="8"/>
      <c r="D8" s="8"/>
    </row>
    <row r="9" spans="1:44" x14ac:dyDescent="0.3">
      <c r="A9" s="148"/>
      <c r="B9" s="33" t="s">
        <v>269</v>
      </c>
      <c r="C9" s="168" t="s">
        <v>270</v>
      </c>
    </row>
    <row r="10" spans="1:44" ht="40.799999999999997" x14ac:dyDescent="0.3">
      <c r="A10" s="148"/>
      <c r="D10" s="72" t="s">
        <v>271</v>
      </c>
    </row>
    <row r="11" spans="1:44" x14ac:dyDescent="0.3">
      <c r="A11" s="148"/>
      <c r="B11" s="33" t="s">
        <v>109</v>
      </c>
      <c r="C11" s="33" t="s">
        <v>407</v>
      </c>
      <c r="D11" s="33" t="s">
        <v>275</v>
      </c>
      <c r="E11" s="34">
        <v>2011</v>
      </c>
      <c r="F11" s="34">
        <v>2012</v>
      </c>
      <c r="G11" s="34">
        <v>2013</v>
      </c>
      <c r="H11" s="34">
        <v>2014</v>
      </c>
      <c r="I11" s="34">
        <v>2015</v>
      </c>
      <c r="J11" s="34">
        <v>2016</v>
      </c>
      <c r="K11" s="34">
        <v>2017</v>
      </c>
      <c r="L11" s="34">
        <v>2018</v>
      </c>
      <c r="M11" s="34">
        <v>2019</v>
      </c>
      <c r="N11" s="34">
        <v>2020</v>
      </c>
      <c r="O11" s="34">
        <v>2021</v>
      </c>
      <c r="P11" s="34">
        <v>2022</v>
      </c>
      <c r="Q11" s="34">
        <v>2023</v>
      </c>
      <c r="R11" s="34">
        <v>2024</v>
      </c>
      <c r="S11" s="34">
        <v>2025</v>
      </c>
      <c r="T11" s="34">
        <v>2026</v>
      </c>
      <c r="U11" s="34">
        <v>2027</v>
      </c>
      <c r="V11" s="34">
        <v>2028</v>
      </c>
      <c r="W11" s="34">
        <v>2029</v>
      </c>
      <c r="X11" s="34">
        <v>2030</v>
      </c>
      <c r="Y11" s="34">
        <v>2031</v>
      </c>
      <c r="Z11" s="34">
        <v>2032</v>
      </c>
      <c r="AA11" s="34">
        <v>2033</v>
      </c>
      <c r="AB11" s="34">
        <v>2034</v>
      </c>
      <c r="AC11" s="34">
        <v>2035</v>
      </c>
      <c r="AD11" s="34">
        <v>2036</v>
      </c>
      <c r="AE11" s="34">
        <v>2037</v>
      </c>
      <c r="AF11" s="34">
        <v>2038</v>
      </c>
      <c r="AG11" s="34">
        <v>2039</v>
      </c>
      <c r="AH11" s="34">
        <v>2040</v>
      </c>
      <c r="AI11" s="34">
        <v>2041</v>
      </c>
      <c r="AJ11" s="34">
        <v>2042</v>
      </c>
      <c r="AK11" s="34">
        <v>2043</v>
      </c>
      <c r="AL11" s="34">
        <v>2044</v>
      </c>
      <c r="AM11" s="34">
        <v>2045</v>
      </c>
      <c r="AN11" s="34">
        <v>2046</v>
      </c>
      <c r="AO11" s="34">
        <v>2047</v>
      </c>
      <c r="AP11" s="34">
        <v>2048</v>
      </c>
      <c r="AQ11" s="34">
        <v>2049</v>
      </c>
      <c r="AR11" s="34">
        <v>2050</v>
      </c>
    </row>
    <row r="12" spans="1:44" x14ac:dyDescent="0.3">
      <c r="A12" s="148"/>
      <c r="B12" s="33" t="s">
        <v>132</v>
      </c>
      <c r="C12" s="33" t="s">
        <v>133</v>
      </c>
      <c r="D12" s="75"/>
      <c r="E12" s="56">
        <v>0</v>
      </c>
      <c r="F12" s="56">
        <v>0</v>
      </c>
      <c r="G12" s="56">
        <v>0</v>
      </c>
      <c r="H12" s="56">
        <v>0</v>
      </c>
      <c r="I12" s="56">
        <v>0</v>
      </c>
      <c r="J12" s="56">
        <v>0</v>
      </c>
      <c r="K12" s="56">
        <v>0</v>
      </c>
      <c r="L12" s="56">
        <v>0</v>
      </c>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row>
    <row r="13" spans="1:44" x14ac:dyDescent="0.3">
      <c r="A13" s="148"/>
      <c r="B13" s="33" t="s">
        <v>134</v>
      </c>
      <c r="C13" s="33" t="s">
        <v>135</v>
      </c>
      <c r="D13" s="75"/>
      <c r="E13" s="56">
        <v>0</v>
      </c>
      <c r="F13" s="56">
        <v>0</v>
      </c>
      <c r="G13" s="56">
        <v>0</v>
      </c>
      <c r="H13" s="56">
        <v>0</v>
      </c>
      <c r="I13" s="56">
        <v>0</v>
      </c>
      <c r="J13" s="56">
        <v>0</v>
      </c>
      <c r="K13" s="56">
        <v>0</v>
      </c>
      <c r="L13" s="56">
        <v>0</v>
      </c>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row>
    <row r="14" spans="1:44" x14ac:dyDescent="0.3">
      <c r="A14" s="148"/>
      <c r="B14" s="33" t="s">
        <v>162</v>
      </c>
      <c r="C14" s="33" t="s">
        <v>408</v>
      </c>
      <c r="D14" s="75"/>
      <c r="E14" s="56">
        <v>5528</v>
      </c>
      <c r="F14" s="56">
        <v>4823</v>
      </c>
      <c r="G14" s="56">
        <v>2829</v>
      </c>
      <c r="H14" s="56">
        <v>2497</v>
      </c>
      <c r="I14" s="56">
        <v>1300</v>
      </c>
      <c r="J14" s="56">
        <v>800</v>
      </c>
      <c r="K14" s="56">
        <v>800</v>
      </c>
      <c r="L14" s="187">
        <v>600</v>
      </c>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row>
    <row r="15" spans="1:44" x14ac:dyDescent="0.3">
      <c r="A15" s="148"/>
      <c r="B15" s="33" t="s">
        <v>162</v>
      </c>
      <c r="C15" s="33" t="s">
        <v>409</v>
      </c>
      <c r="D15" s="75"/>
      <c r="E15" s="56">
        <v>137</v>
      </c>
      <c r="F15" s="56">
        <v>57</v>
      </c>
      <c r="G15" s="56">
        <v>0</v>
      </c>
      <c r="H15" s="56">
        <v>0</v>
      </c>
      <c r="I15" s="56">
        <v>0</v>
      </c>
      <c r="J15" s="56">
        <v>0</v>
      </c>
      <c r="K15" s="56">
        <v>0</v>
      </c>
      <c r="L15" s="56">
        <v>0</v>
      </c>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row>
    <row r="16" spans="1:44" x14ac:dyDescent="0.3">
      <c r="A16" s="148"/>
      <c r="B16" s="33"/>
      <c r="C16" s="33" t="s">
        <v>410</v>
      </c>
      <c r="D16" s="75"/>
      <c r="E16" s="56">
        <v>19113</v>
      </c>
      <c r="F16" s="56">
        <v>17383</v>
      </c>
      <c r="G16" s="56">
        <v>15623</v>
      </c>
      <c r="H16" s="56">
        <v>16939</v>
      </c>
      <c r="I16" s="186"/>
      <c r="J16" s="186"/>
      <c r="K16" s="186"/>
      <c r="L16" s="18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row>
    <row r="17" spans="1:44" x14ac:dyDescent="0.3">
      <c r="A17" s="148"/>
      <c r="B17" s="33"/>
      <c r="C17" s="33" t="s">
        <v>411</v>
      </c>
      <c r="D17" s="75"/>
      <c r="E17" s="56">
        <v>1251</v>
      </c>
      <c r="F17" s="56">
        <v>1120</v>
      </c>
      <c r="G17" s="56">
        <v>1269</v>
      </c>
      <c r="H17" s="56">
        <v>1302</v>
      </c>
      <c r="I17" s="186"/>
      <c r="J17" s="186"/>
      <c r="K17" s="186"/>
      <c r="L17" s="18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row>
    <row r="18" spans="1:44" x14ac:dyDescent="0.3">
      <c r="A18" s="148"/>
      <c r="B18" s="33"/>
      <c r="C18" s="33" t="s">
        <v>412</v>
      </c>
      <c r="D18" s="75"/>
      <c r="E18" s="56">
        <v>1910</v>
      </c>
      <c r="F18" s="56">
        <v>1564</v>
      </c>
      <c r="G18" s="56">
        <v>1591</v>
      </c>
      <c r="H18" s="56">
        <v>2766</v>
      </c>
      <c r="I18" s="186"/>
      <c r="J18" s="186"/>
      <c r="K18" s="186"/>
      <c r="L18" s="18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row>
    <row r="19" spans="1:44" ht="28.8" x14ac:dyDescent="0.3">
      <c r="A19" s="148"/>
      <c r="B19" s="33"/>
      <c r="C19" s="33" t="s">
        <v>1359</v>
      </c>
      <c r="D19" s="75"/>
      <c r="E19" s="186"/>
      <c r="F19" s="186"/>
      <c r="G19" s="186"/>
      <c r="H19" s="186"/>
      <c r="I19" s="56">
        <v>22613</v>
      </c>
      <c r="J19" s="56">
        <v>23886</v>
      </c>
      <c r="K19" s="56">
        <v>23190</v>
      </c>
      <c r="L19" s="56">
        <v>22331</v>
      </c>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row>
    <row r="20" spans="1:44" x14ac:dyDescent="0.3">
      <c r="A20" s="148"/>
      <c r="B20" s="33" t="s">
        <v>154</v>
      </c>
      <c r="C20" s="33" t="s">
        <v>413</v>
      </c>
      <c r="D20" s="75"/>
      <c r="E20" s="56">
        <v>6366</v>
      </c>
      <c r="F20" s="56">
        <v>5772</v>
      </c>
      <c r="G20" s="56">
        <v>4911</v>
      </c>
      <c r="H20" s="56">
        <v>5111</v>
      </c>
      <c r="I20" s="56">
        <v>5670</v>
      </c>
      <c r="J20" s="56">
        <v>6238</v>
      </c>
      <c r="K20" s="56">
        <v>5859</v>
      </c>
      <c r="L20" s="187">
        <v>5599</v>
      </c>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row>
    <row r="21" spans="1:44" x14ac:dyDescent="0.3">
      <c r="A21" s="148"/>
      <c r="B21" s="33" t="s">
        <v>156</v>
      </c>
      <c r="C21" s="33" t="s">
        <v>414</v>
      </c>
      <c r="D21" s="75"/>
      <c r="E21" s="56">
        <v>31</v>
      </c>
      <c r="F21" s="56">
        <v>30</v>
      </c>
      <c r="G21" s="56">
        <v>28</v>
      </c>
      <c r="H21" s="56">
        <v>34</v>
      </c>
      <c r="I21" s="56">
        <v>40</v>
      </c>
      <c r="J21" s="56">
        <v>46</v>
      </c>
      <c r="K21" s="56">
        <v>45</v>
      </c>
      <c r="L21" s="56">
        <v>0</v>
      </c>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row>
    <row r="22" spans="1:44" x14ac:dyDescent="0.3">
      <c r="A22" s="148"/>
      <c r="B22" s="33" t="s">
        <v>152</v>
      </c>
      <c r="C22" s="33" t="s">
        <v>415</v>
      </c>
      <c r="D22" s="75"/>
      <c r="E22" s="56">
        <v>8</v>
      </c>
      <c r="F22" s="56">
        <v>0</v>
      </c>
      <c r="G22" s="56">
        <v>7</v>
      </c>
      <c r="H22" s="56">
        <v>0</v>
      </c>
      <c r="I22" s="56">
        <v>0</v>
      </c>
      <c r="J22" s="56">
        <v>0</v>
      </c>
      <c r="K22" s="56">
        <v>0</v>
      </c>
      <c r="L22" s="56">
        <v>0</v>
      </c>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row>
    <row r="23" spans="1:44" x14ac:dyDescent="0.3">
      <c r="A23" s="148"/>
      <c r="B23" s="33" t="s">
        <v>162</v>
      </c>
      <c r="C23" s="33" t="s">
        <v>416</v>
      </c>
      <c r="D23" s="75"/>
      <c r="E23" s="122">
        <v>182.648</v>
      </c>
      <c r="F23" s="122">
        <v>67.510400000000004</v>
      </c>
      <c r="G23" s="122">
        <v>274.66560000000004</v>
      </c>
      <c r="H23" s="122">
        <v>231.66240000000002</v>
      </c>
      <c r="I23" s="56">
        <v>0</v>
      </c>
      <c r="J23" s="56">
        <v>0</v>
      </c>
      <c r="K23" s="56">
        <v>0</v>
      </c>
      <c r="L23" s="56">
        <v>0</v>
      </c>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row>
    <row r="24" spans="1:44" x14ac:dyDescent="0.3">
      <c r="A24" s="148"/>
      <c r="B24" s="33" t="s">
        <v>154</v>
      </c>
      <c r="C24" s="33" t="s">
        <v>417</v>
      </c>
      <c r="D24" s="75"/>
      <c r="E24" s="56">
        <v>0</v>
      </c>
      <c r="F24" s="56">
        <v>440</v>
      </c>
      <c r="G24" s="56">
        <v>0</v>
      </c>
      <c r="H24" s="56">
        <v>0</v>
      </c>
      <c r="I24" s="56">
        <v>0</v>
      </c>
      <c r="J24" s="56">
        <v>0</v>
      </c>
      <c r="K24" s="56">
        <v>0</v>
      </c>
      <c r="L24" s="56">
        <v>655</v>
      </c>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row>
    <row r="25" spans="1:44" x14ac:dyDescent="0.3">
      <c r="A25" s="148"/>
      <c r="B25" s="33" t="s">
        <v>156</v>
      </c>
      <c r="C25" s="33" t="s">
        <v>418</v>
      </c>
      <c r="D25" s="75"/>
      <c r="E25" s="56">
        <v>4</v>
      </c>
      <c r="F25" s="56">
        <v>4</v>
      </c>
      <c r="G25" s="56">
        <v>3</v>
      </c>
      <c r="H25" s="56">
        <v>5</v>
      </c>
      <c r="I25" s="56">
        <v>5</v>
      </c>
      <c r="J25" s="56">
        <v>3</v>
      </c>
      <c r="K25" s="56">
        <v>3</v>
      </c>
      <c r="L25" s="56">
        <v>2</v>
      </c>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row>
    <row r="26" spans="1:44" x14ac:dyDescent="0.3">
      <c r="A26" s="148"/>
      <c r="B26" s="33" t="s">
        <v>140</v>
      </c>
      <c r="C26" s="33" t="s">
        <v>410</v>
      </c>
      <c r="D26" s="75"/>
      <c r="E26" s="64">
        <f>E16</f>
        <v>19113</v>
      </c>
      <c r="F26" s="64">
        <f>F16</f>
        <v>17383</v>
      </c>
      <c r="G26" s="64">
        <f>G16</f>
        <v>15623</v>
      </c>
      <c r="H26" s="64">
        <f>H16</f>
        <v>16939</v>
      </c>
      <c r="I26" s="58">
        <f>IF(I16&gt;0,I16,I$19*SUM($E26:H26)/SUM($E$26:H$28))</f>
        <v>19083.337048306876</v>
      </c>
      <c r="J26" s="58">
        <f>IF(J16&gt;0,J16,J$19*SUM($E26:I26)/SUM($E$26:I$28))</f>
        <v>20157.634490596472</v>
      </c>
      <c r="K26" s="58">
        <f>IF(K16&gt;0,K16,K$19*SUM($E26:J26)/SUM($E$26:J$28))</f>
        <v>19570.273123877258</v>
      </c>
      <c r="L26" s="58">
        <f>IF(L16&gt;0,L16,L$19*SUM($E26:K26)/SUM($E$26:K$28))</f>
        <v>18845.354425584435</v>
      </c>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row>
    <row r="27" spans="1:44" x14ac:dyDescent="0.3">
      <c r="A27" s="148"/>
      <c r="B27" s="33" t="s">
        <v>142</v>
      </c>
      <c r="C27" s="33" t="s">
        <v>411</v>
      </c>
      <c r="D27" s="75"/>
      <c r="E27" s="64">
        <f t="shared" ref="E27:H28" si="0">E17</f>
        <v>1251</v>
      </c>
      <c r="F27" s="64">
        <f t="shared" si="0"/>
        <v>1120</v>
      </c>
      <c r="G27" s="64">
        <f t="shared" si="0"/>
        <v>1269</v>
      </c>
      <c r="H27" s="64">
        <f t="shared" si="0"/>
        <v>1302</v>
      </c>
      <c r="I27" s="58">
        <f>IF(I17&gt;0,I17,I$19*SUM($E27:H27)/SUM($E$26:H$28))</f>
        <v>1365.6614974765064</v>
      </c>
      <c r="J27" s="58">
        <f>IF(J17&gt;0,J17,J$19*SUM($E27:I27)/SUM($E$26:I$28))</f>
        <v>1442.5414818345125</v>
      </c>
      <c r="K27" s="58">
        <f>IF(K17&gt;0,K17,K$19*SUM($E27:J27)/SUM($E$26:J$28))</f>
        <v>1400.5081203944717</v>
      </c>
      <c r="L27" s="58">
        <f>IF(L17&gt;0,L17,L$19*SUM($E27:K27)/SUM($E$26:K$28))</f>
        <v>1348.6307389620072</v>
      </c>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row>
    <row r="28" spans="1:44" x14ac:dyDescent="0.3">
      <c r="A28" s="148"/>
      <c r="B28" s="33" t="s">
        <v>140</v>
      </c>
      <c r="C28" s="33" t="s">
        <v>412</v>
      </c>
      <c r="D28" s="75"/>
      <c r="E28" s="64">
        <f t="shared" si="0"/>
        <v>1910</v>
      </c>
      <c r="F28" s="64">
        <f t="shared" si="0"/>
        <v>1564</v>
      </c>
      <c r="G28" s="64">
        <f t="shared" si="0"/>
        <v>1591</v>
      </c>
      <c r="H28" s="64">
        <f t="shared" si="0"/>
        <v>2766</v>
      </c>
      <c r="I28" s="58">
        <f>IF(I18&gt;0,I18,I$19*SUM($E28:H28)/SUM($E$26:H$28))</f>
        <v>2164.0014542166173</v>
      </c>
      <c r="J28" s="58">
        <f>IF(J18&gt;0,J18,J$19*SUM($E28:I28)/SUM($E$26:I$28))</f>
        <v>2285.8240275690141</v>
      </c>
      <c r="K28" s="58">
        <f>IF(K18&gt;0,K18,K$19*SUM($E28:J28)/SUM($E$26:J$28))</f>
        <v>2219.2187557282691</v>
      </c>
      <c r="L28" s="58">
        <f>IF(L18&gt;0,L18,L$19*SUM($E28:K28)/SUM($E$26:K$28))</f>
        <v>2137.0148354535572</v>
      </c>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row>
    <row r="29" spans="1:44" x14ac:dyDescent="0.3">
      <c r="A29" s="148"/>
      <c r="G29" s="94"/>
      <c r="H29" s="94"/>
      <c r="I29" s="94"/>
    </row>
    <row r="30" spans="1:44" x14ac:dyDescent="0.3">
      <c r="A30" s="148"/>
      <c r="G30" s="94"/>
      <c r="H30" s="94"/>
      <c r="I30" s="94"/>
    </row>
    <row r="31" spans="1:44" x14ac:dyDescent="0.3">
      <c r="A31" s="146" t="s">
        <v>99</v>
      </c>
      <c r="G31" s="94"/>
      <c r="H31" s="94"/>
      <c r="I31" s="94"/>
    </row>
    <row r="32" spans="1:44" x14ac:dyDescent="0.3">
      <c r="A32" s="148"/>
    </row>
    <row r="33" spans="1:1" x14ac:dyDescent="0.3">
      <c r="A33" s="148"/>
    </row>
    <row r="34" spans="1:1" x14ac:dyDescent="0.3">
      <c r="A34" s="148"/>
    </row>
    <row r="35" spans="1:1" x14ac:dyDescent="0.3">
      <c r="A35" s="148"/>
    </row>
    <row r="36" spans="1:1" x14ac:dyDescent="0.3">
      <c r="A36" s="148"/>
    </row>
    <row r="37" spans="1:1" x14ac:dyDescent="0.3">
      <c r="A37" s="148"/>
    </row>
  </sheetData>
  <hyperlinks>
    <hyperlink ref="D4"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sheetPr>
  <dimension ref="A1:DU92"/>
  <sheetViews>
    <sheetView zoomScale="85" zoomScaleNormal="85" workbookViewId="0">
      <selection activeCell="E17" sqref="E17"/>
    </sheetView>
  </sheetViews>
  <sheetFormatPr defaultColWidth="8.69921875" defaultRowHeight="15.6" x14ac:dyDescent="0.3"/>
  <cols>
    <col min="1" max="1" width="10.19921875" customWidth="1"/>
    <col min="2" max="2" width="16.19921875" customWidth="1"/>
    <col min="3" max="3" width="33.5" customWidth="1"/>
    <col min="4" max="4" width="24.69921875" customWidth="1"/>
    <col min="5" max="5" width="27.69921875" customWidth="1"/>
    <col min="6" max="11" width="14" customWidth="1"/>
    <col min="16" max="16" width="11.19921875" bestFit="1" customWidth="1"/>
  </cols>
  <sheetData>
    <row r="1" spans="1:45" x14ac:dyDescent="0.3">
      <c r="A1" s="148"/>
    </row>
    <row r="2" spans="1:45" ht="16.2" thickBot="1" x14ac:dyDescent="0.35">
      <c r="A2" s="146" t="s">
        <v>419</v>
      </c>
      <c r="B2" s="1" t="s">
        <v>420</v>
      </c>
      <c r="C2" s="1"/>
      <c r="D2" s="1"/>
      <c r="E2" s="1"/>
      <c r="F2" s="1"/>
      <c r="G2" s="1"/>
      <c r="H2" s="1"/>
      <c r="I2" s="1"/>
      <c r="J2" s="1"/>
    </row>
    <row r="3" spans="1:45" ht="14.25" customHeight="1" thickTop="1" x14ac:dyDescent="0.3">
      <c r="A3" s="148"/>
      <c r="B3" s="8" t="s">
        <v>85</v>
      </c>
      <c r="C3" s="8" t="s">
        <v>421</v>
      </c>
      <c r="D3" s="8"/>
      <c r="E3" s="8"/>
    </row>
    <row r="4" spans="1:45" x14ac:dyDescent="0.3">
      <c r="A4" s="148"/>
      <c r="B4" s="8" t="s">
        <v>268</v>
      </c>
      <c r="C4" s="112" t="s">
        <v>422</v>
      </c>
      <c r="D4" s="101" t="s">
        <v>423</v>
      </c>
      <c r="E4" s="8"/>
    </row>
    <row r="5" spans="1:45" x14ac:dyDescent="0.3">
      <c r="A5" s="148"/>
      <c r="B5" s="8" t="s">
        <v>89</v>
      </c>
      <c r="C5" s="8"/>
      <c r="D5" s="8"/>
      <c r="E5" s="8"/>
    </row>
    <row r="6" spans="1:45" x14ac:dyDescent="0.3">
      <c r="A6" s="148"/>
      <c r="B6" s="8"/>
      <c r="C6" s="8"/>
      <c r="D6" s="8"/>
      <c r="E6" s="8"/>
    </row>
    <row r="7" spans="1:45" ht="16.2" thickBot="1" x14ac:dyDescent="0.35">
      <c r="A7" s="146" t="str">
        <f>"@"&amp;COUNTIF(A$1:A6,"@*")+1</f>
        <v>@2</v>
      </c>
      <c r="B7" s="54" t="s">
        <v>424</v>
      </c>
      <c r="C7" s="54"/>
      <c r="D7" s="54"/>
      <c r="E7" s="54"/>
      <c r="F7" s="54"/>
      <c r="G7" s="54"/>
      <c r="H7" s="54"/>
      <c r="I7" s="54"/>
      <c r="J7" s="54"/>
      <c r="K7" s="54"/>
    </row>
    <row r="8" spans="1:45" x14ac:dyDescent="0.3">
      <c r="A8" s="148"/>
      <c r="B8" s="8"/>
      <c r="C8" s="8"/>
      <c r="D8" s="8"/>
      <c r="E8" s="8"/>
    </row>
    <row r="9" spans="1:45" ht="28.8" x14ac:dyDescent="0.3">
      <c r="A9" s="148"/>
      <c r="B9" s="33" t="s">
        <v>425</v>
      </c>
      <c r="C9" s="114">
        <f>90.4522786014246/1000</f>
        <v>9.0452278601424602E-2</v>
      </c>
      <c r="E9" s="8"/>
    </row>
    <row r="10" spans="1:45" x14ac:dyDescent="0.3">
      <c r="A10" s="148"/>
      <c r="B10" s="8"/>
      <c r="C10" s="8"/>
      <c r="D10" s="8"/>
      <c r="E10" s="8"/>
    </row>
    <row r="11" spans="1:45" x14ac:dyDescent="0.3">
      <c r="A11" s="148"/>
    </row>
    <row r="12" spans="1:45" ht="16.2" thickBot="1" x14ac:dyDescent="0.35">
      <c r="A12" s="146" t="str">
        <f>"@"&amp;COUNTIF(A$1:A11,"@*")+1</f>
        <v>@3</v>
      </c>
      <c r="B12" s="54" t="s">
        <v>426</v>
      </c>
      <c r="C12" s="54"/>
      <c r="D12" s="54"/>
      <c r="E12" s="54"/>
      <c r="F12" s="54"/>
      <c r="G12" s="54"/>
      <c r="H12" s="54"/>
      <c r="I12" s="54"/>
      <c r="J12" s="54"/>
      <c r="K12" s="54"/>
    </row>
    <row r="13" spans="1:45" x14ac:dyDescent="0.3">
      <c r="A13" s="148"/>
      <c r="B13" s="8"/>
      <c r="C13" s="40"/>
      <c r="D13" s="40"/>
      <c r="F13" s="40"/>
      <c r="G13" s="40"/>
      <c r="H13" s="40"/>
      <c r="I13" s="40"/>
      <c r="J13" s="40"/>
      <c r="K13" s="8"/>
      <c r="L13" s="40"/>
    </row>
    <row r="14" spans="1:45" x14ac:dyDescent="0.3">
      <c r="A14" s="148"/>
      <c r="B14" s="33" t="s">
        <v>269</v>
      </c>
      <c r="C14" s="168" t="s">
        <v>427</v>
      </c>
    </row>
    <row r="15" spans="1:45" ht="30.6" x14ac:dyDescent="0.3">
      <c r="A15" s="148"/>
      <c r="B15" s="8"/>
      <c r="C15" s="40"/>
      <c r="D15" s="40"/>
      <c r="E15" s="72" t="s">
        <v>271</v>
      </c>
      <c r="F15" s="40"/>
      <c r="G15" s="40"/>
      <c r="H15" s="40"/>
      <c r="I15" s="40"/>
      <c r="J15" s="40"/>
      <c r="K15" s="8"/>
      <c r="L15" s="40"/>
    </row>
    <row r="16" spans="1:45" x14ac:dyDescent="0.3">
      <c r="A16" s="148"/>
      <c r="B16" s="33" t="s">
        <v>109</v>
      </c>
      <c r="C16" s="33" t="s">
        <v>428</v>
      </c>
      <c r="D16" s="33" t="s">
        <v>429</v>
      </c>
      <c r="E16" s="33" t="s">
        <v>275</v>
      </c>
      <c r="F16" s="34">
        <v>2011</v>
      </c>
      <c r="G16" s="34">
        <v>2012</v>
      </c>
      <c r="H16" s="34">
        <v>2013</v>
      </c>
      <c r="I16" s="34">
        <v>2014</v>
      </c>
      <c r="J16" s="34">
        <v>2015</v>
      </c>
      <c r="K16" s="34">
        <v>2016</v>
      </c>
      <c r="L16" s="34">
        <v>2017</v>
      </c>
      <c r="M16" s="34">
        <v>2018</v>
      </c>
      <c r="N16" s="34">
        <v>2019</v>
      </c>
      <c r="O16" s="34">
        <v>2020</v>
      </c>
      <c r="P16" s="34">
        <v>2021</v>
      </c>
      <c r="Q16" s="34">
        <v>2022</v>
      </c>
      <c r="R16" s="34">
        <v>2023</v>
      </c>
      <c r="S16" s="34">
        <v>2024</v>
      </c>
      <c r="T16" s="34">
        <v>2025</v>
      </c>
      <c r="U16" s="34">
        <v>2026</v>
      </c>
      <c r="V16" s="34">
        <v>2027</v>
      </c>
      <c r="W16" s="34">
        <v>2028</v>
      </c>
      <c r="X16" s="34">
        <v>2029</v>
      </c>
      <c r="Y16" s="34">
        <v>2030</v>
      </c>
      <c r="Z16" s="34">
        <v>2031</v>
      </c>
      <c r="AA16" s="34">
        <v>2032</v>
      </c>
      <c r="AB16" s="34">
        <v>2033</v>
      </c>
      <c r="AC16" s="34">
        <v>2034</v>
      </c>
      <c r="AD16" s="34">
        <v>2035</v>
      </c>
      <c r="AE16" s="34">
        <v>2036</v>
      </c>
      <c r="AF16" s="34">
        <v>2037</v>
      </c>
      <c r="AG16" s="34">
        <v>2038</v>
      </c>
      <c r="AH16" s="34">
        <v>2039</v>
      </c>
      <c r="AI16" s="34">
        <v>2040</v>
      </c>
      <c r="AJ16" s="34">
        <v>2041</v>
      </c>
      <c r="AK16" s="34">
        <v>2042</v>
      </c>
      <c r="AL16" s="34">
        <v>2043</v>
      </c>
      <c r="AM16" s="34">
        <v>2044</v>
      </c>
      <c r="AN16" s="34">
        <v>2045</v>
      </c>
      <c r="AO16" s="34">
        <v>2046</v>
      </c>
      <c r="AP16" s="34">
        <v>2047</v>
      </c>
      <c r="AQ16" s="34">
        <v>2048</v>
      </c>
      <c r="AR16" s="34">
        <v>2049</v>
      </c>
      <c r="AS16" s="34">
        <v>2050</v>
      </c>
    </row>
    <row r="17" spans="1:45" x14ac:dyDescent="0.3">
      <c r="A17" s="148"/>
      <c r="B17" s="33"/>
      <c r="C17" s="33" t="s">
        <v>430</v>
      </c>
      <c r="D17" s="111" t="s">
        <v>431</v>
      </c>
      <c r="E17" s="74"/>
      <c r="F17" s="56">
        <v>284389.86936938146</v>
      </c>
      <c r="G17" s="56">
        <v>211287.94146831398</v>
      </c>
      <c r="H17" s="56">
        <v>210753.7728151443</v>
      </c>
      <c r="I17" s="56">
        <v>220716</v>
      </c>
      <c r="J17" s="56">
        <v>261750</v>
      </c>
      <c r="K17" s="56">
        <v>302119</v>
      </c>
      <c r="L17" s="56">
        <v>290265</v>
      </c>
      <c r="M17" s="56">
        <v>280550</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row>
    <row r="18" spans="1:45" x14ac:dyDescent="0.3">
      <c r="A18" s="148"/>
      <c r="B18" s="33" t="s">
        <v>164</v>
      </c>
      <c r="C18" s="33" t="s">
        <v>432</v>
      </c>
      <c r="D18" s="111" t="s">
        <v>433</v>
      </c>
      <c r="E18" s="74"/>
      <c r="F18" s="56">
        <v>49032.45305531058</v>
      </c>
      <c r="G18" s="56">
        <v>41759.481411690685</v>
      </c>
      <c r="H18" s="56">
        <v>38112.577428682911</v>
      </c>
      <c r="I18" s="56">
        <v>37508.855594300476</v>
      </c>
      <c r="J18" s="56">
        <v>43159.247324741576</v>
      </c>
      <c r="K18" s="56">
        <v>44991.216529910183</v>
      </c>
      <c r="L18" s="56">
        <v>44715.676175740868</v>
      </c>
      <c r="M18" s="56">
        <v>48537.008138342753</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row>
    <row r="19" spans="1:45" x14ac:dyDescent="0.3">
      <c r="A19" s="148"/>
      <c r="B19" s="33" t="s">
        <v>166</v>
      </c>
      <c r="C19" s="33" t="s">
        <v>434</v>
      </c>
      <c r="D19" s="20"/>
      <c r="E19" s="74"/>
      <c r="F19" s="58">
        <f t="shared" ref="F19:K19" si="0">F17*$C$9</f>
        <v>25723.711695622042</v>
      </c>
      <c r="G19" s="58">
        <f t="shared" si="0"/>
        <v>19111.47574681343</v>
      </c>
      <c r="H19" s="58">
        <f t="shared" si="0"/>
        <v>19063.158974976777</v>
      </c>
      <c r="I19" s="58">
        <f t="shared" si="0"/>
        <v>19964.265123792033</v>
      </c>
      <c r="J19" s="58">
        <f t="shared" si="0"/>
        <v>23675.883923922891</v>
      </c>
      <c r="K19" s="58">
        <f t="shared" si="0"/>
        <v>27327.351958783798</v>
      </c>
      <c r="L19" s="58">
        <f t="shared" ref="L19:AS19" si="1">IF(L17&gt;0, L17*$C$9, "")</f>
        <v>26255.130648242513</v>
      </c>
      <c r="M19" s="58">
        <f t="shared" si="1"/>
        <v>25376.38676162967</v>
      </c>
      <c r="N19" s="58" t="str">
        <f t="shared" si="1"/>
        <v/>
      </c>
      <c r="O19" s="58" t="str">
        <f t="shared" si="1"/>
        <v/>
      </c>
      <c r="P19" s="58" t="str">
        <f t="shared" si="1"/>
        <v/>
      </c>
      <c r="Q19" s="58" t="str">
        <f t="shared" si="1"/>
        <v/>
      </c>
      <c r="R19" s="58" t="str">
        <f t="shared" si="1"/>
        <v/>
      </c>
      <c r="S19" s="58" t="str">
        <f t="shared" si="1"/>
        <v/>
      </c>
      <c r="T19" s="58" t="str">
        <f t="shared" si="1"/>
        <v/>
      </c>
      <c r="U19" s="58" t="str">
        <f t="shared" si="1"/>
        <v/>
      </c>
      <c r="V19" s="58" t="str">
        <f t="shared" si="1"/>
        <v/>
      </c>
      <c r="W19" s="58" t="str">
        <f t="shared" si="1"/>
        <v/>
      </c>
      <c r="X19" s="58" t="str">
        <f t="shared" si="1"/>
        <v/>
      </c>
      <c r="Y19" s="58" t="str">
        <f t="shared" si="1"/>
        <v/>
      </c>
      <c r="Z19" s="58" t="str">
        <f t="shared" si="1"/>
        <v/>
      </c>
      <c r="AA19" s="58" t="str">
        <f t="shared" si="1"/>
        <v/>
      </c>
      <c r="AB19" s="58" t="str">
        <f t="shared" si="1"/>
        <v/>
      </c>
      <c r="AC19" s="58" t="str">
        <f t="shared" si="1"/>
        <v/>
      </c>
      <c r="AD19" s="58" t="str">
        <f t="shared" si="1"/>
        <v/>
      </c>
      <c r="AE19" s="58" t="str">
        <f t="shared" si="1"/>
        <v/>
      </c>
      <c r="AF19" s="58" t="str">
        <f t="shared" si="1"/>
        <v/>
      </c>
      <c r="AG19" s="58" t="str">
        <f t="shared" si="1"/>
        <v/>
      </c>
      <c r="AH19" s="58" t="str">
        <f t="shared" si="1"/>
        <v/>
      </c>
      <c r="AI19" s="58" t="str">
        <f t="shared" si="1"/>
        <v/>
      </c>
      <c r="AJ19" s="58" t="str">
        <f t="shared" si="1"/>
        <v/>
      </c>
      <c r="AK19" s="58" t="str">
        <f t="shared" si="1"/>
        <v/>
      </c>
      <c r="AL19" s="58" t="str">
        <f t="shared" si="1"/>
        <v/>
      </c>
      <c r="AM19" s="58" t="str">
        <f t="shared" si="1"/>
        <v/>
      </c>
      <c r="AN19" s="58" t="str">
        <f t="shared" si="1"/>
        <v/>
      </c>
      <c r="AO19" s="58" t="str">
        <f t="shared" si="1"/>
        <v/>
      </c>
      <c r="AP19" s="58" t="str">
        <f t="shared" si="1"/>
        <v/>
      </c>
      <c r="AQ19" s="58" t="str">
        <f t="shared" si="1"/>
        <v/>
      </c>
      <c r="AR19" s="58" t="str">
        <f t="shared" si="1"/>
        <v/>
      </c>
      <c r="AS19" s="58" t="str">
        <f t="shared" si="1"/>
        <v/>
      </c>
    </row>
    <row r="20" spans="1:45" x14ac:dyDescent="0.3">
      <c r="A20" s="148"/>
      <c r="B20" s="170"/>
      <c r="C20" s="170"/>
      <c r="D20" s="170"/>
      <c r="E20" s="170"/>
      <c r="F20" s="170"/>
      <c r="G20" s="170"/>
      <c r="H20" s="170"/>
      <c r="I20" s="170"/>
      <c r="J20" s="170"/>
      <c r="K20" s="170"/>
    </row>
    <row r="21" spans="1:45" x14ac:dyDescent="0.3">
      <c r="A21" s="148"/>
    </row>
    <row r="22" spans="1:45" ht="16.2" thickBot="1" x14ac:dyDescent="0.35">
      <c r="A22" s="146" t="str">
        <f>"@"&amp;COUNTIF(A$1:A21,"@*")+1</f>
        <v>@4</v>
      </c>
      <c r="B22" s="54" t="s">
        <v>435</v>
      </c>
      <c r="C22" s="54"/>
      <c r="D22" s="54"/>
      <c r="E22" s="54"/>
      <c r="F22" s="54"/>
      <c r="G22" s="54"/>
      <c r="H22" s="54"/>
      <c r="I22" s="54"/>
      <c r="J22" s="54"/>
      <c r="K22" s="54"/>
    </row>
    <row r="23" spans="1:45" x14ac:dyDescent="0.3">
      <c r="A23" s="148"/>
      <c r="B23" s="171"/>
      <c r="C23" s="170"/>
      <c r="D23" s="170"/>
      <c r="F23" s="170"/>
      <c r="G23" s="170"/>
      <c r="H23" s="170"/>
      <c r="I23" s="170"/>
      <c r="J23" s="170"/>
      <c r="K23" s="8"/>
    </row>
    <row r="24" spans="1:45" x14ac:dyDescent="0.3">
      <c r="A24" s="148"/>
      <c r="B24" s="33" t="s">
        <v>269</v>
      </c>
      <c r="C24" s="168" t="s">
        <v>427</v>
      </c>
    </row>
    <row r="25" spans="1:45" ht="30.6" x14ac:dyDescent="0.3">
      <c r="A25" s="148"/>
      <c r="B25" s="171"/>
      <c r="C25" s="170"/>
      <c r="D25" s="170"/>
      <c r="E25" s="72" t="s">
        <v>271</v>
      </c>
      <c r="F25" s="170"/>
      <c r="G25" s="170"/>
      <c r="H25" s="170"/>
      <c r="I25" s="170"/>
      <c r="J25" s="170"/>
      <c r="K25" s="8"/>
    </row>
    <row r="26" spans="1:45" x14ac:dyDescent="0.3">
      <c r="A26" s="148"/>
      <c r="B26" s="33" t="s">
        <v>109</v>
      </c>
      <c r="C26" s="33" t="s">
        <v>428</v>
      </c>
      <c r="D26" s="33" t="s">
        <v>429</v>
      </c>
      <c r="E26" s="33" t="s">
        <v>275</v>
      </c>
      <c r="F26" s="34">
        <v>2011</v>
      </c>
      <c r="G26" s="34">
        <v>2012</v>
      </c>
      <c r="H26" s="34">
        <v>2013</v>
      </c>
      <c r="I26" s="34">
        <v>2014</v>
      </c>
      <c r="J26" s="34">
        <v>2015</v>
      </c>
      <c r="K26" s="34">
        <v>2016</v>
      </c>
      <c r="L26" s="34">
        <v>2017</v>
      </c>
      <c r="M26" s="34">
        <v>2018</v>
      </c>
      <c r="N26" s="34">
        <v>2019</v>
      </c>
      <c r="O26" s="34">
        <v>2020</v>
      </c>
      <c r="P26" s="34">
        <v>2021</v>
      </c>
      <c r="Q26" s="34">
        <v>2022</v>
      </c>
      <c r="R26" s="34">
        <v>2023</v>
      </c>
      <c r="S26" s="34">
        <v>2024</v>
      </c>
      <c r="T26" s="34">
        <v>2025</v>
      </c>
      <c r="U26" s="34">
        <v>2026</v>
      </c>
      <c r="V26" s="34">
        <v>2027</v>
      </c>
      <c r="W26" s="34">
        <v>2028</v>
      </c>
      <c r="X26" s="34">
        <v>2029</v>
      </c>
      <c r="Y26" s="34">
        <v>2030</v>
      </c>
      <c r="Z26" s="34">
        <v>2031</v>
      </c>
      <c r="AA26" s="34">
        <v>2032</v>
      </c>
      <c r="AB26" s="34">
        <v>2033</v>
      </c>
      <c r="AC26" s="34">
        <v>2034</v>
      </c>
      <c r="AD26" s="34">
        <v>2035</v>
      </c>
      <c r="AE26" s="34">
        <v>2036</v>
      </c>
      <c r="AF26" s="34">
        <v>2037</v>
      </c>
      <c r="AG26" s="34">
        <v>2038</v>
      </c>
      <c r="AH26" s="34">
        <v>2039</v>
      </c>
      <c r="AI26" s="34">
        <v>2040</v>
      </c>
      <c r="AJ26" s="34">
        <v>2041</v>
      </c>
      <c r="AK26" s="34">
        <v>2042</v>
      </c>
      <c r="AL26" s="34">
        <v>2043</v>
      </c>
      <c r="AM26" s="34">
        <v>2044</v>
      </c>
      <c r="AN26" s="34">
        <v>2045</v>
      </c>
      <c r="AO26" s="34">
        <v>2046</v>
      </c>
      <c r="AP26" s="34">
        <v>2047</v>
      </c>
      <c r="AQ26" s="34">
        <v>2048</v>
      </c>
      <c r="AR26" s="34">
        <v>2049</v>
      </c>
      <c r="AS26" s="34">
        <v>2050</v>
      </c>
    </row>
    <row r="27" spans="1:45" x14ac:dyDescent="0.3">
      <c r="A27" s="148"/>
      <c r="B27" s="33"/>
      <c r="C27" s="33" t="s">
        <v>432</v>
      </c>
      <c r="D27" s="111" t="s">
        <v>436</v>
      </c>
      <c r="E27" s="74"/>
      <c r="F27" s="56">
        <v>4131</v>
      </c>
      <c r="G27" s="56">
        <v>4316</v>
      </c>
      <c r="H27" s="56">
        <v>5178</v>
      </c>
      <c r="I27" s="56">
        <v>5781</v>
      </c>
      <c r="J27" s="56">
        <v>5012</v>
      </c>
      <c r="K27" s="56">
        <v>3846</v>
      </c>
      <c r="L27" s="56">
        <v>4909</v>
      </c>
      <c r="M27" s="56">
        <v>5585</v>
      </c>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row>
    <row r="28" spans="1:45" x14ac:dyDescent="0.3">
      <c r="A28" s="148"/>
      <c r="B28" s="33"/>
      <c r="C28" s="33" t="s">
        <v>437</v>
      </c>
      <c r="D28" s="111" t="s">
        <v>438</v>
      </c>
      <c r="E28" s="74"/>
      <c r="F28" s="56">
        <v>1471</v>
      </c>
      <c r="G28" s="56">
        <v>2273</v>
      </c>
      <c r="H28" s="56">
        <v>1753</v>
      </c>
      <c r="I28" s="56">
        <v>1611</v>
      </c>
      <c r="J28" s="56">
        <v>2177</v>
      </c>
      <c r="K28" s="56">
        <v>2276</v>
      </c>
      <c r="L28" s="56">
        <v>2122</v>
      </c>
      <c r="M28" s="56">
        <v>2237</v>
      </c>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row>
    <row r="29" spans="1:45" x14ac:dyDescent="0.3">
      <c r="A29" s="148"/>
      <c r="B29" s="33"/>
      <c r="C29" s="33" t="s">
        <v>430</v>
      </c>
      <c r="D29" s="111" t="s">
        <v>439</v>
      </c>
      <c r="E29" s="74"/>
      <c r="F29" s="56">
        <v>68624</v>
      </c>
      <c r="G29" s="56">
        <v>96602</v>
      </c>
      <c r="H29" s="56">
        <v>120221</v>
      </c>
      <c r="I29" s="56">
        <v>96316</v>
      </c>
      <c r="J29" s="56">
        <v>129858</v>
      </c>
      <c r="K29" s="56">
        <v>151409</v>
      </c>
      <c r="L29" s="56">
        <v>163421</v>
      </c>
      <c r="M29" s="56">
        <v>155973</v>
      </c>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row>
    <row r="30" spans="1:45" ht="28.8" x14ac:dyDescent="0.3">
      <c r="A30" s="148"/>
      <c r="B30" s="33" t="s">
        <v>164</v>
      </c>
      <c r="C30" s="33" t="s">
        <v>440</v>
      </c>
      <c r="D30" s="20"/>
      <c r="E30" s="74"/>
      <c r="F30" s="58">
        <f t="shared" ref="F30:K30" si="2">SUM(F27:F28)</f>
        <v>5602</v>
      </c>
      <c r="G30" s="58">
        <f t="shared" si="2"/>
        <v>6589</v>
      </c>
      <c r="H30" s="58">
        <f t="shared" si="2"/>
        <v>6931</v>
      </c>
      <c r="I30" s="58">
        <f t="shared" si="2"/>
        <v>7392</v>
      </c>
      <c r="J30" s="58">
        <f t="shared" si="2"/>
        <v>7189</v>
      </c>
      <c r="K30" s="58">
        <f t="shared" si="2"/>
        <v>6122</v>
      </c>
      <c r="L30" s="58">
        <f t="shared" ref="L30:AS30" si="3">IF(SUM(L27:L28)&gt;0, SUM(L27:L28), "")</f>
        <v>7031</v>
      </c>
      <c r="M30" s="58">
        <f t="shared" si="3"/>
        <v>7822</v>
      </c>
      <c r="N30" s="58" t="str">
        <f t="shared" si="3"/>
        <v/>
      </c>
      <c r="O30" s="58" t="str">
        <f t="shared" si="3"/>
        <v/>
      </c>
      <c r="P30" s="58" t="str">
        <f t="shared" si="3"/>
        <v/>
      </c>
      <c r="Q30" s="58" t="str">
        <f t="shared" si="3"/>
        <v/>
      </c>
      <c r="R30" s="58" t="str">
        <f t="shared" si="3"/>
        <v/>
      </c>
      <c r="S30" s="58" t="str">
        <f t="shared" si="3"/>
        <v/>
      </c>
      <c r="T30" s="58" t="str">
        <f t="shared" si="3"/>
        <v/>
      </c>
      <c r="U30" s="58" t="str">
        <f t="shared" si="3"/>
        <v/>
      </c>
      <c r="V30" s="58" t="str">
        <f t="shared" si="3"/>
        <v/>
      </c>
      <c r="W30" s="58" t="str">
        <f t="shared" si="3"/>
        <v/>
      </c>
      <c r="X30" s="58" t="str">
        <f t="shared" si="3"/>
        <v/>
      </c>
      <c r="Y30" s="58" t="str">
        <f t="shared" si="3"/>
        <v/>
      </c>
      <c r="Z30" s="58" t="str">
        <f t="shared" si="3"/>
        <v/>
      </c>
      <c r="AA30" s="58" t="str">
        <f t="shared" si="3"/>
        <v/>
      </c>
      <c r="AB30" s="58" t="str">
        <f t="shared" si="3"/>
        <v/>
      </c>
      <c r="AC30" s="58" t="str">
        <f t="shared" si="3"/>
        <v/>
      </c>
      <c r="AD30" s="58" t="str">
        <f t="shared" si="3"/>
        <v/>
      </c>
      <c r="AE30" s="58" t="str">
        <f t="shared" si="3"/>
        <v/>
      </c>
      <c r="AF30" s="58" t="str">
        <f t="shared" si="3"/>
        <v/>
      </c>
      <c r="AG30" s="58" t="str">
        <f t="shared" si="3"/>
        <v/>
      </c>
      <c r="AH30" s="58" t="str">
        <f t="shared" si="3"/>
        <v/>
      </c>
      <c r="AI30" s="58" t="str">
        <f t="shared" si="3"/>
        <v/>
      </c>
      <c r="AJ30" s="58" t="str">
        <f t="shared" si="3"/>
        <v/>
      </c>
      <c r="AK30" s="58" t="str">
        <f t="shared" si="3"/>
        <v/>
      </c>
      <c r="AL30" s="58" t="str">
        <f t="shared" si="3"/>
        <v/>
      </c>
      <c r="AM30" s="58" t="str">
        <f t="shared" si="3"/>
        <v/>
      </c>
      <c r="AN30" s="58" t="str">
        <f t="shared" si="3"/>
        <v/>
      </c>
      <c r="AO30" s="58" t="str">
        <f t="shared" si="3"/>
        <v/>
      </c>
      <c r="AP30" s="58" t="str">
        <f t="shared" si="3"/>
        <v/>
      </c>
      <c r="AQ30" s="58" t="str">
        <f t="shared" si="3"/>
        <v/>
      </c>
      <c r="AR30" s="58" t="str">
        <f t="shared" si="3"/>
        <v/>
      </c>
      <c r="AS30" s="58" t="str">
        <f t="shared" si="3"/>
        <v/>
      </c>
    </row>
    <row r="31" spans="1:45" x14ac:dyDescent="0.3">
      <c r="A31" s="148"/>
      <c r="B31" s="33" t="s">
        <v>166</v>
      </c>
      <c r="C31" s="33" t="s">
        <v>434</v>
      </c>
      <c r="D31" s="20"/>
      <c r="E31" s="74"/>
      <c r="F31" s="58">
        <f t="shared" ref="F31:K31" si="4">F29*$C$9</f>
        <v>6207.1971667441621</v>
      </c>
      <c r="G31" s="58">
        <f t="shared" si="4"/>
        <v>8737.8710174548196</v>
      </c>
      <c r="H31" s="58">
        <f t="shared" si="4"/>
        <v>10874.263385741868</v>
      </c>
      <c r="I31" s="58">
        <f t="shared" si="4"/>
        <v>8712.001665774811</v>
      </c>
      <c r="J31" s="58">
        <f t="shared" si="4"/>
        <v>11745.951994623796</v>
      </c>
      <c r="K31" s="58">
        <f t="shared" si="4"/>
        <v>13695.289050763098</v>
      </c>
      <c r="L31" s="58">
        <f t="shared" ref="L31:AS31" si="5">IF(L29&gt;0, L29*$C$9, "")</f>
        <v>14781.80182132341</v>
      </c>
      <c r="M31" s="58">
        <f t="shared" si="5"/>
        <v>14108.113250299999</v>
      </c>
      <c r="N31" s="58" t="str">
        <f t="shared" si="5"/>
        <v/>
      </c>
      <c r="O31" s="58" t="str">
        <f t="shared" si="5"/>
        <v/>
      </c>
      <c r="P31" s="58" t="str">
        <f t="shared" si="5"/>
        <v/>
      </c>
      <c r="Q31" s="58" t="str">
        <f t="shared" si="5"/>
        <v/>
      </c>
      <c r="R31" s="58" t="str">
        <f t="shared" si="5"/>
        <v/>
      </c>
      <c r="S31" s="58" t="str">
        <f t="shared" si="5"/>
        <v/>
      </c>
      <c r="T31" s="58" t="str">
        <f t="shared" si="5"/>
        <v/>
      </c>
      <c r="U31" s="58" t="str">
        <f t="shared" si="5"/>
        <v/>
      </c>
      <c r="V31" s="58" t="str">
        <f t="shared" si="5"/>
        <v/>
      </c>
      <c r="W31" s="58" t="str">
        <f t="shared" si="5"/>
        <v/>
      </c>
      <c r="X31" s="58" t="str">
        <f t="shared" si="5"/>
        <v/>
      </c>
      <c r="Y31" s="58" t="str">
        <f t="shared" si="5"/>
        <v/>
      </c>
      <c r="Z31" s="58" t="str">
        <f t="shared" si="5"/>
        <v/>
      </c>
      <c r="AA31" s="58" t="str">
        <f t="shared" si="5"/>
        <v/>
      </c>
      <c r="AB31" s="58" t="str">
        <f t="shared" si="5"/>
        <v/>
      </c>
      <c r="AC31" s="58" t="str">
        <f t="shared" si="5"/>
        <v/>
      </c>
      <c r="AD31" s="58" t="str">
        <f t="shared" si="5"/>
        <v/>
      </c>
      <c r="AE31" s="58" t="str">
        <f t="shared" si="5"/>
        <v/>
      </c>
      <c r="AF31" s="58" t="str">
        <f t="shared" si="5"/>
        <v/>
      </c>
      <c r="AG31" s="58" t="str">
        <f t="shared" si="5"/>
        <v/>
      </c>
      <c r="AH31" s="58" t="str">
        <f t="shared" si="5"/>
        <v/>
      </c>
      <c r="AI31" s="58" t="str">
        <f t="shared" si="5"/>
        <v/>
      </c>
      <c r="AJ31" s="58" t="str">
        <f t="shared" si="5"/>
        <v/>
      </c>
      <c r="AK31" s="58" t="str">
        <f t="shared" si="5"/>
        <v/>
      </c>
      <c r="AL31" s="58" t="str">
        <f t="shared" si="5"/>
        <v/>
      </c>
      <c r="AM31" s="58" t="str">
        <f t="shared" si="5"/>
        <v/>
      </c>
      <c r="AN31" s="58" t="str">
        <f t="shared" si="5"/>
        <v/>
      </c>
      <c r="AO31" s="58" t="str">
        <f t="shared" si="5"/>
        <v/>
      </c>
      <c r="AP31" s="58" t="str">
        <f t="shared" si="5"/>
        <v/>
      </c>
      <c r="AQ31" s="58" t="str">
        <f t="shared" si="5"/>
        <v/>
      </c>
      <c r="AR31" s="58" t="str">
        <f t="shared" si="5"/>
        <v/>
      </c>
      <c r="AS31" s="58" t="str">
        <f t="shared" si="5"/>
        <v/>
      </c>
    </row>
    <row r="32" spans="1:45" x14ac:dyDescent="0.3">
      <c r="A32" s="148"/>
      <c r="B32" s="170"/>
      <c r="C32" s="170"/>
      <c r="D32" s="170"/>
      <c r="E32" s="170"/>
      <c r="F32" s="170"/>
      <c r="G32" s="170"/>
      <c r="H32" s="170"/>
      <c r="I32" s="170"/>
      <c r="J32" s="170"/>
      <c r="K32" s="170"/>
    </row>
    <row r="33" spans="1:45" x14ac:dyDescent="0.3">
      <c r="A33" s="148"/>
    </row>
    <row r="34" spans="1:45" ht="16.2" thickBot="1" x14ac:dyDescent="0.35">
      <c r="A34" s="146" t="str">
        <f>"@"&amp;COUNTIF(A$1:A33,"@*")+1</f>
        <v>@5</v>
      </c>
      <c r="B34" s="54" t="s">
        <v>441</v>
      </c>
      <c r="C34" s="54"/>
      <c r="D34" s="54"/>
      <c r="E34" s="54"/>
      <c r="F34" s="54"/>
      <c r="G34" s="54"/>
      <c r="H34" s="54"/>
      <c r="I34" s="54"/>
      <c r="J34" s="54"/>
      <c r="K34" s="54"/>
    </row>
    <row r="35" spans="1:45" x14ac:dyDescent="0.3">
      <c r="A35" s="148"/>
    </row>
    <row r="36" spans="1:45" x14ac:dyDescent="0.3">
      <c r="A36" s="148"/>
      <c r="B36" s="33" t="s">
        <v>269</v>
      </c>
      <c r="C36" s="168" t="s">
        <v>427</v>
      </c>
    </row>
    <row r="37" spans="1:45" ht="30.6" x14ac:dyDescent="0.3">
      <c r="A37" s="148"/>
      <c r="B37" s="171"/>
      <c r="C37" s="170"/>
      <c r="D37" s="170"/>
      <c r="E37" s="72" t="s">
        <v>271</v>
      </c>
      <c r="F37" s="170"/>
      <c r="G37" s="170"/>
      <c r="H37" s="170"/>
      <c r="I37" s="170"/>
      <c r="J37" s="170"/>
      <c r="K37" s="8"/>
    </row>
    <row r="38" spans="1:45" x14ac:dyDescent="0.3">
      <c r="A38" s="148"/>
      <c r="B38" s="33" t="s">
        <v>109</v>
      </c>
      <c r="C38" s="33" t="s">
        <v>428</v>
      </c>
      <c r="D38" s="33" t="s">
        <v>429</v>
      </c>
      <c r="E38" s="33" t="s">
        <v>275</v>
      </c>
      <c r="F38" s="34">
        <v>2011</v>
      </c>
      <c r="G38" s="34">
        <v>2012</v>
      </c>
      <c r="H38" s="34">
        <v>2013</v>
      </c>
      <c r="I38" s="34">
        <v>2014</v>
      </c>
      <c r="J38" s="34">
        <v>2015</v>
      </c>
      <c r="K38" s="34">
        <v>2016</v>
      </c>
      <c r="L38" s="34">
        <v>2017</v>
      </c>
      <c r="M38" s="34">
        <v>2018</v>
      </c>
      <c r="N38" s="34">
        <v>2019</v>
      </c>
      <c r="O38" s="34">
        <v>2020</v>
      </c>
      <c r="P38" s="34">
        <v>2021</v>
      </c>
      <c r="Q38" s="34">
        <v>2022</v>
      </c>
      <c r="R38" s="34">
        <v>2023</v>
      </c>
      <c r="S38" s="34">
        <v>2024</v>
      </c>
      <c r="T38" s="34">
        <v>2025</v>
      </c>
      <c r="U38" s="34">
        <v>2026</v>
      </c>
      <c r="V38" s="34">
        <v>2027</v>
      </c>
      <c r="W38" s="34">
        <v>2028</v>
      </c>
      <c r="X38" s="34">
        <v>2029</v>
      </c>
      <c r="Y38" s="34">
        <v>2030</v>
      </c>
      <c r="Z38" s="34">
        <v>2031</v>
      </c>
      <c r="AA38" s="34">
        <v>2032</v>
      </c>
      <c r="AB38" s="34">
        <v>2033</v>
      </c>
      <c r="AC38" s="34">
        <v>2034</v>
      </c>
      <c r="AD38" s="34">
        <v>2035</v>
      </c>
      <c r="AE38" s="34">
        <v>2036</v>
      </c>
      <c r="AF38" s="34">
        <v>2037</v>
      </c>
      <c r="AG38" s="34">
        <v>2038</v>
      </c>
      <c r="AH38" s="34">
        <v>2039</v>
      </c>
      <c r="AI38" s="34">
        <v>2040</v>
      </c>
      <c r="AJ38" s="34">
        <v>2041</v>
      </c>
      <c r="AK38" s="34">
        <v>2042</v>
      </c>
      <c r="AL38" s="34">
        <v>2043</v>
      </c>
      <c r="AM38" s="34">
        <v>2044</v>
      </c>
      <c r="AN38" s="34">
        <v>2045</v>
      </c>
      <c r="AO38" s="34">
        <v>2046</v>
      </c>
      <c r="AP38" s="34">
        <v>2047</v>
      </c>
      <c r="AQ38" s="34">
        <v>2048</v>
      </c>
      <c r="AR38" s="34">
        <v>2049</v>
      </c>
      <c r="AS38" s="34">
        <v>2050</v>
      </c>
    </row>
    <row r="39" spans="1:45" x14ac:dyDescent="0.3">
      <c r="A39" s="148"/>
      <c r="B39" s="33"/>
      <c r="C39" s="33" t="s">
        <v>432</v>
      </c>
      <c r="D39" s="111" t="s">
        <v>442</v>
      </c>
      <c r="E39" s="74"/>
      <c r="F39" s="56">
        <v>0</v>
      </c>
      <c r="G39" s="56">
        <v>0</v>
      </c>
      <c r="H39" s="56">
        <v>0</v>
      </c>
      <c r="I39" s="56">
        <v>0</v>
      </c>
      <c r="J39" s="56">
        <v>0</v>
      </c>
      <c r="K39" s="56">
        <v>0</v>
      </c>
      <c r="L39" s="56">
        <v>0</v>
      </c>
      <c r="M39" s="56">
        <v>0</v>
      </c>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row>
    <row r="40" spans="1:45" x14ac:dyDescent="0.3">
      <c r="A40" s="148"/>
      <c r="B40" s="33"/>
      <c r="C40" s="33" t="s">
        <v>437</v>
      </c>
      <c r="D40" s="111" t="s">
        <v>443</v>
      </c>
      <c r="E40" s="74"/>
      <c r="F40" s="56">
        <v>623</v>
      </c>
      <c r="G40" s="56">
        <v>621</v>
      </c>
      <c r="H40" s="56">
        <v>592</v>
      </c>
      <c r="I40" s="56">
        <v>610</v>
      </c>
      <c r="J40" s="56">
        <v>646</v>
      </c>
      <c r="K40" s="56">
        <v>675</v>
      </c>
      <c r="L40" s="56">
        <v>685</v>
      </c>
      <c r="M40" s="56">
        <v>668</v>
      </c>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row>
    <row r="41" spans="1:45" x14ac:dyDescent="0.3">
      <c r="A41" s="148"/>
      <c r="B41" s="33"/>
      <c r="C41" s="33" t="s">
        <v>430</v>
      </c>
      <c r="D41" s="111" t="s">
        <v>444</v>
      </c>
      <c r="E41" s="74"/>
      <c r="F41" s="56">
        <v>594</v>
      </c>
      <c r="G41" s="56">
        <v>434</v>
      </c>
      <c r="H41" s="56">
        <v>353</v>
      </c>
      <c r="I41" s="56">
        <v>392</v>
      </c>
      <c r="J41" s="56">
        <v>368</v>
      </c>
      <c r="K41" s="56">
        <v>447</v>
      </c>
      <c r="L41" s="56">
        <v>214</v>
      </c>
      <c r="M41" s="56">
        <v>133</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row>
    <row r="42" spans="1:45" ht="28.8" x14ac:dyDescent="0.3">
      <c r="A42" s="148"/>
      <c r="B42" s="33" t="s">
        <v>164</v>
      </c>
      <c r="C42" s="33" t="s">
        <v>440</v>
      </c>
      <c r="D42" s="20"/>
      <c r="E42" s="74"/>
      <c r="F42" s="58">
        <f t="shared" ref="F42:K42" si="6">SUM(F39:F40)</f>
        <v>623</v>
      </c>
      <c r="G42" s="58">
        <f t="shared" si="6"/>
        <v>621</v>
      </c>
      <c r="H42" s="58">
        <f t="shared" si="6"/>
        <v>592</v>
      </c>
      <c r="I42" s="58">
        <f t="shared" si="6"/>
        <v>610</v>
      </c>
      <c r="J42" s="58">
        <f t="shared" si="6"/>
        <v>646</v>
      </c>
      <c r="K42" s="58">
        <f t="shared" si="6"/>
        <v>675</v>
      </c>
      <c r="L42" s="58">
        <f t="shared" ref="L42:AS42" si="7">IF(SUM(L39:L40)&gt;0, SUM(L39:L40), "")</f>
        <v>685</v>
      </c>
      <c r="M42" s="58">
        <f t="shared" si="7"/>
        <v>668</v>
      </c>
      <c r="N42" s="58" t="str">
        <f t="shared" si="7"/>
        <v/>
      </c>
      <c r="O42" s="58" t="str">
        <f t="shared" si="7"/>
        <v/>
      </c>
      <c r="P42" s="58" t="str">
        <f t="shared" si="7"/>
        <v/>
      </c>
      <c r="Q42" s="58" t="str">
        <f t="shared" si="7"/>
        <v/>
      </c>
      <c r="R42" s="58" t="str">
        <f t="shared" si="7"/>
        <v/>
      </c>
      <c r="S42" s="58" t="str">
        <f t="shared" si="7"/>
        <v/>
      </c>
      <c r="T42" s="58" t="str">
        <f t="shared" si="7"/>
        <v/>
      </c>
      <c r="U42" s="58" t="str">
        <f t="shared" si="7"/>
        <v/>
      </c>
      <c r="V42" s="58" t="str">
        <f t="shared" si="7"/>
        <v/>
      </c>
      <c r="W42" s="58" t="str">
        <f t="shared" si="7"/>
        <v/>
      </c>
      <c r="X42" s="58" t="str">
        <f t="shared" si="7"/>
        <v/>
      </c>
      <c r="Y42" s="58" t="str">
        <f t="shared" si="7"/>
        <v/>
      </c>
      <c r="Z42" s="58" t="str">
        <f t="shared" si="7"/>
        <v/>
      </c>
      <c r="AA42" s="58" t="str">
        <f t="shared" si="7"/>
        <v/>
      </c>
      <c r="AB42" s="58" t="str">
        <f t="shared" si="7"/>
        <v/>
      </c>
      <c r="AC42" s="58" t="str">
        <f t="shared" si="7"/>
        <v/>
      </c>
      <c r="AD42" s="58" t="str">
        <f t="shared" si="7"/>
        <v/>
      </c>
      <c r="AE42" s="58" t="str">
        <f t="shared" si="7"/>
        <v/>
      </c>
      <c r="AF42" s="58" t="str">
        <f t="shared" si="7"/>
        <v/>
      </c>
      <c r="AG42" s="58" t="str">
        <f t="shared" si="7"/>
        <v/>
      </c>
      <c r="AH42" s="58" t="str">
        <f t="shared" si="7"/>
        <v/>
      </c>
      <c r="AI42" s="58" t="str">
        <f t="shared" si="7"/>
        <v/>
      </c>
      <c r="AJ42" s="58" t="str">
        <f t="shared" si="7"/>
        <v/>
      </c>
      <c r="AK42" s="58" t="str">
        <f t="shared" si="7"/>
        <v/>
      </c>
      <c r="AL42" s="58" t="str">
        <f t="shared" si="7"/>
        <v/>
      </c>
      <c r="AM42" s="58" t="str">
        <f t="shared" si="7"/>
        <v/>
      </c>
      <c r="AN42" s="58" t="str">
        <f t="shared" si="7"/>
        <v/>
      </c>
      <c r="AO42" s="58" t="str">
        <f t="shared" si="7"/>
        <v/>
      </c>
      <c r="AP42" s="58" t="str">
        <f t="shared" si="7"/>
        <v/>
      </c>
      <c r="AQ42" s="58" t="str">
        <f t="shared" si="7"/>
        <v/>
      </c>
      <c r="AR42" s="58" t="str">
        <f t="shared" si="7"/>
        <v/>
      </c>
      <c r="AS42" s="58" t="str">
        <f t="shared" si="7"/>
        <v/>
      </c>
    </row>
    <row r="43" spans="1:45" x14ac:dyDescent="0.3">
      <c r="A43" s="148"/>
      <c r="B43" s="33" t="s">
        <v>166</v>
      </c>
      <c r="C43" s="33" t="s">
        <v>434</v>
      </c>
      <c r="D43" s="20"/>
      <c r="E43" s="74"/>
      <c r="F43" s="58">
        <f t="shared" ref="F43:K43" si="8">F41*$C$9</f>
        <v>53.728653489246213</v>
      </c>
      <c r="G43" s="58">
        <f t="shared" si="8"/>
        <v>39.256288913018274</v>
      </c>
      <c r="H43" s="58">
        <f t="shared" si="8"/>
        <v>31.929654346302886</v>
      </c>
      <c r="I43" s="58">
        <f t="shared" si="8"/>
        <v>35.457293211758447</v>
      </c>
      <c r="J43" s="58">
        <f t="shared" si="8"/>
        <v>33.28643852532425</v>
      </c>
      <c r="K43" s="58">
        <f t="shared" si="8"/>
        <v>40.432168534836798</v>
      </c>
      <c r="L43" s="58">
        <f t="shared" ref="L43:AS43" si="9">IF(L41&gt;0, L41*$C$9, "")</f>
        <v>19.356787620704864</v>
      </c>
      <c r="M43" s="58">
        <f t="shared" si="9"/>
        <v>12.030153053989473</v>
      </c>
      <c r="N43" s="58" t="str">
        <f t="shared" si="9"/>
        <v/>
      </c>
      <c r="O43" s="58" t="str">
        <f t="shared" si="9"/>
        <v/>
      </c>
      <c r="P43" s="58" t="str">
        <f t="shared" si="9"/>
        <v/>
      </c>
      <c r="Q43" s="58" t="str">
        <f t="shared" si="9"/>
        <v/>
      </c>
      <c r="R43" s="58" t="str">
        <f t="shared" si="9"/>
        <v/>
      </c>
      <c r="S43" s="58" t="str">
        <f t="shared" si="9"/>
        <v/>
      </c>
      <c r="T43" s="58" t="str">
        <f t="shared" si="9"/>
        <v/>
      </c>
      <c r="U43" s="58" t="str">
        <f t="shared" si="9"/>
        <v/>
      </c>
      <c r="V43" s="58" t="str">
        <f t="shared" si="9"/>
        <v/>
      </c>
      <c r="W43" s="58" t="str">
        <f t="shared" si="9"/>
        <v/>
      </c>
      <c r="X43" s="58" t="str">
        <f t="shared" si="9"/>
        <v/>
      </c>
      <c r="Y43" s="58" t="str">
        <f t="shared" si="9"/>
        <v/>
      </c>
      <c r="Z43" s="58" t="str">
        <f t="shared" si="9"/>
        <v/>
      </c>
      <c r="AA43" s="58" t="str">
        <f t="shared" si="9"/>
        <v/>
      </c>
      <c r="AB43" s="58" t="str">
        <f t="shared" si="9"/>
        <v/>
      </c>
      <c r="AC43" s="58" t="str">
        <f t="shared" si="9"/>
        <v/>
      </c>
      <c r="AD43" s="58" t="str">
        <f t="shared" si="9"/>
        <v/>
      </c>
      <c r="AE43" s="58" t="str">
        <f t="shared" si="9"/>
        <v/>
      </c>
      <c r="AF43" s="58" t="str">
        <f t="shared" si="9"/>
        <v/>
      </c>
      <c r="AG43" s="58" t="str">
        <f t="shared" si="9"/>
        <v/>
      </c>
      <c r="AH43" s="58" t="str">
        <f t="shared" si="9"/>
        <v/>
      </c>
      <c r="AI43" s="58" t="str">
        <f t="shared" si="9"/>
        <v/>
      </c>
      <c r="AJ43" s="58" t="str">
        <f t="shared" si="9"/>
        <v/>
      </c>
      <c r="AK43" s="58" t="str">
        <f t="shared" si="9"/>
        <v/>
      </c>
      <c r="AL43" s="58" t="str">
        <f t="shared" si="9"/>
        <v/>
      </c>
      <c r="AM43" s="58" t="str">
        <f t="shared" si="9"/>
        <v/>
      </c>
      <c r="AN43" s="58" t="str">
        <f t="shared" si="9"/>
        <v/>
      </c>
      <c r="AO43" s="58" t="str">
        <f t="shared" si="9"/>
        <v/>
      </c>
      <c r="AP43" s="58" t="str">
        <f t="shared" si="9"/>
        <v/>
      </c>
      <c r="AQ43" s="58" t="str">
        <f t="shared" si="9"/>
        <v/>
      </c>
      <c r="AR43" s="58" t="str">
        <f t="shared" si="9"/>
        <v/>
      </c>
      <c r="AS43" s="58" t="str">
        <f t="shared" si="9"/>
        <v/>
      </c>
    </row>
    <row r="44" spans="1:45" x14ac:dyDescent="0.3">
      <c r="A44" s="148"/>
      <c r="B44" s="170"/>
      <c r="C44" s="172"/>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row>
    <row r="45" spans="1:45" x14ac:dyDescent="0.3">
      <c r="A45" s="148"/>
      <c r="B45" s="170"/>
      <c r="C45" s="170"/>
      <c r="D45" s="170"/>
      <c r="E45" s="170"/>
      <c r="F45" s="170"/>
      <c r="G45" s="170"/>
      <c r="H45" s="170"/>
      <c r="I45" s="170"/>
      <c r="J45" s="170"/>
      <c r="K45" s="170"/>
    </row>
    <row r="46" spans="1:45" ht="16.2" thickBot="1" x14ac:dyDescent="0.35">
      <c r="A46" s="146" t="str">
        <f>"@"&amp;COUNTIF(A$1:A45,"@*")+1</f>
        <v>@6</v>
      </c>
      <c r="B46" s="54" t="s">
        <v>445</v>
      </c>
      <c r="C46" s="54"/>
      <c r="D46" s="54"/>
      <c r="E46" s="54"/>
      <c r="F46" s="54"/>
      <c r="G46" s="54"/>
      <c r="H46" s="54"/>
      <c r="I46" s="54"/>
      <c r="J46" s="54"/>
      <c r="K46" s="54"/>
    </row>
    <row r="47" spans="1:45" x14ac:dyDescent="0.3">
      <c r="A47" s="148"/>
      <c r="B47" s="171" t="s">
        <v>446</v>
      </c>
      <c r="C47" s="170" t="s">
        <v>447</v>
      </c>
      <c r="F47" s="170"/>
      <c r="G47" s="170"/>
      <c r="H47" s="170"/>
      <c r="I47" s="170"/>
      <c r="J47" s="170"/>
      <c r="K47" s="8"/>
    </row>
    <row r="48" spans="1:45" x14ac:dyDescent="0.3">
      <c r="A48" s="148"/>
      <c r="B48" s="171"/>
      <c r="C48" s="170"/>
      <c r="F48" s="170"/>
      <c r="G48" s="170"/>
      <c r="H48" s="170"/>
      <c r="I48" s="170"/>
      <c r="J48" s="170"/>
      <c r="K48" s="8"/>
    </row>
    <row r="49" spans="1:45" x14ac:dyDescent="0.3">
      <c r="A49" s="148"/>
      <c r="B49" s="33" t="s">
        <v>269</v>
      </c>
      <c r="C49" s="168" t="s">
        <v>427</v>
      </c>
    </row>
    <row r="50" spans="1:45" ht="30.6" x14ac:dyDescent="0.3">
      <c r="A50" s="148"/>
      <c r="B50" s="171"/>
      <c r="C50" s="170"/>
      <c r="E50" s="72" t="s">
        <v>271</v>
      </c>
      <c r="F50" s="170"/>
      <c r="G50" s="170"/>
      <c r="H50" s="170"/>
      <c r="I50" s="170"/>
      <c r="J50" s="170"/>
      <c r="K50" s="8"/>
    </row>
    <row r="51" spans="1:45" x14ac:dyDescent="0.3">
      <c r="A51" s="148"/>
      <c r="B51" s="33" t="s">
        <v>109</v>
      </c>
      <c r="C51" s="33" t="s">
        <v>428</v>
      </c>
      <c r="D51" s="33" t="s">
        <v>429</v>
      </c>
      <c r="E51" s="33" t="s">
        <v>275</v>
      </c>
      <c r="F51" s="34">
        <v>2011</v>
      </c>
      <c r="G51" s="34">
        <v>2012</v>
      </c>
      <c r="H51" s="34">
        <v>2013</v>
      </c>
      <c r="I51" s="34">
        <v>2014</v>
      </c>
      <c r="J51" s="34">
        <v>2015</v>
      </c>
      <c r="K51" s="34">
        <v>2016</v>
      </c>
      <c r="L51" s="34">
        <v>2017</v>
      </c>
      <c r="M51" s="34">
        <v>2018</v>
      </c>
      <c r="N51" s="34">
        <v>2019</v>
      </c>
      <c r="O51" s="34">
        <v>2020</v>
      </c>
      <c r="P51" s="34">
        <v>2021</v>
      </c>
      <c r="Q51" s="34">
        <v>2022</v>
      </c>
      <c r="R51" s="34">
        <v>2023</v>
      </c>
      <c r="S51" s="34">
        <v>2024</v>
      </c>
      <c r="T51" s="34">
        <v>2025</v>
      </c>
      <c r="U51" s="34">
        <v>2026</v>
      </c>
      <c r="V51" s="34">
        <v>2027</v>
      </c>
      <c r="W51" s="34">
        <v>2028</v>
      </c>
      <c r="X51" s="34">
        <v>2029</v>
      </c>
      <c r="Y51" s="34">
        <v>2030</v>
      </c>
      <c r="Z51" s="34">
        <v>2031</v>
      </c>
      <c r="AA51" s="34">
        <v>2032</v>
      </c>
      <c r="AB51" s="34">
        <v>2033</v>
      </c>
      <c r="AC51" s="34">
        <v>2034</v>
      </c>
      <c r="AD51" s="34">
        <v>2035</v>
      </c>
      <c r="AE51" s="34">
        <v>2036</v>
      </c>
      <c r="AF51" s="34">
        <v>2037</v>
      </c>
      <c r="AG51" s="34">
        <v>2038</v>
      </c>
      <c r="AH51" s="34">
        <v>2039</v>
      </c>
      <c r="AI51" s="34">
        <v>2040</v>
      </c>
      <c r="AJ51" s="34">
        <v>2041</v>
      </c>
      <c r="AK51" s="34">
        <v>2042</v>
      </c>
      <c r="AL51" s="34">
        <v>2043</v>
      </c>
      <c r="AM51" s="34">
        <v>2044</v>
      </c>
      <c r="AN51" s="34">
        <v>2045</v>
      </c>
      <c r="AO51" s="34">
        <v>2046</v>
      </c>
      <c r="AP51" s="34">
        <v>2047</v>
      </c>
      <c r="AQ51" s="34">
        <v>2048</v>
      </c>
      <c r="AR51" s="34">
        <v>2049</v>
      </c>
      <c r="AS51" s="34">
        <v>2050</v>
      </c>
    </row>
    <row r="52" spans="1:45" x14ac:dyDescent="0.3">
      <c r="A52" s="148"/>
      <c r="B52" s="33"/>
      <c r="C52" s="33" t="s">
        <v>432</v>
      </c>
      <c r="D52" s="111" t="s">
        <v>448</v>
      </c>
      <c r="E52" s="74"/>
      <c r="F52" s="56">
        <v>-18040</v>
      </c>
      <c r="G52" s="56">
        <v>-17571</v>
      </c>
      <c r="H52" s="56">
        <v>-16261</v>
      </c>
      <c r="I52" s="56">
        <v>-19947</v>
      </c>
      <c r="J52" s="56">
        <v>-18906</v>
      </c>
      <c r="K52" s="56">
        <v>-20283</v>
      </c>
      <c r="L52" s="56">
        <v>-20561</v>
      </c>
      <c r="M52" s="56">
        <v>-20898</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row>
    <row r="53" spans="1:45" x14ac:dyDescent="0.3">
      <c r="A53" s="148"/>
      <c r="B53" s="33"/>
      <c r="C53" s="33" t="s">
        <v>437</v>
      </c>
      <c r="D53" s="111" t="s">
        <v>449</v>
      </c>
      <c r="E53" s="74"/>
      <c r="F53" s="56">
        <v>-3795</v>
      </c>
      <c r="G53" s="56">
        <v>-4068</v>
      </c>
      <c r="H53" s="56">
        <v>-3293</v>
      </c>
      <c r="I53" s="56">
        <v>-3598</v>
      </c>
      <c r="J53" s="56">
        <v>-4506</v>
      </c>
      <c r="K53" s="56">
        <v>-5314</v>
      </c>
      <c r="L53" s="56">
        <v>-5132</v>
      </c>
      <c r="M53" s="56">
        <v>-5118</v>
      </c>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row>
    <row r="54" spans="1:45" x14ac:dyDescent="0.3">
      <c r="A54" s="148"/>
      <c r="B54" s="33"/>
      <c r="C54" s="33" t="s">
        <v>430</v>
      </c>
      <c r="D54" s="111" t="s">
        <v>450</v>
      </c>
      <c r="E54" s="74"/>
      <c r="F54" s="187">
        <v>-58161.5172421889</v>
      </c>
      <c r="G54" s="56">
        <v>-57638.960199944398</v>
      </c>
      <c r="H54" s="56">
        <v>-53527.137938537897</v>
      </c>
      <c r="I54" s="56">
        <v>-49013.025995340999</v>
      </c>
      <c r="J54" s="56">
        <v>-48094.299773888801</v>
      </c>
      <c r="K54" s="56">
        <v>-23292.700045769601</v>
      </c>
      <c r="L54" s="56">
        <v>-19528.064015031301</v>
      </c>
      <c r="M54" s="56">
        <v>-22489</v>
      </c>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row>
    <row r="55" spans="1:45" ht="28.8" x14ac:dyDescent="0.3">
      <c r="A55" s="148"/>
      <c r="B55" s="33" t="s">
        <v>164</v>
      </c>
      <c r="C55" s="33" t="s">
        <v>440</v>
      </c>
      <c r="D55" s="20"/>
      <c r="E55" s="74"/>
      <c r="F55" s="58">
        <f t="shared" ref="F55:K55" si="10">SUM(F52:F53)*-1</f>
        <v>21835</v>
      </c>
      <c r="G55" s="58">
        <f t="shared" si="10"/>
        <v>21639</v>
      </c>
      <c r="H55" s="58">
        <f t="shared" si="10"/>
        <v>19554</v>
      </c>
      <c r="I55" s="58">
        <f t="shared" si="10"/>
        <v>23545</v>
      </c>
      <c r="J55" s="58">
        <f t="shared" si="10"/>
        <v>23412</v>
      </c>
      <c r="K55" s="58">
        <f t="shared" si="10"/>
        <v>25597</v>
      </c>
      <c r="L55" s="58">
        <f>IF(SUM(L52:L53)&lt;0, SUM(L52:L53)*-1, "")</f>
        <v>25693</v>
      </c>
      <c r="M55" s="58">
        <f t="shared" ref="M55:AS55" si="11">IF(SUM(M52:M53)&lt;0, SUM(M52:M53)*-1, "")</f>
        <v>26016</v>
      </c>
      <c r="N55" s="58" t="str">
        <f t="shared" si="11"/>
        <v/>
      </c>
      <c r="O55" s="58" t="str">
        <f t="shared" si="11"/>
        <v/>
      </c>
      <c r="P55" s="58" t="str">
        <f t="shared" si="11"/>
        <v/>
      </c>
      <c r="Q55" s="58" t="str">
        <f t="shared" si="11"/>
        <v/>
      </c>
      <c r="R55" s="58" t="str">
        <f t="shared" si="11"/>
        <v/>
      </c>
      <c r="S55" s="58" t="str">
        <f t="shared" si="11"/>
        <v/>
      </c>
      <c r="T55" s="58" t="str">
        <f t="shared" si="11"/>
        <v/>
      </c>
      <c r="U55" s="58" t="str">
        <f t="shared" si="11"/>
        <v/>
      </c>
      <c r="V55" s="58" t="str">
        <f t="shared" si="11"/>
        <v/>
      </c>
      <c r="W55" s="58" t="str">
        <f t="shared" si="11"/>
        <v/>
      </c>
      <c r="X55" s="58" t="str">
        <f t="shared" si="11"/>
        <v/>
      </c>
      <c r="Y55" s="58" t="str">
        <f t="shared" si="11"/>
        <v/>
      </c>
      <c r="Z55" s="58" t="str">
        <f t="shared" si="11"/>
        <v/>
      </c>
      <c r="AA55" s="58" t="str">
        <f t="shared" si="11"/>
        <v/>
      </c>
      <c r="AB55" s="58" t="str">
        <f t="shared" si="11"/>
        <v/>
      </c>
      <c r="AC55" s="58" t="str">
        <f t="shared" si="11"/>
        <v/>
      </c>
      <c r="AD55" s="58" t="str">
        <f t="shared" si="11"/>
        <v/>
      </c>
      <c r="AE55" s="58" t="str">
        <f t="shared" si="11"/>
        <v/>
      </c>
      <c r="AF55" s="58" t="str">
        <f t="shared" si="11"/>
        <v/>
      </c>
      <c r="AG55" s="58" t="str">
        <f t="shared" si="11"/>
        <v/>
      </c>
      <c r="AH55" s="58" t="str">
        <f t="shared" si="11"/>
        <v/>
      </c>
      <c r="AI55" s="58" t="str">
        <f t="shared" si="11"/>
        <v/>
      </c>
      <c r="AJ55" s="58" t="str">
        <f t="shared" si="11"/>
        <v/>
      </c>
      <c r="AK55" s="58" t="str">
        <f t="shared" si="11"/>
        <v/>
      </c>
      <c r="AL55" s="58" t="str">
        <f t="shared" si="11"/>
        <v/>
      </c>
      <c r="AM55" s="58" t="str">
        <f t="shared" si="11"/>
        <v/>
      </c>
      <c r="AN55" s="58" t="str">
        <f t="shared" si="11"/>
        <v/>
      </c>
      <c r="AO55" s="58" t="str">
        <f t="shared" si="11"/>
        <v/>
      </c>
      <c r="AP55" s="58" t="str">
        <f t="shared" si="11"/>
        <v/>
      </c>
      <c r="AQ55" s="58" t="str">
        <f t="shared" si="11"/>
        <v/>
      </c>
      <c r="AR55" s="58" t="str">
        <f t="shared" si="11"/>
        <v/>
      </c>
      <c r="AS55" s="58" t="str">
        <f t="shared" si="11"/>
        <v/>
      </c>
    </row>
    <row r="56" spans="1:45" x14ac:dyDescent="0.3">
      <c r="A56" s="148"/>
      <c r="B56" s="33" t="s">
        <v>166</v>
      </c>
      <c r="C56" s="33" t="s">
        <v>434</v>
      </c>
      <c r="D56" s="20"/>
      <c r="E56" s="74"/>
      <c r="F56" s="58">
        <f t="shared" ref="F56:M56" si="12">F54*$C$9*-1</f>
        <v>5260.8417614720311</v>
      </c>
      <c r="G56" s="58">
        <f t="shared" si="12"/>
        <v>5213.5752863017951</v>
      </c>
      <c r="H56" s="58">
        <f t="shared" si="12"/>
        <v>4841.6515935535144</v>
      </c>
      <c r="I56" s="58">
        <f t="shared" si="12"/>
        <v>4433.33988242945</v>
      </c>
      <c r="J56" s="58">
        <f t="shared" si="12"/>
        <v>4350.2390022882219</v>
      </c>
      <c r="K56" s="58">
        <f t="shared" si="12"/>
        <v>2106.8777939193674</v>
      </c>
      <c r="L56" s="58">
        <f t="shared" si="12"/>
        <v>1766.3578868340655</v>
      </c>
      <c r="M56" s="58">
        <f t="shared" si="12"/>
        <v>2034.1812934674379</v>
      </c>
      <c r="N56" s="58"/>
      <c r="O56" s="58"/>
      <c r="P56" s="58" t="str">
        <f t="shared" ref="P56:AS56" si="13">IF(P54&lt;0, P54*$C$9*-1, "")</f>
        <v/>
      </c>
      <c r="Q56" s="58" t="str">
        <f t="shared" si="13"/>
        <v/>
      </c>
      <c r="R56" s="58" t="str">
        <f t="shared" si="13"/>
        <v/>
      </c>
      <c r="S56" s="58" t="str">
        <f t="shared" si="13"/>
        <v/>
      </c>
      <c r="T56" s="58" t="str">
        <f t="shared" si="13"/>
        <v/>
      </c>
      <c r="U56" s="58" t="str">
        <f t="shared" si="13"/>
        <v/>
      </c>
      <c r="V56" s="58" t="str">
        <f t="shared" si="13"/>
        <v/>
      </c>
      <c r="W56" s="58" t="str">
        <f t="shared" si="13"/>
        <v/>
      </c>
      <c r="X56" s="58" t="str">
        <f t="shared" si="13"/>
        <v/>
      </c>
      <c r="Y56" s="58" t="str">
        <f t="shared" si="13"/>
        <v/>
      </c>
      <c r="Z56" s="58" t="str">
        <f t="shared" si="13"/>
        <v/>
      </c>
      <c r="AA56" s="58" t="str">
        <f t="shared" si="13"/>
        <v/>
      </c>
      <c r="AB56" s="58" t="str">
        <f t="shared" si="13"/>
        <v/>
      </c>
      <c r="AC56" s="58" t="str">
        <f t="shared" si="13"/>
        <v/>
      </c>
      <c r="AD56" s="58" t="str">
        <f t="shared" si="13"/>
        <v/>
      </c>
      <c r="AE56" s="58" t="str">
        <f t="shared" si="13"/>
        <v/>
      </c>
      <c r="AF56" s="58" t="str">
        <f t="shared" si="13"/>
        <v/>
      </c>
      <c r="AG56" s="58" t="str">
        <f t="shared" si="13"/>
        <v/>
      </c>
      <c r="AH56" s="58" t="str">
        <f t="shared" si="13"/>
        <v/>
      </c>
      <c r="AI56" s="58" t="str">
        <f t="shared" si="13"/>
        <v/>
      </c>
      <c r="AJ56" s="58" t="str">
        <f t="shared" si="13"/>
        <v/>
      </c>
      <c r="AK56" s="58" t="str">
        <f t="shared" si="13"/>
        <v/>
      </c>
      <c r="AL56" s="58" t="str">
        <f t="shared" si="13"/>
        <v/>
      </c>
      <c r="AM56" s="58" t="str">
        <f t="shared" si="13"/>
        <v/>
      </c>
      <c r="AN56" s="58" t="str">
        <f t="shared" si="13"/>
        <v/>
      </c>
      <c r="AO56" s="58" t="str">
        <f t="shared" si="13"/>
        <v/>
      </c>
      <c r="AP56" s="58" t="str">
        <f t="shared" si="13"/>
        <v/>
      </c>
      <c r="AQ56" s="58" t="str">
        <f t="shared" si="13"/>
        <v/>
      </c>
      <c r="AR56" s="58" t="str">
        <f t="shared" si="13"/>
        <v/>
      </c>
      <c r="AS56" s="58" t="str">
        <f t="shared" si="13"/>
        <v/>
      </c>
    </row>
    <row r="57" spans="1:45" x14ac:dyDescent="0.3">
      <c r="A57" s="148"/>
      <c r="B57" s="170"/>
      <c r="C57" s="172"/>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row>
    <row r="58" spans="1:45" x14ac:dyDescent="0.3">
      <c r="A58" s="148"/>
      <c r="B58" s="170"/>
      <c r="C58" s="170"/>
      <c r="D58" s="170"/>
      <c r="E58" s="170"/>
      <c r="F58" s="170"/>
      <c r="G58" s="170"/>
      <c r="H58" s="170"/>
      <c r="I58" s="170"/>
      <c r="J58" s="170"/>
      <c r="K58" s="170"/>
    </row>
    <row r="59" spans="1:45" ht="16.2" thickBot="1" x14ac:dyDescent="0.35">
      <c r="A59" s="146" t="str">
        <f>"@"&amp;COUNTIF(A$1:A58,"@*")+1</f>
        <v>@7</v>
      </c>
      <c r="B59" s="54" t="s">
        <v>451</v>
      </c>
      <c r="C59" s="54"/>
      <c r="D59" s="54"/>
      <c r="E59" s="54"/>
      <c r="F59" s="54"/>
      <c r="G59" s="54"/>
      <c r="H59" s="54"/>
      <c r="I59" s="54"/>
      <c r="J59" s="54"/>
      <c r="K59" s="54"/>
    </row>
    <row r="60" spans="1:45" x14ac:dyDescent="0.3">
      <c r="A60" s="148"/>
      <c r="B60" s="171" t="s">
        <v>446</v>
      </c>
      <c r="C60" s="170" t="s">
        <v>447</v>
      </c>
      <c r="F60" s="170"/>
      <c r="G60" s="170"/>
      <c r="H60" s="170"/>
      <c r="I60" s="170"/>
      <c r="J60" s="170"/>
      <c r="K60" s="8"/>
    </row>
    <row r="61" spans="1:45" x14ac:dyDescent="0.3">
      <c r="A61" s="148"/>
      <c r="B61" s="171"/>
      <c r="C61" s="170"/>
      <c r="F61" s="170"/>
      <c r="G61" s="170"/>
      <c r="H61" s="170"/>
      <c r="I61" s="170"/>
      <c r="J61" s="170"/>
      <c r="K61" s="8"/>
    </row>
    <row r="62" spans="1:45" x14ac:dyDescent="0.3">
      <c r="A62" s="148"/>
      <c r="B62" s="33" t="s">
        <v>269</v>
      </c>
      <c r="C62" s="168" t="s">
        <v>427</v>
      </c>
    </row>
    <row r="63" spans="1:45" ht="30.6" x14ac:dyDescent="0.3">
      <c r="A63" s="148"/>
      <c r="B63" s="171"/>
      <c r="C63" s="170"/>
      <c r="D63" s="170"/>
      <c r="E63" s="72" t="s">
        <v>271</v>
      </c>
      <c r="F63" s="170"/>
      <c r="G63" s="170"/>
      <c r="H63" s="170"/>
      <c r="I63" s="170"/>
      <c r="J63" s="170"/>
      <c r="K63" s="8"/>
    </row>
    <row r="64" spans="1:45" x14ac:dyDescent="0.3">
      <c r="A64" s="148"/>
      <c r="B64" s="33" t="s">
        <v>109</v>
      </c>
      <c r="C64" s="33" t="s">
        <v>428</v>
      </c>
      <c r="D64" s="33" t="s">
        <v>429</v>
      </c>
      <c r="E64" s="33" t="s">
        <v>275</v>
      </c>
      <c r="F64" s="34">
        <v>2011</v>
      </c>
      <c r="G64" s="34">
        <v>2012</v>
      </c>
      <c r="H64" s="34">
        <v>2013</v>
      </c>
      <c r="I64" s="34">
        <v>2014</v>
      </c>
      <c r="J64" s="34">
        <v>2015</v>
      </c>
      <c r="K64" s="34">
        <v>2016</v>
      </c>
      <c r="L64" s="34">
        <v>2017</v>
      </c>
      <c r="M64" s="34">
        <v>2018</v>
      </c>
      <c r="N64" s="34">
        <v>2019</v>
      </c>
      <c r="O64" s="34">
        <v>2020</v>
      </c>
      <c r="P64" s="34">
        <v>2021</v>
      </c>
      <c r="Q64" s="34">
        <v>2022</v>
      </c>
      <c r="R64" s="34">
        <v>2023</v>
      </c>
      <c r="S64" s="34">
        <v>2024</v>
      </c>
      <c r="T64" s="34">
        <v>2025</v>
      </c>
      <c r="U64" s="34">
        <v>2026</v>
      </c>
      <c r="V64" s="34">
        <v>2027</v>
      </c>
      <c r="W64" s="34">
        <v>2028</v>
      </c>
      <c r="X64" s="34">
        <v>2029</v>
      </c>
      <c r="Y64" s="34">
        <v>2030</v>
      </c>
      <c r="Z64" s="34">
        <v>2031</v>
      </c>
      <c r="AA64" s="34">
        <v>2032</v>
      </c>
      <c r="AB64" s="34">
        <v>2033</v>
      </c>
      <c r="AC64" s="34">
        <v>2034</v>
      </c>
      <c r="AD64" s="34">
        <v>2035</v>
      </c>
      <c r="AE64" s="34">
        <v>2036</v>
      </c>
      <c r="AF64" s="34">
        <v>2037</v>
      </c>
      <c r="AG64" s="34">
        <v>2038</v>
      </c>
      <c r="AH64" s="34">
        <v>2039</v>
      </c>
      <c r="AI64" s="34">
        <v>2040</v>
      </c>
      <c r="AJ64" s="34">
        <v>2041</v>
      </c>
      <c r="AK64" s="34">
        <v>2042</v>
      </c>
      <c r="AL64" s="34">
        <v>2043</v>
      </c>
      <c r="AM64" s="34">
        <v>2044</v>
      </c>
      <c r="AN64" s="34">
        <v>2045</v>
      </c>
      <c r="AO64" s="34">
        <v>2046</v>
      </c>
      <c r="AP64" s="34">
        <v>2047</v>
      </c>
      <c r="AQ64" s="34">
        <v>2048</v>
      </c>
      <c r="AR64" s="34">
        <v>2049</v>
      </c>
      <c r="AS64" s="34">
        <v>2050</v>
      </c>
    </row>
    <row r="65" spans="1:125" x14ac:dyDescent="0.3">
      <c r="A65" s="148"/>
      <c r="B65" s="33"/>
      <c r="C65" s="33" t="s">
        <v>432</v>
      </c>
      <c r="D65" s="111" t="s">
        <v>452</v>
      </c>
      <c r="E65" s="74"/>
      <c r="F65" s="56">
        <v>-24819</v>
      </c>
      <c r="G65" s="56">
        <v>-17095</v>
      </c>
      <c r="H65" s="56">
        <v>-17542</v>
      </c>
      <c r="I65" s="56">
        <v>-13328</v>
      </c>
      <c r="J65" s="56">
        <v>-19178</v>
      </c>
      <c r="K65" s="56">
        <v>-17796</v>
      </c>
      <c r="L65" s="56">
        <v>-18134</v>
      </c>
      <c r="M65" s="56">
        <v>-23081</v>
      </c>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row>
    <row r="66" spans="1:125" x14ac:dyDescent="0.3">
      <c r="A66" s="148"/>
      <c r="B66" s="33"/>
      <c r="C66" s="33" t="s">
        <v>437</v>
      </c>
      <c r="D66" s="111" t="s">
        <v>453</v>
      </c>
      <c r="E66" s="74"/>
      <c r="F66" s="56">
        <v>-1460</v>
      </c>
      <c r="G66" s="56">
        <v>-3120</v>
      </c>
      <c r="H66" s="56">
        <v>-1823</v>
      </c>
      <c r="I66" s="56">
        <v>-1536</v>
      </c>
      <c r="J66" s="56">
        <v>-973</v>
      </c>
      <c r="K66" s="56">
        <v>-677</v>
      </c>
      <c r="L66" s="56">
        <v>-823</v>
      </c>
      <c r="M66" s="56">
        <v>-350</v>
      </c>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row>
    <row r="67" spans="1:125" x14ac:dyDescent="0.3">
      <c r="A67" s="148"/>
      <c r="B67" s="33"/>
      <c r="C67" s="33" t="s">
        <v>430</v>
      </c>
      <c r="D67" s="111" t="s">
        <v>454</v>
      </c>
      <c r="E67" s="74"/>
      <c r="F67" s="56">
        <v>-181756</v>
      </c>
      <c r="G67" s="56">
        <v>-143767</v>
      </c>
      <c r="H67" s="56">
        <v>-173309</v>
      </c>
      <c r="I67" s="56">
        <v>-180212</v>
      </c>
      <c r="J67" s="56">
        <v>-248310</v>
      </c>
      <c r="K67" s="56">
        <v>-322306</v>
      </c>
      <c r="L67" s="56">
        <v>-331670</v>
      </c>
      <c r="M67" s="56">
        <v>-304102</v>
      </c>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row>
    <row r="68" spans="1:125" ht="28.8" x14ac:dyDescent="0.3">
      <c r="A68" s="148"/>
      <c r="B68" s="33" t="s">
        <v>164</v>
      </c>
      <c r="C68" s="33" t="s">
        <v>440</v>
      </c>
      <c r="D68" s="20"/>
      <c r="E68" s="74"/>
      <c r="F68" s="58">
        <f t="shared" ref="F68:K68" si="14">SUM(F65:F66)*-1</f>
        <v>26279</v>
      </c>
      <c r="G68" s="58">
        <f t="shared" si="14"/>
        <v>20215</v>
      </c>
      <c r="H68" s="58">
        <f t="shared" si="14"/>
        <v>19365</v>
      </c>
      <c r="I68" s="58">
        <f t="shared" si="14"/>
        <v>14864</v>
      </c>
      <c r="J68" s="58">
        <f t="shared" si="14"/>
        <v>20151</v>
      </c>
      <c r="K68" s="58">
        <f t="shared" si="14"/>
        <v>18473</v>
      </c>
      <c r="L68" s="58">
        <f t="shared" ref="L68:AS68" si="15">IF(SUM(L65:L66)&lt;0, SUM(L65:L66)*-1, "")</f>
        <v>18957</v>
      </c>
      <c r="M68" s="58">
        <f t="shared" si="15"/>
        <v>23431</v>
      </c>
      <c r="N68" s="58" t="str">
        <f t="shared" si="15"/>
        <v/>
      </c>
      <c r="O68" s="58" t="str">
        <f t="shared" si="15"/>
        <v/>
      </c>
      <c r="P68" s="58" t="str">
        <f t="shared" si="15"/>
        <v/>
      </c>
      <c r="Q68" s="58" t="str">
        <f t="shared" si="15"/>
        <v/>
      </c>
      <c r="R68" s="58" t="str">
        <f t="shared" si="15"/>
        <v/>
      </c>
      <c r="S68" s="58" t="str">
        <f t="shared" si="15"/>
        <v/>
      </c>
      <c r="T68" s="58" t="str">
        <f t="shared" si="15"/>
        <v/>
      </c>
      <c r="U68" s="58" t="str">
        <f t="shared" si="15"/>
        <v/>
      </c>
      <c r="V68" s="58" t="str">
        <f t="shared" si="15"/>
        <v/>
      </c>
      <c r="W68" s="58" t="str">
        <f t="shared" si="15"/>
        <v/>
      </c>
      <c r="X68" s="58" t="str">
        <f t="shared" si="15"/>
        <v/>
      </c>
      <c r="Y68" s="58" t="str">
        <f t="shared" si="15"/>
        <v/>
      </c>
      <c r="Z68" s="58" t="str">
        <f t="shared" si="15"/>
        <v/>
      </c>
      <c r="AA68" s="58" t="str">
        <f t="shared" si="15"/>
        <v/>
      </c>
      <c r="AB68" s="58" t="str">
        <f t="shared" si="15"/>
        <v/>
      </c>
      <c r="AC68" s="58" t="str">
        <f t="shared" si="15"/>
        <v/>
      </c>
      <c r="AD68" s="58" t="str">
        <f t="shared" si="15"/>
        <v/>
      </c>
      <c r="AE68" s="58" t="str">
        <f t="shared" si="15"/>
        <v/>
      </c>
      <c r="AF68" s="58" t="str">
        <f t="shared" si="15"/>
        <v/>
      </c>
      <c r="AG68" s="58" t="str">
        <f t="shared" si="15"/>
        <v/>
      </c>
      <c r="AH68" s="58" t="str">
        <f t="shared" si="15"/>
        <v/>
      </c>
      <c r="AI68" s="58" t="str">
        <f t="shared" si="15"/>
        <v/>
      </c>
      <c r="AJ68" s="58" t="str">
        <f t="shared" si="15"/>
        <v/>
      </c>
      <c r="AK68" s="58" t="str">
        <f t="shared" si="15"/>
        <v/>
      </c>
      <c r="AL68" s="58" t="str">
        <f t="shared" si="15"/>
        <v/>
      </c>
      <c r="AM68" s="58" t="str">
        <f t="shared" si="15"/>
        <v/>
      </c>
      <c r="AN68" s="58" t="str">
        <f t="shared" si="15"/>
        <v/>
      </c>
      <c r="AO68" s="58" t="str">
        <f t="shared" si="15"/>
        <v/>
      </c>
      <c r="AP68" s="58" t="str">
        <f t="shared" si="15"/>
        <v/>
      </c>
      <c r="AQ68" s="58" t="str">
        <f t="shared" si="15"/>
        <v/>
      </c>
      <c r="AR68" s="58" t="str">
        <f t="shared" si="15"/>
        <v/>
      </c>
      <c r="AS68" s="58" t="str">
        <f t="shared" si="15"/>
        <v/>
      </c>
    </row>
    <row r="69" spans="1:125" x14ac:dyDescent="0.3">
      <c r="A69" s="148"/>
      <c r="B69" s="33" t="s">
        <v>166</v>
      </c>
      <c r="C69" s="33" t="s">
        <v>434</v>
      </c>
      <c r="D69" s="20"/>
      <c r="E69" s="74"/>
      <c r="F69" s="58">
        <f t="shared" ref="F69:K69" si="16">F67*$C$9*-1</f>
        <v>16440.24434948053</v>
      </c>
      <c r="G69" s="58">
        <f t="shared" si="16"/>
        <v>13004.05273769101</v>
      </c>
      <c r="H69" s="58">
        <f t="shared" si="16"/>
        <v>15676.193952134296</v>
      </c>
      <c r="I69" s="58">
        <f t="shared" si="16"/>
        <v>16300.58603131993</v>
      </c>
      <c r="J69" s="58">
        <f t="shared" si="16"/>
        <v>22460.205299519745</v>
      </c>
      <c r="K69" s="58">
        <f t="shared" si="16"/>
        <v>29153.312106910758</v>
      </c>
      <c r="L69" s="58">
        <f t="shared" ref="L69:AS69" si="17">IF(L67&lt;0, L67*$C$9*-1, "")</f>
        <v>30000.307243734496</v>
      </c>
      <c r="M69" s="58">
        <f t="shared" si="17"/>
        <v>27506.718827250425</v>
      </c>
      <c r="N69" s="58" t="str">
        <f t="shared" si="17"/>
        <v/>
      </c>
      <c r="O69" s="58" t="str">
        <f t="shared" si="17"/>
        <v/>
      </c>
      <c r="P69" s="58" t="str">
        <f t="shared" si="17"/>
        <v/>
      </c>
      <c r="Q69" s="58" t="str">
        <f t="shared" si="17"/>
        <v/>
      </c>
      <c r="R69" s="58" t="str">
        <f t="shared" si="17"/>
        <v/>
      </c>
      <c r="S69" s="58" t="str">
        <f t="shared" si="17"/>
        <v/>
      </c>
      <c r="T69" s="58" t="str">
        <f t="shared" si="17"/>
        <v/>
      </c>
      <c r="U69" s="58" t="str">
        <f t="shared" si="17"/>
        <v/>
      </c>
      <c r="V69" s="58" t="str">
        <f t="shared" si="17"/>
        <v/>
      </c>
      <c r="W69" s="58" t="str">
        <f t="shared" si="17"/>
        <v/>
      </c>
      <c r="X69" s="58" t="str">
        <f t="shared" si="17"/>
        <v/>
      </c>
      <c r="Y69" s="58" t="str">
        <f t="shared" si="17"/>
        <v/>
      </c>
      <c r="Z69" s="58" t="str">
        <f t="shared" si="17"/>
        <v/>
      </c>
      <c r="AA69" s="58" t="str">
        <f t="shared" si="17"/>
        <v/>
      </c>
      <c r="AB69" s="58" t="str">
        <f t="shared" si="17"/>
        <v/>
      </c>
      <c r="AC69" s="58" t="str">
        <f t="shared" si="17"/>
        <v/>
      </c>
      <c r="AD69" s="58" t="str">
        <f t="shared" si="17"/>
        <v/>
      </c>
      <c r="AE69" s="58" t="str">
        <f t="shared" si="17"/>
        <v/>
      </c>
      <c r="AF69" s="58" t="str">
        <f t="shared" si="17"/>
        <v/>
      </c>
      <c r="AG69" s="58" t="str">
        <f t="shared" si="17"/>
        <v/>
      </c>
      <c r="AH69" s="58" t="str">
        <f t="shared" si="17"/>
        <v/>
      </c>
      <c r="AI69" s="58" t="str">
        <f t="shared" si="17"/>
        <v/>
      </c>
      <c r="AJ69" s="58" t="str">
        <f t="shared" si="17"/>
        <v/>
      </c>
      <c r="AK69" s="58" t="str">
        <f t="shared" si="17"/>
        <v/>
      </c>
      <c r="AL69" s="58" t="str">
        <f t="shared" si="17"/>
        <v/>
      </c>
      <c r="AM69" s="58" t="str">
        <f t="shared" si="17"/>
        <v/>
      </c>
      <c r="AN69" s="58" t="str">
        <f t="shared" si="17"/>
        <v/>
      </c>
      <c r="AO69" s="58" t="str">
        <f t="shared" si="17"/>
        <v/>
      </c>
      <c r="AP69" s="58" t="str">
        <f t="shared" si="17"/>
        <v/>
      </c>
      <c r="AQ69" s="58" t="str">
        <f t="shared" si="17"/>
        <v/>
      </c>
      <c r="AR69" s="58" t="str">
        <f t="shared" si="17"/>
        <v/>
      </c>
      <c r="AS69" s="58" t="str">
        <f t="shared" si="17"/>
        <v/>
      </c>
    </row>
    <row r="70" spans="1:125" x14ac:dyDescent="0.3">
      <c r="A70" s="148"/>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c r="AL70" s="170"/>
      <c r="AM70" s="170"/>
      <c r="AN70" s="170"/>
      <c r="AO70" s="170"/>
      <c r="AP70" s="170"/>
      <c r="AQ70" s="170"/>
      <c r="AR70" s="170"/>
      <c r="AS70" s="170"/>
      <c r="AT70" s="170"/>
      <c r="AU70" s="170"/>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row>
    <row r="71" spans="1:125" x14ac:dyDescent="0.3">
      <c r="A71" s="148"/>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c r="AL71" s="170"/>
      <c r="AM71" s="170"/>
      <c r="AN71" s="170"/>
      <c r="AO71" s="170"/>
      <c r="AP71" s="170"/>
      <c r="AQ71" s="170"/>
      <c r="AR71" s="170"/>
      <c r="AS71" s="170"/>
      <c r="AT71" s="170"/>
      <c r="AU71" s="170"/>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row>
    <row r="72" spans="1:125" ht="16.2" thickBot="1" x14ac:dyDescent="0.35">
      <c r="A72" s="146" t="str">
        <f>"@"&amp;COUNTIF(A$1:A71,"@*")+1</f>
        <v>@8</v>
      </c>
      <c r="B72" s="1" t="s">
        <v>455</v>
      </c>
      <c r="C72" s="1"/>
      <c r="D72" s="1"/>
      <c r="E72" s="1"/>
      <c r="F72" s="1"/>
      <c r="G72" s="1"/>
      <c r="H72" s="1"/>
      <c r="I72" s="1"/>
      <c r="J72" s="1"/>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c r="AL72" s="170"/>
      <c r="AM72" s="170"/>
      <c r="AN72" s="170"/>
      <c r="AO72" s="170"/>
      <c r="AP72" s="170"/>
      <c r="AQ72" s="170"/>
      <c r="AR72" s="170"/>
      <c r="AS72" s="170"/>
      <c r="AT72" s="170"/>
      <c r="AU72" s="170"/>
      <c r="AV72" s="170"/>
      <c r="AW72" s="170"/>
      <c r="AX72" s="170"/>
      <c r="AY72" s="170"/>
      <c r="AZ72" s="170"/>
      <c r="BA72" s="170"/>
      <c r="BB72" s="170"/>
      <c r="BC72" s="170"/>
      <c r="BD72" s="170"/>
      <c r="BE72" s="170"/>
      <c r="BF72" s="170"/>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row>
    <row r="73" spans="1:125" ht="41.4" thickTop="1" x14ac:dyDescent="0.3">
      <c r="A73" s="148"/>
      <c r="D73" s="72" t="s">
        <v>271</v>
      </c>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c r="AL73" s="170"/>
      <c r="AM73" s="170"/>
      <c r="AN73" s="170"/>
      <c r="AO73" s="170"/>
      <c r="AP73" s="170"/>
      <c r="AQ73" s="170"/>
      <c r="AR73" s="170"/>
      <c r="AS73" s="170"/>
      <c r="AT73" s="170"/>
      <c r="AU73" s="170"/>
      <c r="AV73" s="170"/>
      <c r="AW73" s="170"/>
      <c r="AX73" s="170"/>
      <c r="AY73" s="170"/>
      <c r="AZ73" s="170"/>
      <c r="BA73" s="170"/>
      <c r="BB73" s="170"/>
      <c r="BC73" s="170"/>
      <c r="BD73" s="170"/>
      <c r="BE73" s="170"/>
      <c r="BF73" s="170"/>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row>
    <row r="74" spans="1:125" ht="31.2" hidden="1" x14ac:dyDescent="0.3">
      <c r="A74" s="148"/>
      <c r="D74" s="34" t="s">
        <v>275</v>
      </c>
      <c r="F74" s="170" t="s">
        <v>456</v>
      </c>
      <c r="G74" s="170" t="s">
        <v>457</v>
      </c>
      <c r="H74" s="170" t="s">
        <v>458</v>
      </c>
      <c r="I74" s="170" t="s">
        <v>459</v>
      </c>
      <c r="J74" s="170" t="s">
        <v>460</v>
      </c>
      <c r="K74" s="170" t="s">
        <v>461</v>
      </c>
      <c r="L74" s="170" t="s">
        <v>462</v>
      </c>
      <c r="M74" s="170" t="s">
        <v>463</v>
      </c>
      <c r="N74" s="170" t="s">
        <v>464</v>
      </c>
      <c r="O74" s="170" t="s">
        <v>465</v>
      </c>
      <c r="P74" s="170" t="s">
        <v>466</v>
      </c>
      <c r="Q74" s="170" t="s">
        <v>467</v>
      </c>
      <c r="R74" s="170" t="s">
        <v>468</v>
      </c>
      <c r="S74" s="170" t="s">
        <v>469</v>
      </c>
      <c r="T74" s="170" t="s">
        <v>470</v>
      </c>
      <c r="U74" s="170" t="s">
        <v>471</v>
      </c>
      <c r="V74" s="170" t="s">
        <v>472</v>
      </c>
      <c r="W74" s="170" t="s">
        <v>473</v>
      </c>
      <c r="X74" s="170" t="s">
        <v>474</v>
      </c>
      <c r="Y74" s="170" t="s">
        <v>475</v>
      </c>
      <c r="Z74" s="170" t="s">
        <v>476</v>
      </c>
      <c r="AA74" s="170" t="s">
        <v>477</v>
      </c>
      <c r="AB74" s="170" t="s">
        <v>478</v>
      </c>
      <c r="AC74" s="170" t="s">
        <v>479</v>
      </c>
      <c r="AD74" s="170" t="s">
        <v>480</v>
      </c>
      <c r="AE74" s="170" t="s">
        <v>481</v>
      </c>
      <c r="AF74" s="170" t="s">
        <v>482</v>
      </c>
      <c r="AG74" s="170" t="s">
        <v>483</v>
      </c>
      <c r="AH74" s="170" t="s">
        <v>484</v>
      </c>
      <c r="AI74" s="170" t="s">
        <v>485</v>
      </c>
      <c r="AJ74" s="170" t="s">
        <v>486</v>
      </c>
      <c r="AK74" s="170" t="s">
        <v>487</v>
      </c>
      <c r="AL74" s="170" t="s">
        <v>488</v>
      </c>
      <c r="AM74" s="170" t="s">
        <v>489</v>
      </c>
      <c r="AN74" s="170" t="s">
        <v>490</v>
      </c>
      <c r="AO74" s="170" t="s">
        <v>491</v>
      </c>
      <c r="AP74" s="170" t="s">
        <v>492</v>
      </c>
      <c r="AQ74" s="170" t="s">
        <v>493</v>
      </c>
      <c r="AR74" s="170" t="s">
        <v>494</v>
      </c>
      <c r="AS74" s="170" t="s">
        <v>495</v>
      </c>
      <c r="AT74" s="170" t="s">
        <v>496</v>
      </c>
      <c r="AU74" s="170" t="s">
        <v>497</v>
      </c>
      <c r="AV74" s="170" t="s">
        <v>498</v>
      </c>
      <c r="AW74" s="170" t="s">
        <v>499</v>
      </c>
      <c r="AX74" s="170" t="s">
        <v>500</v>
      </c>
      <c r="AY74" s="170" t="s">
        <v>501</v>
      </c>
      <c r="AZ74" s="170" t="s">
        <v>502</v>
      </c>
      <c r="BA74" s="170" t="s">
        <v>503</v>
      </c>
      <c r="BB74" s="170" t="s">
        <v>504</v>
      </c>
      <c r="BC74" s="170" t="s">
        <v>505</v>
      </c>
      <c r="BD74" s="170" t="s">
        <v>506</v>
      </c>
      <c r="BE74" s="170" t="s">
        <v>507</v>
      </c>
      <c r="BF74" s="170" t="s">
        <v>508</v>
      </c>
      <c r="BG74" s="170" t="s">
        <v>509</v>
      </c>
      <c r="BH74" s="170" t="s">
        <v>510</v>
      </c>
      <c r="BI74" s="170" t="s">
        <v>511</v>
      </c>
      <c r="BJ74" s="170" t="s">
        <v>512</v>
      </c>
      <c r="BK74" s="170" t="s">
        <v>513</v>
      </c>
      <c r="BL74" s="170" t="s">
        <v>514</v>
      </c>
      <c r="BM74" s="170" t="s">
        <v>515</v>
      </c>
      <c r="BN74" s="170" t="s">
        <v>516</v>
      </c>
      <c r="BO74" s="170" t="s">
        <v>517</v>
      </c>
      <c r="BP74" s="170" t="s">
        <v>518</v>
      </c>
      <c r="BQ74" s="170" t="s">
        <v>519</v>
      </c>
      <c r="BR74" s="170" t="s">
        <v>520</v>
      </c>
      <c r="BS74" s="170" t="s">
        <v>521</v>
      </c>
      <c r="BT74" s="170" t="s">
        <v>522</v>
      </c>
      <c r="BU74" s="170" t="s">
        <v>523</v>
      </c>
      <c r="BV74" s="170" t="s">
        <v>524</v>
      </c>
      <c r="BW74" s="170" t="s">
        <v>525</v>
      </c>
      <c r="BX74" s="170" t="s">
        <v>526</v>
      </c>
      <c r="BY74" s="170" t="s">
        <v>527</v>
      </c>
      <c r="BZ74" s="170" t="s">
        <v>528</v>
      </c>
      <c r="CA74" s="170" t="s">
        <v>529</v>
      </c>
      <c r="CB74" s="170" t="s">
        <v>530</v>
      </c>
      <c r="CC74" s="170" t="s">
        <v>531</v>
      </c>
      <c r="CD74" s="170" t="s">
        <v>532</v>
      </c>
      <c r="CE74" s="170" t="s">
        <v>533</v>
      </c>
      <c r="CF74" s="170" t="s">
        <v>534</v>
      </c>
      <c r="CG74" s="170" t="s">
        <v>535</v>
      </c>
      <c r="CH74" t="s">
        <v>536</v>
      </c>
      <c r="CI74" t="s">
        <v>537</v>
      </c>
      <c r="CJ74" t="s">
        <v>538</v>
      </c>
      <c r="CK74" t="s">
        <v>539</v>
      </c>
      <c r="CL74" t="s">
        <v>540</v>
      </c>
      <c r="CM74" t="s">
        <v>541</v>
      </c>
      <c r="CN74" t="s">
        <v>542</v>
      </c>
      <c r="CO74" t="s">
        <v>543</v>
      </c>
      <c r="CP74" t="s">
        <v>544</v>
      </c>
      <c r="CQ74" t="s">
        <v>545</v>
      </c>
      <c r="CR74" t="s">
        <v>546</v>
      </c>
      <c r="CS74" t="s">
        <v>547</v>
      </c>
      <c r="CT74" t="s">
        <v>548</v>
      </c>
      <c r="CU74" t="s">
        <v>549</v>
      </c>
      <c r="CV74" t="s">
        <v>550</v>
      </c>
      <c r="CW74" t="s">
        <v>551</v>
      </c>
      <c r="CX74" t="s">
        <v>552</v>
      </c>
      <c r="CY74" t="s">
        <v>553</v>
      </c>
      <c r="CZ74" t="s">
        <v>554</v>
      </c>
      <c r="DA74" t="s">
        <v>555</v>
      </c>
      <c r="DB74" t="s">
        <v>556</v>
      </c>
      <c r="DC74" t="s">
        <v>557</v>
      </c>
      <c r="DD74" t="s">
        <v>558</v>
      </c>
      <c r="DE74" t="s">
        <v>559</v>
      </c>
      <c r="DF74" t="s">
        <v>560</v>
      </c>
      <c r="DG74" t="s">
        <v>561</v>
      </c>
      <c r="DH74" t="s">
        <v>562</v>
      </c>
      <c r="DI74" t="s">
        <v>563</v>
      </c>
      <c r="DJ74" t="s">
        <v>564</v>
      </c>
      <c r="DK74" t="s">
        <v>565</v>
      </c>
      <c r="DL74" t="s">
        <v>566</v>
      </c>
      <c r="DM74" t="s">
        <v>567</v>
      </c>
      <c r="DN74" t="s">
        <v>568</v>
      </c>
      <c r="DO74" t="s">
        <v>569</v>
      </c>
      <c r="DP74" t="s">
        <v>570</v>
      </c>
      <c r="DQ74" t="s">
        <v>571</v>
      </c>
      <c r="DR74" t="s">
        <v>572</v>
      </c>
      <c r="DS74" t="s">
        <v>573</v>
      </c>
      <c r="DT74" t="s">
        <v>574</v>
      </c>
      <c r="DU74" t="s">
        <v>575</v>
      </c>
    </row>
    <row r="75" spans="1:125" hidden="1" x14ac:dyDescent="0.3">
      <c r="A75" s="148"/>
      <c r="E75" t="s">
        <v>164</v>
      </c>
      <c r="F75">
        <f t="shared" ref="F75:AS75" si="18">F30</f>
        <v>5602</v>
      </c>
      <c r="G75">
        <f t="shared" si="18"/>
        <v>6589</v>
      </c>
      <c r="H75">
        <f t="shared" si="18"/>
        <v>6931</v>
      </c>
      <c r="I75">
        <f t="shared" si="18"/>
        <v>7392</v>
      </c>
      <c r="J75">
        <f t="shared" si="18"/>
        <v>7189</v>
      </c>
      <c r="K75">
        <f t="shared" si="18"/>
        <v>6122</v>
      </c>
      <c r="L75">
        <f t="shared" si="18"/>
        <v>7031</v>
      </c>
      <c r="M75">
        <f t="shared" si="18"/>
        <v>7822</v>
      </c>
      <c r="N75" t="str">
        <f t="shared" si="18"/>
        <v/>
      </c>
      <c r="O75" t="str">
        <f t="shared" si="18"/>
        <v/>
      </c>
      <c r="P75" t="str">
        <f t="shared" si="18"/>
        <v/>
      </c>
      <c r="Q75" t="str">
        <f t="shared" si="18"/>
        <v/>
      </c>
      <c r="R75" t="str">
        <f t="shared" si="18"/>
        <v/>
      </c>
      <c r="S75" t="str">
        <f t="shared" si="18"/>
        <v/>
      </c>
      <c r="T75" t="str">
        <f t="shared" si="18"/>
        <v/>
      </c>
      <c r="U75" t="str">
        <f t="shared" si="18"/>
        <v/>
      </c>
      <c r="V75" t="str">
        <f t="shared" si="18"/>
        <v/>
      </c>
      <c r="W75" t="str">
        <f t="shared" si="18"/>
        <v/>
      </c>
      <c r="X75" t="str">
        <f t="shared" si="18"/>
        <v/>
      </c>
      <c r="Y75" t="str">
        <f t="shared" si="18"/>
        <v/>
      </c>
      <c r="Z75" t="str">
        <f t="shared" si="18"/>
        <v/>
      </c>
      <c r="AA75" t="str">
        <f t="shared" si="18"/>
        <v/>
      </c>
      <c r="AB75" t="str">
        <f t="shared" si="18"/>
        <v/>
      </c>
      <c r="AC75" t="str">
        <f t="shared" si="18"/>
        <v/>
      </c>
      <c r="AD75" t="str">
        <f t="shared" si="18"/>
        <v/>
      </c>
      <c r="AE75" t="str">
        <f t="shared" si="18"/>
        <v/>
      </c>
      <c r="AF75" t="str">
        <f t="shared" si="18"/>
        <v/>
      </c>
      <c r="AG75" t="str">
        <f t="shared" si="18"/>
        <v/>
      </c>
      <c r="AH75" t="str">
        <f t="shared" si="18"/>
        <v/>
      </c>
      <c r="AI75" t="str">
        <f t="shared" si="18"/>
        <v/>
      </c>
      <c r="AJ75" t="str">
        <f t="shared" si="18"/>
        <v/>
      </c>
      <c r="AK75" t="str">
        <f t="shared" si="18"/>
        <v/>
      </c>
      <c r="AL75" t="str">
        <f t="shared" si="18"/>
        <v/>
      </c>
      <c r="AM75" t="str">
        <f t="shared" si="18"/>
        <v/>
      </c>
      <c r="AN75" t="str">
        <f t="shared" si="18"/>
        <v/>
      </c>
      <c r="AO75" t="str">
        <f t="shared" si="18"/>
        <v/>
      </c>
      <c r="AP75" t="str">
        <f t="shared" si="18"/>
        <v/>
      </c>
      <c r="AQ75" t="str">
        <f t="shared" si="18"/>
        <v/>
      </c>
      <c r="AR75" t="str">
        <f t="shared" si="18"/>
        <v/>
      </c>
      <c r="AS75" t="str">
        <f t="shared" si="18"/>
        <v/>
      </c>
      <c r="AT75">
        <f t="shared" ref="AT75:BC76" si="19">F42</f>
        <v>623</v>
      </c>
      <c r="AU75">
        <f t="shared" si="19"/>
        <v>621</v>
      </c>
      <c r="AV75">
        <f t="shared" si="19"/>
        <v>592</v>
      </c>
      <c r="AW75">
        <f t="shared" si="19"/>
        <v>610</v>
      </c>
      <c r="AX75">
        <f t="shared" si="19"/>
        <v>646</v>
      </c>
      <c r="AY75">
        <f t="shared" si="19"/>
        <v>675</v>
      </c>
      <c r="AZ75">
        <f t="shared" si="19"/>
        <v>685</v>
      </c>
      <c r="BA75">
        <f t="shared" si="19"/>
        <v>668</v>
      </c>
      <c r="BB75" t="str">
        <f t="shared" si="19"/>
        <v/>
      </c>
      <c r="BC75" t="str">
        <f t="shared" si="19"/>
        <v/>
      </c>
      <c r="BD75" t="str">
        <f t="shared" ref="BD75:BM76" si="20">P42</f>
        <v/>
      </c>
      <c r="BE75" t="str">
        <f t="shared" si="20"/>
        <v/>
      </c>
      <c r="BF75" t="str">
        <f t="shared" si="20"/>
        <v/>
      </c>
      <c r="BG75" t="str">
        <f t="shared" si="20"/>
        <v/>
      </c>
      <c r="BH75" t="str">
        <f t="shared" si="20"/>
        <v/>
      </c>
      <c r="BI75" t="str">
        <f t="shared" si="20"/>
        <v/>
      </c>
      <c r="BJ75" t="str">
        <f t="shared" si="20"/>
        <v/>
      </c>
      <c r="BK75" t="str">
        <f t="shared" si="20"/>
        <v/>
      </c>
      <c r="BL75" t="str">
        <f t="shared" si="20"/>
        <v/>
      </c>
      <c r="BM75" t="str">
        <f t="shared" si="20"/>
        <v/>
      </c>
      <c r="BN75" t="str">
        <f t="shared" ref="BN75:BW76" si="21">Z42</f>
        <v/>
      </c>
      <c r="BO75" t="str">
        <f t="shared" si="21"/>
        <v/>
      </c>
      <c r="BP75" t="str">
        <f t="shared" si="21"/>
        <v/>
      </c>
      <c r="BQ75" t="str">
        <f t="shared" si="21"/>
        <v/>
      </c>
      <c r="BR75" t="str">
        <f t="shared" si="21"/>
        <v/>
      </c>
      <c r="BS75" t="str">
        <f t="shared" si="21"/>
        <v/>
      </c>
      <c r="BT75" t="str">
        <f t="shared" si="21"/>
        <v/>
      </c>
      <c r="BU75" t="str">
        <f t="shared" si="21"/>
        <v/>
      </c>
      <c r="BV75" t="str">
        <f t="shared" si="21"/>
        <v/>
      </c>
      <c r="BW75" t="str">
        <f t="shared" si="21"/>
        <v/>
      </c>
      <c r="BX75" t="str">
        <f t="shared" ref="BX75:CG76" si="22">AJ42</f>
        <v/>
      </c>
      <c r="BY75" t="str">
        <f t="shared" si="22"/>
        <v/>
      </c>
      <c r="BZ75" t="str">
        <f t="shared" si="22"/>
        <v/>
      </c>
      <c r="CA75" t="str">
        <f t="shared" si="22"/>
        <v/>
      </c>
      <c r="CB75" t="str">
        <f t="shared" si="22"/>
        <v/>
      </c>
      <c r="CC75" t="str">
        <f t="shared" si="22"/>
        <v/>
      </c>
      <c r="CD75" t="str">
        <f t="shared" si="22"/>
        <v/>
      </c>
      <c r="CE75" t="str">
        <f t="shared" si="22"/>
        <v/>
      </c>
      <c r="CF75" t="str">
        <f t="shared" si="22"/>
        <v/>
      </c>
      <c r="CG75" t="str">
        <f t="shared" si="22"/>
        <v/>
      </c>
      <c r="CH75">
        <f t="shared" ref="CH75:CQ76" si="23">IFERROR(F30+F42, "")</f>
        <v>6225</v>
      </c>
      <c r="CI75">
        <f t="shared" si="23"/>
        <v>7210</v>
      </c>
      <c r="CJ75">
        <f t="shared" si="23"/>
        <v>7523</v>
      </c>
      <c r="CK75">
        <f t="shared" si="23"/>
        <v>8002</v>
      </c>
      <c r="CL75">
        <f t="shared" si="23"/>
        <v>7835</v>
      </c>
      <c r="CM75">
        <f t="shared" si="23"/>
        <v>6797</v>
      </c>
      <c r="CN75">
        <f t="shared" si="23"/>
        <v>7716</v>
      </c>
      <c r="CO75">
        <f t="shared" si="23"/>
        <v>8490</v>
      </c>
      <c r="CP75" t="str">
        <f t="shared" si="23"/>
        <v/>
      </c>
      <c r="CQ75" t="str">
        <f t="shared" si="23"/>
        <v/>
      </c>
      <c r="CR75" t="str">
        <f t="shared" ref="CR75:DA76" si="24">IFERROR(P30+P42, "")</f>
        <v/>
      </c>
      <c r="CS75" t="str">
        <f t="shared" si="24"/>
        <v/>
      </c>
      <c r="CT75" t="str">
        <f t="shared" si="24"/>
        <v/>
      </c>
      <c r="CU75" t="str">
        <f t="shared" si="24"/>
        <v/>
      </c>
      <c r="CV75" t="str">
        <f t="shared" si="24"/>
        <v/>
      </c>
      <c r="CW75" t="str">
        <f t="shared" si="24"/>
        <v/>
      </c>
      <c r="CX75" t="str">
        <f t="shared" si="24"/>
        <v/>
      </c>
      <c r="CY75" t="str">
        <f t="shared" si="24"/>
        <v/>
      </c>
      <c r="CZ75" t="str">
        <f t="shared" si="24"/>
        <v/>
      </c>
      <c r="DA75" t="str">
        <f t="shared" si="24"/>
        <v/>
      </c>
      <c r="DB75" t="str">
        <f t="shared" ref="DB75:DK76" si="25">IFERROR(Z30+Z42, "")</f>
        <v/>
      </c>
      <c r="DC75" t="str">
        <f t="shared" si="25"/>
        <v/>
      </c>
      <c r="DD75" t="str">
        <f t="shared" si="25"/>
        <v/>
      </c>
      <c r="DE75" t="str">
        <f t="shared" si="25"/>
        <v/>
      </c>
      <c r="DF75" t="str">
        <f t="shared" si="25"/>
        <v/>
      </c>
      <c r="DG75" t="str">
        <f t="shared" si="25"/>
        <v/>
      </c>
      <c r="DH75" t="str">
        <f t="shared" si="25"/>
        <v/>
      </c>
      <c r="DI75" t="str">
        <f t="shared" si="25"/>
        <v/>
      </c>
      <c r="DJ75" t="str">
        <f t="shared" si="25"/>
        <v/>
      </c>
      <c r="DK75" t="str">
        <f t="shared" si="25"/>
        <v/>
      </c>
      <c r="DL75" t="str">
        <f t="shared" ref="DL75:DU76" si="26">IFERROR(AJ30+AJ42, "")</f>
        <v/>
      </c>
      <c r="DM75" t="str">
        <f t="shared" si="26"/>
        <v/>
      </c>
      <c r="DN75" t="str">
        <f t="shared" si="26"/>
        <v/>
      </c>
      <c r="DO75" t="str">
        <f t="shared" si="26"/>
        <v/>
      </c>
      <c r="DP75" t="str">
        <f t="shared" si="26"/>
        <v/>
      </c>
      <c r="DQ75" t="str">
        <f t="shared" si="26"/>
        <v/>
      </c>
      <c r="DR75" t="str">
        <f t="shared" si="26"/>
        <v/>
      </c>
      <c r="DS75" t="str">
        <f t="shared" si="26"/>
        <v/>
      </c>
      <c r="DT75" t="str">
        <f t="shared" si="26"/>
        <v/>
      </c>
      <c r="DU75" t="str">
        <f t="shared" si="26"/>
        <v/>
      </c>
    </row>
    <row r="76" spans="1:125" hidden="1" x14ac:dyDescent="0.3">
      <c r="A76" s="148"/>
      <c r="E76" t="s">
        <v>166</v>
      </c>
      <c r="F76">
        <f t="shared" ref="F76:AS76" si="27">F31</f>
        <v>6207.1971667441621</v>
      </c>
      <c r="G76">
        <f t="shared" si="27"/>
        <v>8737.8710174548196</v>
      </c>
      <c r="H76">
        <f t="shared" si="27"/>
        <v>10874.263385741868</v>
      </c>
      <c r="I76">
        <f t="shared" si="27"/>
        <v>8712.001665774811</v>
      </c>
      <c r="J76">
        <f t="shared" si="27"/>
        <v>11745.951994623796</v>
      </c>
      <c r="K76">
        <f t="shared" si="27"/>
        <v>13695.289050763098</v>
      </c>
      <c r="L76">
        <f t="shared" si="27"/>
        <v>14781.80182132341</v>
      </c>
      <c r="M76">
        <f t="shared" si="27"/>
        <v>14108.113250299999</v>
      </c>
      <c r="N76" t="str">
        <f t="shared" si="27"/>
        <v/>
      </c>
      <c r="O76" t="str">
        <f t="shared" si="27"/>
        <v/>
      </c>
      <c r="P76" t="str">
        <f t="shared" si="27"/>
        <v/>
      </c>
      <c r="Q76" t="str">
        <f t="shared" si="27"/>
        <v/>
      </c>
      <c r="R76" t="str">
        <f t="shared" si="27"/>
        <v/>
      </c>
      <c r="S76" t="str">
        <f t="shared" si="27"/>
        <v/>
      </c>
      <c r="T76" t="str">
        <f t="shared" si="27"/>
        <v/>
      </c>
      <c r="U76" t="str">
        <f t="shared" si="27"/>
        <v/>
      </c>
      <c r="V76" t="str">
        <f t="shared" si="27"/>
        <v/>
      </c>
      <c r="W76" t="str">
        <f t="shared" si="27"/>
        <v/>
      </c>
      <c r="X76" t="str">
        <f t="shared" si="27"/>
        <v/>
      </c>
      <c r="Y76" t="str">
        <f t="shared" si="27"/>
        <v/>
      </c>
      <c r="Z76" t="str">
        <f t="shared" si="27"/>
        <v/>
      </c>
      <c r="AA76" t="str">
        <f t="shared" si="27"/>
        <v/>
      </c>
      <c r="AB76" t="str">
        <f t="shared" si="27"/>
        <v/>
      </c>
      <c r="AC76" t="str">
        <f t="shared" si="27"/>
        <v/>
      </c>
      <c r="AD76" t="str">
        <f t="shared" si="27"/>
        <v/>
      </c>
      <c r="AE76" t="str">
        <f t="shared" si="27"/>
        <v/>
      </c>
      <c r="AF76" t="str">
        <f t="shared" si="27"/>
        <v/>
      </c>
      <c r="AG76" t="str">
        <f t="shared" si="27"/>
        <v/>
      </c>
      <c r="AH76" t="str">
        <f t="shared" si="27"/>
        <v/>
      </c>
      <c r="AI76" t="str">
        <f t="shared" si="27"/>
        <v/>
      </c>
      <c r="AJ76" t="str">
        <f t="shared" si="27"/>
        <v/>
      </c>
      <c r="AK76" t="str">
        <f t="shared" si="27"/>
        <v/>
      </c>
      <c r="AL76" t="str">
        <f t="shared" si="27"/>
        <v/>
      </c>
      <c r="AM76" t="str">
        <f t="shared" si="27"/>
        <v/>
      </c>
      <c r="AN76" t="str">
        <f t="shared" si="27"/>
        <v/>
      </c>
      <c r="AO76" t="str">
        <f t="shared" si="27"/>
        <v/>
      </c>
      <c r="AP76" t="str">
        <f t="shared" si="27"/>
        <v/>
      </c>
      <c r="AQ76" t="str">
        <f t="shared" si="27"/>
        <v/>
      </c>
      <c r="AR76" t="str">
        <f t="shared" si="27"/>
        <v/>
      </c>
      <c r="AS76" t="str">
        <f t="shared" si="27"/>
        <v/>
      </c>
      <c r="AT76">
        <f t="shared" si="19"/>
        <v>53.728653489246213</v>
      </c>
      <c r="AU76">
        <f t="shared" si="19"/>
        <v>39.256288913018274</v>
      </c>
      <c r="AV76">
        <f t="shared" si="19"/>
        <v>31.929654346302886</v>
      </c>
      <c r="AW76">
        <f t="shared" si="19"/>
        <v>35.457293211758447</v>
      </c>
      <c r="AX76">
        <f t="shared" si="19"/>
        <v>33.28643852532425</v>
      </c>
      <c r="AY76">
        <f t="shared" si="19"/>
        <v>40.432168534836798</v>
      </c>
      <c r="AZ76">
        <f t="shared" si="19"/>
        <v>19.356787620704864</v>
      </c>
      <c r="BA76">
        <f t="shared" si="19"/>
        <v>12.030153053989473</v>
      </c>
      <c r="BB76" t="str">
        <f t="shared" si="19"/>
        <v/>
      </c>
      <c r="BC76" t="str">
        <f t="shared" si="19"/>
        <v/>
      </c>
      <c r="BD76" t="str">
        <f t="shared" si="20"/>
        <v/>
      </c>
      <c r="BE76" t="str">
        <f t="shared" si="20"/>
        <v/>
      </c>
      <c r="BF76" t="str">
        <f t="shared" si="20"/>
        <v/>
      </c>
      <c r="BG76" t="str">
        <f t="shared" si="20"/>
        <v/>
      </c>
      <c r="BH76" t="str">
        <f t="shared" si="20"/>
        <v/>
      </c>
      <c r="BI76" t="str">
        <f t="shared" si="20"/>
        <v/>
      </c>
      <c r="BJ76" t="str">
        <f t="shared" si="20"/>
        <v/>
      </c>
      <c r="BK76" t="str">
        <f t="shared" si="20"/>
        <v/>
      </c>
      <c r="BL76" t="str">
        <f t="shared" si="20"/>
        <v/>
      </c>
      <c r="BM76" t="str">
        <f t="shared" si="20"/>
        <v/>
      </c>
      <c r="BN76" t="str">
        <f t="shared" si="21"/>
        <v/>
      </c>
      <c r="BO76" t="str">
        <f t="shared" si="21"/>
        <v/>
      </c>
      <c r="BP76" t="str">
        <f t="shared" si="21"/>
        <v/>
      </c>
      <c r="BQ76" t="str">
        <f t="shared" si="21"/>
        <v/>
      </c>
      <c r="BR76" t="str">
        <f t="shared" si="21"/>
        <v/>
      </c>
      <c r="BS76" t="str">
        <f t="shared" si="21"/>
        <v/>
      </c>
      <c r="BT76" t="str">
        <f t="shared" si="21"/>
        <v/>
      </c>
      <c r="BU76" t="str">
        <f t="shared" si="21"/>
        <v/>
      </c>
      <c r="BV76" t="str">
        <f t="shared" si="21"/>
        <v/>
      </c>
      <c r="BW76" t="str">
        <f t="shared" si="21"/>
        <v/>
      </c>
      <c r="BX76" t="str">
        <f t="shared" si="22"/>
        <v/>
      </c>
      <c r="BY76" t="str">
        <f t="shared" si="22"/>
        <v/>
      </c>
      <c r="BZ76" t="str">
        <f t="shared" si="22"/>
        <v/>
      </c>
      <c r="CA76" t="str">
        <f t="shared" si="22"/>
        <v/>
      </c>
      <c r="CB76" t="str">
        <f t="shared" si="22"/>
        <v/>
      </c>
      <c r="CC76" t="str">
        <f t="shared" si="22"/>
        <v/>
      </c>
      <c r="CD76" t="str">
        <f t="shared" si="22"/>
        <v/>
      </c>
      <c r="CE76" t="str">
        <f t="shared" si="22"/>
        <v/>
      </c>
      <c r="CF76" t="str">
        <f t="shared" si="22"/>
        <v/>
      </c>
      <c r="CG76" t="str">
        <f t="shared" si="22"/>
        <v/>
      </c>
      <c r="CH76">
        <f t="shared" si="23"/>
        <v>6260.9258202334086</v>
      </c>
      <c r="CI76">
        <f t="shared" si="23"/>
        <v>8777.1273063678382</v>
      </c>
      <c r="CJ76">
        <f t="shared" si="23"/>
        <v>10906.19304008817</v>
      </c>
      <c r="CK76">
        <f t="shared" si="23"/>
        <v>8747.45895898657</v>
      </c>
      <c r="CL76">
        <f t="shared" si="23"/>
        <v>11779.238433149121</v>
      </c>
      <c r="CM76">
        <f t="shared" si="23"/>
        <v>13735.721219297935</v>
      </c>
      <c r="CN76">
        <f t="shared" si="23"/>
        <v>14801.158608944115</v>
      </c>
      <c r="CO76">
        <f t="shared" si="23"/>
        <v>14120.143403353988</v>
      </c>
      <c r="CP76" t="str">
        <f t="shared" si="23"/>
        <v/>
      </c>
      <c r="CQ76" t="str">
        <f t="shared" si="23"/>
        <v/>
      </c>
      <c r="CR76" t="str">
        <f t="shared" si="24"/>
        <v/>
      </c>
      <c r="CS76" t="str">
        <f t="shared" si="24"/>
        <v/>
      </c>
      <c r="CT76" t="str">
        <f t="shared" si="24"/>
        <v/>
      </c>
      <c r="CU76" t="str">
        <f t="shared" si="24"/>
        <v/>
      </c>
      <c r="CV76" t="str">
        <f t="shared" si="24"/>
        <v/>
      </c>
      <c r="CW76" t="str">
        <f t="shared" si="24"/>
        <v/>
      </c>
      <c r="CX76" t="str">
        <f t="shared" si="24"/>
        <v/>
      </c>
      <c r="CY76" t="str">
        <f t="shared" si="24"/>
        <v/>
      </c>
      <c r="CZ76" t="str">
        <f t="shared" si="24"/>
        <v/>
      </c>
      <c r="DA76" t="str">
        <f t="shared" si="24"/>
        <v/>
      </c>
      <c r="DB76" t="str">
        <f t="shared" si="25"/>
        <v/>
      </c>
      <c r="DC76" t="str">
        <f t="shared" si="25"/>
        <v/>
      </c>
      <c r="DD76" t="str">
        <f t="shared" si="25"/>
        <v/>
      </c>
      <c r="DE76" t="str">
        <f t="shared" si="25"/>
        <v/>
      </c>
      <c r="DF76" t="str">
        <f t="shared" si="25"/>
        <v/>
      </c>
      <c r="DG76" t="str">
        <f t="shared" si="25"/>
        <v/>
      </c>
      <c r="DH76" t="str">
        <f t="shared" si="25"/>
        <v/>
      </c>
      <c r="DI76" t="str">
        <f t="shared" si="25"/>
        <v/>
      </c>
      <c r="DJ76" t="str">
        <f t="shared" si="25"/>
        <v/>
      </c>
      <c r="DK76" t="str">
        <f t="shared" si="25"/>
        <v/>
      </c>
      <c r="DL76" t="str">
        <f t="shared" si="26"/>
        <v/>
      </c>
      <c r="DM76" t="str">
        <f t="shared" si="26"/>
        <v/>
      </c>
      <c r="DN76" t="str">
        <f t="shared" si="26"/>
        <v/>
      </c>
      <c r="DO76" t="str">
        <f t="shared" si="26"/>
        <v/>
      </c>
      <c r="DP76" t="str">
        <f t="shared" si="26"/>
        <v/>
      </c>
      <c r="DQ76" t="str">
        <f t="shared" si="26"/>
        <v/>
      </c>
      <c r="DR76" t="str">
        <f t="shared" si="26"/>
        <v/>
      </c>
      <c r="DS76" t="str">
        <f t="shared" si="26"/>
        <v/>
      </c>
      <c r="DT76" t="str">
        <f t="shared" si="26"/>
        <v/>
      </c>
      <c r="DU76" t="str">
        <f t="shared" si="26"/>
        <v/>
      </c>
    </row>
    <row r="77" spans="1:125" hidden="1" x14ac:dyDescent="0.3">
      <c r="A77" s="148"/>
    </row>
    <row r="78" spans="1:125" ht="31.2" x14ac:dyDescent="0.3">
      <c r="A78" s="148"/>
      <c r="B78" s="33" t="s">
        <v>109</v>
      </c>
      <c r="C78" s="33" t="s">
        <v>576</v>
      </c>
      <c r="D78" s="33" t="s">
        <v>275</v>
      </c>
      <c r="E78" s="30" t="s">
        <v>456</v>
      </c>
      <c r="F78" s="30" t="s">
        <v>496</v>
      </c>
      <c r="G78" s="30" t="s">
        <v>536</v>
      </c>
      <c r="H78" s="30" t="s">
        <v>457</v>
      </c>
      <c r="I78" s="30" t="s">
        <v>497</v>
      </c>
      <c r="J78" s="30" t="s">
        <v>537</v>
      </c>
      <c r="K78" s="30" t="s">
        <v>458</v>
      </c>
      <c r="L78" s="30" t="s">
        <v>498</v>
      </c>
      <c r="M78" s="30" t="s">
        <v>538</v>
      </c>
      <c r="N78" s="30" t="s">
        <v>459</v>
      </c>
      <c r="O78" s="30" t="s">
        <v>499</v>
      </c>
      <c r="P78" s="30" t="s">
        <v>539</v>
      </c>
      <c r="Q78" s="30" t="s">
        <v>460</v>
      </c>
      <c r="R78" s="30" t="s">
        <v>500</v>
      </c>
      <c r="S78" s="30" t="s">
        <v>540</v>
      </c>
      <c r="T78" s="30" t="s">
        <v>461</v>
      </c>
      <c r="U78" s="30" t="s">
        <v>501</v>
      </c>
      <c r="V78" s="30" t="s">
        <v>541</v>
      </c>
      <c r="W78" s="30" t="s">
        <v>462</v>
      </c>
      <c r="X78" s="30" t="s">
        <v>502</v>
      </c>
      <c r="Y78" s="30" t="s">
        <v>542</v>
      </c>
      <c r="Z78" s="30" t="s">
        <v>463</v>
      </c>
      <c r="AA78" s="30" t="s">
        <v>503</v>
      </c>
      <c r="AB78" s="30" t="s">
        <v>543</v>
      </c>
      <c r="AC78" s="30" t="s">
        <v>464</v>
      </c>
      <c r="AD78" s="30" t="s">
        <v>504</v>
      </c>
      <c r="AE78" s="30" t="s">
        <v>544</v>
      </c>
      <c r="AF78" s="30" t="s">
        <v>465</v>
      </c>
      <c r="AG78" s="30" t="s">
        <v>505</v>
      </c>
      <c r="AH78" s="30" t="s">
        <v>545</v>
      </c>
      <c r="AI78" s="30" t="s">
        <v>466</v>
      </c>
      <c r="AJ78" s="30" t="s">
        <v>506</v>
      </c>
      <c r="AK78" s="30" t="s">
        <v>546</v>
      </c>
      <c r="AL78" s="30" t="s">
        <v>467</v>
      </c>
      <c r="AM78" s="30" t="s">
        <v>507</v>
      </c>
      <c r="AN78" s="30" t="s">
        <v>547</v>
      </c>
      <c r="AO78" s="30" t="s">
        <v>468</v>
      </c>
      <c r="AP78" s="30" t="s">
        <v>508</v>
      </c>
      <c r="AQ78" s="30" t="s">
        <v>548</v>
      </c>
      <c r="AR78" s="30" t="s">
        <v>469</v>
      </c>
      <c r="AS78" s="30" t="s">
        <v>509</v>
      </c>
      <c r="AT78" s="30" t="s">
        <v>549</v>
      </c>
      <c r="AU78" s="30" t="s">
        <v>470</v>
      </c>
      <c r="AV78" s="30" t="s">
        <v>510</v>
      </c>
      <c r="AW78" s="30" t="s">
        <v>550</v>
      </c>
      <c r="AX78" s="30" t="s">
        <v>471</v>
      </c>
      <c r="AY78" s="30" t="s">
        <v>511</v>
      </c>
      <c r="AZ78" s="30" t="s">
        <v>551</v>
      </c>
      <c r="BA78" s="30" t="s">
        <v>472</v>
      </c>
      <c r="BB78" s="30" t="s">
        <v>512</v>
      </c>
      <c r="BC78" s="30" t="s">
        <v>552</v>
      </c>
      <c r="BD78" s="30" t="s">
        <v>473</v>
      </c>
      <c r="BE78" s="30" t="s">
        <v>513</v>
      </c>
      <c r="BF78" s="30" t="s">
        <v>553</v>
      </c>
      <c r="BG78" s="30" t="s">
        <v>474</v>
      </c>
      <c r="BH78" s="30" t="s">
        <v>514</v>
      </c>
      <c r="BI78" s="30" t="s">
        <v>554</v>
      </c>
      <c r="BJ78" s="30" t="s">
        <v>475</v>
      </c>
      <c r="BK78" s="30" t="s">
        <v>515</v>
      </c>
      <c r="BL78" s="30" t="s">
        <v>555</v>
      </c>
      <c r="BM78" s="30" t="s">
        <v>476</v>
      </c>
      <c r="BN78" s="30" t="s">
        <v>516</v>
      </c>
      <c r="BO78" s="30" t="s">
        <v>556</v>
      </c>
      <c r="BP78" s="30" t="s">
        <v>477</v>
      </c>
      <c r="BQ78" s="30" t="s">
        <v>517</v>
      </c>
      <c r="BR78" s="30" t="s">
        <v>557</v>
      </c>
      <c r="BS78" s="30" t="s">
        <v>478</v>
      </c>
      <c r="BT78" s="30" t="s">
        <v>518</v>
      </c>
      <c r="BU78" s="30" t="s">
        <v>558</v>
      </c>
      <c r="BV78" s="30" t="s">
        <v>479</v>
      </c>
      <c r="BW78" s="30" t="s">
        <v>519</v>
      </c>
      <c r="BX78" s="30" t="s">
        <v>559</v>
      </c>
      <c r="BY78" s="30" t="s">
        <v>480</v>
      </c>
      <c r="BZ78" s="30" t="s">
        <v>520</v>
      </c>
      <c r="CA78" s="30" t="s">
        <v>560</v>
      </c>
      <c r="CB78" s="30" t="s">
        <v>481</v>
      </c>
      <c r="CC78" s="30" t="s">
        <v>521</v>
      </c>
      <c r="CD78" s="30" t="s">
        <v>561</v>
      </c>
      <c r="CE78" s="30" t="s">
        <v>482</v>
      </c>
      <c r="CF78" s="30" t="s">
        <v>522</v>
      </c>
      <c r="CG78" s="30" t="s">
        <v>562</v>
      </c>
      <c r="CH78" s="30" t="s">
        <v>483</v>
      </c>
      <c r="CI78" s="30" t="s">
        <v>523</v>
      </c>
      <c r="CJ78" s="30" t="s">
        <v>563</v>
      </c>
      <c r="CK78" s="30" t="s">
        <v>484</v>
      </c>
      <c r="CL78" s="30" t="s">
        <v>524</v>
      </c>
      <c r="CM78" s="30" t="s">
        <v>564</v>
      </c>
      <c r="CN78" s="30" t="s">
        <v>485</v>
      </c>
      <c r="CO78" s="30" t="s">
        <v>525</v>
      </c>
      <c r="CP78" s="30" t="s">
        <v>565</v>
      </c>
      <c r="CQ78" s="30" t="s">
        <v>486</v>
      </c>
      <c r="CR78" s="30" t="s">
        <v>526</v>
      </c>
      <c r="CS78" s="30" t="s">
        <v>566</v>
      </c>
      <c r="CT78" s="30" t="s">
        <v>487</v>
      </c>
      <c r="CU78" s="30" t="s">
        <v>527</v>
      </c>
      <c r="CV78" s="30" t="s">
        <v>567</v>
      </c>
      <c r="CW78" s="30" t="s">
        <v>488</v>
      </c>
      <c r="CX78" s="30" t="s">
        <v>528</v>
      </c>
      <c r="CY78" s="30" t="s">
        <v>568</v>
      </c>
      <c r="CZ78" s="30" t="s">
        <v>489</v>
      </c>
      <c r="DA78" s="30" t="s">
        <v>529</v>
      </c>
      <c r="DB78" s="30" t="s">
        <v>569</v>
      </c>
      <c r="DC78" s="30" t="s">
        <v>490</v>
      </c>
      <c r="DD78" s="30" t="s">
        <v>530</v>
      </c>
      <c r="DE78" s="30" t="s">
        <v>570</v>
      </c>
      <c r="DF78" s="30" t="s">
        <v>491</v>
      </c>
      <c r="DG78" s="30" t="s">
        <v>531</v>
      </c>
      <c r="DH78" s="30" t="s">
        <v>571</v>
      </c>
      <c r="DI78" s="30" t="s">
        <v>492</v>
      </c>
      <c r="DJ78" s="30" t="s">
        <v>532</v>
      </c>
      <c r="DK78" s="30" t="s">
        <v>572</v>
      </c>
      <c r="DL78" s="30" t="s">
        <v>493</v>
      </c>
      <c r="DM78" s="30" t="s">
        <v>533</v>
      </c>
      <c r="DN78" s="30" t="s">
        <v>573</v>
      </c>
      <c r="DO78" s="30" t="s">
        <v>494</v>
      </c>
      <c r="DP78" s="30" t="s">
        <v>534</v>
      </c>
      <c r="DQ78" s="30" t="s">
        <v>574</v>
      </c>
      <c r="DR78" s="30" t="s">
        <v>495</v>
      </c>
      <c r="DS78" s="30" t="s">
        <v>535</v>
      </c>
      <c r="DT78" s="30" t="s">
        <v>575</v>
      </c>
    </row>
    <row r="79" spans="1:125" x14ac:dyDescent="0.3">
      <c r="A79" s="148"/>
      <c r="B79" s="33" t="s">
        <v>164</v>
      </c>
      <c r="C79" s="33" t="s">
        <v>577</v>
      </c>
      <c r="D79" s="74"/>
      <c r="E79" s="6">
        <f>INDEX($F75:$DU75, MATCH(E$78, $F$74:$DU$74, 0))</f>
        <v>5602</v>
      </c>
      <c r="F79" s="6">
        <f t="shared" ref="F79:BQ79" si="28">INDEX($F75:$DU75, MATCH(F$78, $F$74:$DU$74, 0))</f>
        <v>623</v>
      </c>
      <c r="G79" s="6">
        <f t="shared" si="28"/>
        <v>6225</v>
      </c>
      <c r="H79" s="6">
        <f t="shared" si="28"/>
        <v>6589</v>
      </c>
      <c r="I79" s="6">
        <f t="shared" si="28"/>
        <v>621</v>
      </c>
      <c r="J79" s="6">
        <f t="shared" si="28"/>
        <v>7210</v>
      </c>
      <c r="K79" s="6">
        <f t="shared" si="28"/>
        <v>6931</v>
      </c>
      <c r="L79" s="6">
        <f t="shared" si="28"/>
        <v>592</v>
      </c>
      <c r="M79" s="6">
        <f t="shared" si="28"/>
        <v>7523</v>
      </c>
      <c r="N79" s="6">
        <f t="shared" si="28"/>
        <v>7392</v>
      </c>
      <c r="O79" s="6">
        <f t="shared" si="28"/>
        <v>610</v>
      </c>
      <c r="P79" s="6">
        <f t="shared" si="28"/>
        <v>8002</v>
      </c>
      <c r="Q79" s="6">
        <f t="shared" si="28"/>
        <v>7189</v>
      </c>
      <c r="R79" s="6">
        <f t="shared" si="28"/>
        <v>646</v>
      </c>
      <c r="S79" s="6">
        <f t="shared" si="28"/>
        <v>7835</v>
      </c>
      <c r="T79" s="6">
        <f t="shared" si="28"/>
        <v>6122</v>
      </c>
      <c r="U79" s="6">
        <f t="shared" si="28"/>
        <v>675</v>
      </c>
      <c r="V79" s="6">
        <f t="shared" si="28"/>
        <v>6797</v>
      </c>
      <c r="W79" s="6">
        <f t="shared" si="28"/>
        <v>7031</v>
      </c>
      <c r="X79" s="6">
        <f t="shared" si="28"/>
        <v>685</v>
      </c>
      <c r="Y79" s="6">
        <f t="shared" si="28"/>
        <v>7716</v>
      </c>
      <c r="Z79" s="6">
        <f t="shared" si="28"/>
        <v>7822</v>
      </c>
      <c r="AA79" s="6">
        <f t="shared" si="28"/>
        <v>668</v>
      </c>
      <c r="AB79" s="6">
        <f t="shared" si="28"/>
        <v>8490</v>
      </c>
      <c r="AC79" s="6" t="str">
        <f t="shared" si="28"/>
        <v/>
      </c>
      <c r="AD79" s="6" t="str">
        <f t="shared" si="28"/>
        <v/>
      </c>
      <c r="AE79" s="6" t="str">
        <f t="shared" si="28"/>
        <v/>
      </c>
      <c r="AF79" s="6" t="str">
        <f t="shared" si="28"/>
        <v/>
      </c>
      <c r="AG79" s="6" t="str">
        <f t="shared" si="28"/>
        <v/>
      </c>
      <c r="AH79" s="6" t="str">
        <f t="shared" si="28"/>
        <v/>
      </c>
      <c r="AI79" s="6" t="str">
        <f t="shared" si="28"/>
        <v/>
      </c>
      <c r="AJ79" s="6" t="str">
        <f t="shared" si="28"/>
        <v/>
      </c>
      <c r="AK79" s="6" t="str">
        <f t="shared" si="28"/>
        <v/>
      </c>
      <c r="AL79" s="6" t="str">
        <f t="shared" si="28"/>
        <v/>
      </c>
      <c r="AM79" s="6" t="str">
        <f t="shared" si="28"/>
        <v/>
      </c>
      <c r="AN79" s="6" t="str">
        <f t="shared" si="28"/>
        <v/>
      </c>
      <c r="AO79" s="6" t="str">
        <f t="shared" si="28"/>
        <v/>
      </c>
      <c r="AP79" s="6" t="str">
        <f t="shared" si="28"/>
        <v/>
      </c>
      <c r="AQ79" s="6" t="str">
        <f t="shared" si="28"/>
        <v/>
      </c>
      <c r="AR79" s="6" t="str">
        <f t="shared" si="28"/>
        <v/>
      </c>
      <c r="AS79" s="6" t="str">
        <f t="shared" si="28"/>
        <v/>
      </c>
      <c r="AT79" s="6" t="str">
        <f t="shared" si="28"/>
        <v/>
      </c>
      <c r="AU79" s="6" t="str">
        <f t="shared" si="28"/>
        <v/>
      </c>
      <c r="AV79" s="6" t="str">
        <f t="shared" si="28"/>
        <v/>
      </c>
      <c r="AW79" s="6" t="str">
        <f t="shared" si="28"/>
        <v/>
      </c>
      <c r="AX79" s="6" t="str">
        <f t="shared" si="28"/>
        <v/>
      </c>
      <c r="AY79" s="6" t="str">
        <f t="shared" si="28"/>
        <v/>
      </c>
      <c r="AZ79" s="6" t="str">
        <f t="shared" si="28"/>
        <v/>
      </c>
      <c r="BA79" s="6" t="str">
        <f t="shared" si="28"/>
        <v/>
      </c>
      <c r="BB79" s="6" t="str">
        <f t="shared" si="28"/>
        <v/>
      </c>
      <c r="BC79" s="6" t="str">
        <f t="shared" si="28"/>
        <v/>
      </c>
      <c r="BD79" s="6" t="str">
        <f t="shared" si="28"/>
        <v/>
      </c>
      <c r="BE79" s="6" t="str">
        <f t="shared" si="28"/>
        <v/>
      </c>
      <c r="BF79" s="6" t="str">
        <f t="shared" si="28"/>
        <v/>
      </c>
      <c r="BG79" s="6" t="str">
        <f t="shared" si="28"/>
        <v/>
      </c>
      <c r="BH79" s="6" t="str">
        <f t="shared" si="28"/>
        <v/>
      </c>
      <c r="BI79" s="6" t="str">
        <f t="shared" si="28"/>
        <v/>
      </c>
      <c r="BJ79" s="6" t="str">
        <f t="shared" si="28"/>
        <v/>
      </c>
      <c r="BK79" s="6" t="str">
        <f t="shared" si="28"/>
        <v/>
      </c>
      <c r="BL79" s="6" t="str">
        <f t="shared" si="28"/>
        <v/>
      </c>
      <c r="BM79" s="6" t="str">
        <f t="shared" si="28"/>
        <v/>
      </c>
      <c r="BN79" s="6" t="str">
        <f t="shared" si="28"/>
        <v/>
      </c>
      <c r="BO79" s="6" t="str">
        <f t="shared" si="28"/>
        <v/>
      </c>
      <c r="BP79" s="6" t="str">
        <f t="shared" si="28"/>
        <v/>
      </c>
      <c r="BQ79" s="6" t="str">
        <f t="shared" si="28"/>
        <v/>
      </c>
      <c r="BR79" s="6" t="str">
        <f t="shared" ref="BR79:DT79" si="29">INDEX($F75:$DU75, MATCH(BR$78, $F$74:$DU$74, 0))</f>
        <v/>
      </c>
      <c r="BS79" s="6" t="str">
        <f t="shared" si="29"/>
        <v/>
      </c>
      <c r="BT79" s="6" t="str">
        <f t="shared" si="29"/>
        <v/>
      </c>
      <c r="BU79" s="6" t="str">
        <f t="shared" si="29"/>
        <v/>
      </c>
      <c r="BV79" s="6" t="str">
        <f t="shared" si="29"/>
        <v/>
      </c>
      <c r="BW79" s="6" t="str">
        <f t="shared" si="29"/>
        <v/>
      </c>
      <c r="BX79" s="6" t="str">
        <f t="shared" si="29"/>
        <v/>
      </c>
      <c r="BY79" s="6" t="str">
        <f t="shared" si="29"/>
        <v/>
      </c>
      <c r="BZ79" s="6" t="str">
        <f t="shared" si="29"/>
        <v/>
      </c>
      <c r="CA79" s="6" t="str">
        <f t="shared" si="29"/>
        <v/>
      </c>
      <c r="CB79" s="6" t="str">
        <f t="shared" si="29"/>
        <v/>
      </c>
      <c r="CC79" s="6" t="str">
        <f t="shared" si="29"/>
        <v/>
      </c>
      <c r="CD79" s="6" t="str">
        <f t="shared" si="29"/>
        <v/>
      </c>
      <c r="CE79" s="6" t="str">
        <f t="shared" si="29"/>
        <v/>
      </c>
      <c r="CF79" s="6" t="str">
        <f t="shared" si="29"/>
        <v/>
      </c>
      <c r="CG79" s="6" t="str">
        <f t="shared" si="29"/>
        <v/>
      </c>
      <c r="CH79" s="6" t="str">
        <f t="shared" si="29"/>
        <v/>
      </c>
      <c r="CI79" s="6" t="str">
        <f t="shared" si="29"/>
        <v/>
      </c>
      <c r="CJ79" s="6" t="str">
        <f t="shared" si="29"/>
        <v/>
      </c>
      <c r="CK79" s="6" t="str">
        <f t="shared" si="29"/>
        <v/>
      </c>
      <c r="CL79" s="6" t="str">
        <f t="shared" si="29"/>
        <v/>
      </c>
      <c r="CM79" s="6" t="str">
        <f t="shared" si="29"/>
        <v/>
      </c>
      <c r="CN79" s="6" t="str">
        <f t="shared" si="29"/>
        <v/>
      </c>
      <c r="CO79" s="6" t="str">
        <f t="shared" si="29"/>
        <v/>
      </c>
      <c r="CP79" s="6" t="str">
        <f t="shared" si="29"/>
        <v/>
      </c>
      <c r="CQ79" s="6" t="str">
        <f t="shared" si="29"/>
        <v/>
      </c>
      <c r="CR79" s="6" t="str">
        <f t="shared" si="29"/>
        <v/>
      </c>
      <c r="CS79" s="6" t="str">
        <f t="shared" si="29"/>
        <v/>
      </c>
      <c r="CT79" s="6" t="str">
        <f t="shared" si="29"/>
        <v/>
      </c>
      <c r="CU79" s="6" t="str">
        <f t="shared" si="29"/>
        <v/>
      </c>
      <c r="CV79" s="6" t="str">
        <f t="shared" si="29"/>
        <v/>
      </c>
      <c r="CW79" s="6" t="str">
        <f t="shared" si="29"/>
        <v/>
      </c>
      <c r="CX79" s="6" t="str">
        <f t="shared" si="29"/>
        <v/>
      </c>
      <c r="CY79" s="6" t="str">
        <f t="shared" si="29"/>
        <v/>
      </c>
      <c r="CZ79" s="6" t="str">
        <f t="shared" si="29"/>
        <v/>
      </c>
      <c r="DA79" s="6" t="str">
        <f t="shared" si="29"/>
        <v/>
      </c>
      <c r="DB79" s="6" t="str">
        <f t="shared" si="29"/>
        <v/>
      </c>
      <c r="DC79" s="6" t="str">
        <f t="shared" si="29"/>
        <v/>
      </c>
      <c r="DD79" s="6" t="str">
        <f t="shared" si="29"/>
        <v/>
      </c>
      <c r="DE79" s="6" t="str">
        <f t="shared" si="29"/>
        <v/>
      </c>
      <c r="DF79" s="6" t="str">
        <f t="shared" si="29"/>
        <v/>
      </c>
      <c r="DG79" s="6" t="str">
        <f t="shared" si="29"/>
        <v/>
      </c>
      <c r="DH79" s="6" t="str">
        <f t="shared" si="29"/>
        <v/>
      </c>
      <c r="DI79" s="6" t="str">
        <f t="shared" si="29"/>
        <v/>
      </c>
      <c r="DJ79" s="6" t="str">
        <f t="shared" si="29"/>
        <v/>
      </c>
      <c r="DK79" s="6" t="str">
        <f t="shared" si="29"/>
        <v/>
      </c>
      <c r="DL79" s="6" t="str">
        <f t="shared" si="29"/>
        <v/>
      </c>
      <c r="DM79" s="6" t="str">
        <f t="shared" si="29"/>
        <v/>
      </c>
      <c r="DN79" s="6" t="str">
        <f t="shared" si="29"/>
        <v/>
      </c>
      <c r="DO79" s="6" t="str">
        <f t="shared" si="29"/>
        <v/>
      </c>
      <c r="DP79" s="6" t="str">
        <f t="shared" si="29"/>
        <v/>
      </c>
      <c r="DQ79" s="6" t="str">
        <f t="shared" si="29"/>
        <v/>
      </c>
      <c r="DR79" s="6" t="str">
        <f t="shared" si="29"/>
        <v/>
      </c>
      <c r="DS79" s="6" t="str">
        <f t="shared" si="29"/>
        <v/>
      </c>
      <c r="DT79" s="6" t="str">
        <f t="shared" si="29"/>
        <v/>
      </c>
    </row>
    <row r="80" spans="1:125" x14ac:dyDescent="0.3">
      <c r="A80" s="148"/>
      <c r="B80" s="33" t="s">
        <v>166</v>
      </c>
      <c r="C80" s="33" t="s">
        <v>578</v>
      </c>
      <c r="D80" s="74"/>
      <c r="E80" s="6">
        <f>INDEX($F76:$DU76, MATCH(E$78, $F$74:$DU$74, 0))</f>
        <v>6207.1971667441621</v>
      </c>
      <c r="F80" s="6">
        <f t="shared" ref="F80:BQ80" si="30">INDEX($F76:$DU76, MATCH(F$78, $F$74:$DU$74, 0))</f>
        <v>53.728653489246213</v>
      </c>
      <c r="G80" s="6">
        <f t="shared" si="30"/>
        <v>6260.9258202334086</v>
      </c>
      <c r="H80" s="6">
        <f t="shared" si="30"/>
        <v>8737.8710174548196</v>
      </c>
      <c r="I80" s="6">
        <f t="shared" si="30"/>
        <v>39.256288913018274</v>
      </c>
      <c r="J80" s="6">
        <f t="shared" si="30"/>
        <v>8777.1273063678382</v>
      </c>
      <c r="K80" s="6">
        <f t="shared" si="30"/>
        <v>10874.263385741868</v>
      </c>
      <c r="L80" s="6">
        <f t="shared" si="30"/>
        <v>31.929654346302886</v>
      </c>
      <c r="M80" s="6">
        <f t="shared" si="30"/>
        <v>10906.19304008817</v>
      </c>
      <c r="N80" s="6">
        <f t="shared" si="30"/>
        <v>8712.001665774811</v>
      </c>
      <c r="O80" s="6">
        <f t="shared" si="30"/>
        <v>35.457293211758447</v>
      </c>
      <c r="P80" s="6">
        <f t="shared" si="30"/>
        <v>8747.45895898657</v>
      </c>
      <c r="Q80" s="6">
        <f t="shared" si="30"/>
        <v>11745.951994623796</v>
      </c>
      <c r="R80" s="6">
        <f t="shared" si="30"/>
        <v>33.28643852532425</v>
      </c>
      <c r="S80" s="6">
        <f t="shared" si="30"/>
        <v>11779.238433149121</v>
      </c>
      <c r="T80" s="6">
        <f t="shared" si="30"/>
        <v>13695.289050763098</v>
      </c>
      <c r="U80" s="6">
        <f t="shared" si="30"/>
        <v>40.432168534836798</v>
      </c>
      <c r="V80" s="6">
        <f t="shared" si="30"/>
        <v>13735.721219297935</v>
      </c>
      <c r="W80" s="6">
        <f t="shared" si="30"/>
        <v>14781.80182132341</v>
      </c>
      <c r="X80" s="6">
        <f t="shared" si="30"/>
        <v>19.356787620704864</v>
      </c>
      <c r="Y80" s="6">
        <f t="shared" si="30"/>
        <v>14801.158608944115</v>
      </c>
      <c r="Z80" s="6">
        <f t="shared" si="30"/>
        <v>14108.113250299999</v>
      </c>
      <c r="AA80" s="6">
        <f t="shared" si="30"/>
        <v>12.030153053989473</v>
      </c>
      <c r="AB80" s="6">
        <f t="shared" si="30"/>
        <v>14120.143403353988</v>
      </c>
      <c r="AC80" s="6" t="str">
        <f t="shared" si="30"/>
        <v/>
      </c>
      <c r="AD80" s="6" t="str">
        <f t="shared" si="30"/>
        <v/>
      </c>
      <c r="AE80" s="6" t="str">
        <f t="shared" si="30"/>
        <v/>
      </c>
      <c r="AF80" s="6" t="str">
        <f t="shared" si="30"/>
        <v/>
      </c>
      <c r="AG80" s="6" t="str">
        <f t="shared" si="30"/>
        <v/>
      </c>
      <c r="AH80" s="6" t="str">
        <f t="shared" si="30"/>
        <v/>
      </c>
      <c r="AI80" s="6" t="str">
        <f t="shared" si="30"/>
        <v/>
      </c>
      <c r="AJ80" s="6" t="str">
        <f t="shared" si="30"/>
        <v/>
      </c>
      <c r="AK80" s="6" t="str">
        <f t="shared" si="30"/>
        <v/>
      </c>
      <c r="AL80" s="6" t="str">
        <f t="shared" si="30"/>
        <v/>
      </c>
      <c r="AM80" s="6" t="str">
        <f t="shared" si="30"/>
        <v/>
      </c>
      <c r="AN80" s="6" t="str">
        <f t="shared" si="30"/>
        <v/>
      </c>
      <c r="AO80" s="6" t="str">
        <f t="shared" si="30"/>
        <v/>
      </c>
      <c r="AP80" s="6" t="str">
        <f t="shared" si="30"/>
        <v/>
      </c>
      <c r="AQ80" s="6" t="str">
        <f t="shared" si="30"/>
        <v/>
      </c>
      <c r="AR80" s="6" t="str">
        <f t="shared" si="30"/>
        <v/>
      </c>
      <c r="AS80" s="6" t="str">
        <f t="shared" si="30"/>
        <v/>
      </c>
      <c r="AT80" s="6" t="str">
        <f t="shared" si="30"/>
        <v/>
      </c>
      <c r="AU80" s="6" t="str">
        <f t="shared" si="30"/>
        <v/>
      </c>
      <c r="AV80" s="6" t="str">
        <f t="shared" si="30"/>
        <v/>
      </c>
      <c r="AW80" s="6" t="str">
        <f t="shared" si="30"/>
        <v/>
      </c>
      <c r="AX80" s="6" t="str">
        <f t="shared" si="30"/>
        <v/>
      </c>
      <c r="AY80" s="6" t="str">
        <f t="shared" si="30"/>
        <v/>
      </c>
      <c r="AZ80" s="6" t="str">
        <f t="shared" si="30"/>
        <v/>
      </c>
      <c r="BA80" s="6" t="str">
        <f t="shared" si="30"/>
        <v/>
      </c>
      <c r="BB80" s="6" t="str">
        <f t="shared" si="30"/>
        <v/>
      </c>
      <c r="BC80" s="6" t="str">
        <f t="shared" si="30"/>
        <v/>
      </c>
      <c r="BD80" s="6" t="str">
        <f t="shared" si="30"/>
        <v/>
      </c>
      <c r="BE80" s="6" t="str">
        <f t="shared" si="30"/>
        <v/>
      </c>
      <c r="BF80" s="6" t="str">
        <f t="shared" si="30"/>
        <v/>
      </c>
      <c r="BG80" s="6" t="str">
        <f t="shared" si="30"/>
        <v/>
      </c>
      <c r="BH80" s="6" t="str">
        <f t="shared" si="30"/>
        <v/>
      </c>
      <c r="BI80" s="6" t="str">
        <f t="shared" si="30"/>
        <v/>
      </c>
      <c r="BJ80" s="6" t="str">
        <f t="shared" si="30"/>
        <v/>
      </c>
      <c r="BK80" s="6" t="str">
        <f t="shared" si="30"/>
        <v/>
      </c>
      <c r="BL80" s="6" t="str">
        <f t="shared" si="30"/>
        <v/>
      </c>
      <c r="BM80" s="6" t="str">
        <f t="shared" si="30"/>
        <v/>
      </c>
      <c r="BN80" s="6" t="str">
        <f t="shared" si="30"/>
        <v/>
      </c>
      <c r="BO80" s="6" t="str">
        <f t="shared" si="30"/>
        <v/>
      </c>
      <c r="BP80" s="6" t="str">
        <f t="shared" si="30"/>
        <v/>
      </c>
      <c r="BQ80" s="6" t="str">
        <f t="shared" si="30"/>
        <v/>
      </c>
      <c r="BR80" s="6" t="str">
        <f t="shared" ref="BR80:DT80" si="31">INDEX($F76:$DU76, MATCH(BR$78, $F$74:$DU$74, 0))</f>
        <v/>
      </c>
      <c r="BS80" s="6" t="str">
        <f t="shared" si="31"/>
        <v/>
      </c>
      <c r="BT80" s="6" t="str">
        <f t="shared" si="31"/>
        <v/>
      </c>
      <c r="BU80" s="6" t="str">
        <f t="shared" si="31"/>
        <v/>
      </c>
      <c r="BV80" s="6" t="str">
        <f t="shared" si="31"/>
        <v/>
      </c>
      <c r="BW80" s="6" t="str">
        <f t="shared" si="31"/>
        <v/>
      </c>
      <c r="BX80" s="6" t="str">
        <f t="shared" si="31"/>
        <v/>
      </c>
      <c r="BY80" s="6" t="str">
        <f t="shared" si="31"/>
        <v/>
      </c>
      <c r="BZ80" s="6" t="str">
        <f t="shared" si="31"/>
        <v/>
      </c>
      <c r="CA80" s="6" t="str">
        <f t="shared" si="31"/>
        <v/>
      </c>
      <c r="CB80" s="6" t="str">
        <f t="shared" si="31"/>
        <v/>
      </c>
      <c r="CC80" s="6" t="str">
        <f t="shared" si="31"/>
        <v/>
      </c>
      <c r="CD80" s="6" t="str">
        <f t="shared" si="31"/>
        <v/>
      </c>
      <c r="CE80" s="6" t="str">
        <f t="shared" si="31"/>
        <v/>
      </c>
      <c r="CF80" s="6" t="str">
        <f t="shared" si="31"/>
        <v/>
      </c>
      <c r="CG80" s="6" t="str">
        <f t="shared" si="31"/>
        <v/>
      </c>
      <c r="CH80" s="6" t="str">
        <f t="shared" si="31"/>
        <v/>
      </c>
      <c r="CI80" s="6" t="str">
        <f t="shared" si="31"/>
        <v/>
      </c>
      <c r="CJ80" s="6" t="str">
        <f t="shared" si="31"/>
        <v/>
      </c>
      <c r="CK80" s="6" t="str">
        <f t="shared" si="31"/>
        <v/>
      </c>
      <c r="CL80" s="6" t="str">
        <f t="shared" si="31"/>
        <v/>
      </c>
      <c r="CM80" s="6" t="str">
        <f t="shared" si="31"/>
        <v/>
      </c>
      <c r="CN80" s="6" t="str">
        <f t="shared" si="31"/>
        <v/>
      </c>
      <c r="CO80" s="6" t="str">
        <f t="shared" si="31"/>
        <v/>
      </c>
      <c r="CP80" s="6" t="str">
        <f t="shared" si="31"/>
        <v/>
      </c>
      <c r="CQ80" s="6" t="str">
        <f t="shared" si="31"/>
        <v/>
      </c>
      <c r="CR80" s="6" t="str">
        <f t="shared" si="31"/>
        <v/>
      </c>
      <c r="CS80" s="6" t="str">
        <f t="shared" si="31"/>
        <v/>
      </c>
      <c r="CT80" s="6" t="str">
        <f t="shared" si="31"/>
        <v/>
      </c>
      <c r="CU80" s="6" t="str">
        <f t="shared" si="31"/>
        <v/>
      </c>
      <c r="CV80" s="6" t="str">
        <f t="shared" si="31"/>
        <v/>
      </c>
      <c r="CW80" s="6" t="str">
        <f t="shared" si="31"/>
        <v/>
      </c>
      <c r="CX80" s="6" t="str">
        <f t="shared" si="31"/>
        <v/>
      </c>
      <c r="CY80" s="6" t="str">
        <f t="shared" si="31"/>
        <v/>
      </c>
      <c r="CZ80" s="6" t="str">
        <f t="shared" si="31"/>
        <v/>
      </c>
      <c r="DA80" s="6" t="str">
        <f t="shared" si="31"/>
        <v/>
      </c>
      <c r="DB80" s="6" t="str">
        <f t="shared" si="31"/>
        <v/>
      </c>
      <c r="DC80" s="6" t="str">
        <f t="shared" si="31"/>
        <v/>
      </c>
      <c r="DD80" s="6" t="str">
        <f t="shared" si="31"/>
        <v/>
      </c>
      <c r="DE80" s="6" t="str">
        <f t="shared" si="31"/>
        <v/>
      </c>
      <c r="DF80" s="6" t="str">
        <f t="shared" si="31"/>
        <v/>
      </c>
      <c r="DG80" s="6" t="str">
        <f t="shared" si="31"/>
        <v/>
      </c>
      <c r="DH80" s="6" t="str">
        <f t="shared" si="31"/>
        <v/>
      </c>
      <c r="DI80" s="6" t="str">
        <f t="shared" si="31"/>
        <v/>
      </c>
      <c r="DJ80" s="6" t="str">
        <f t="shared" si="31"/>
        <v/>
      </c>
      <c r="DK80" s="6" t="str">
        <f t="shared" si="31"/>
        <v/>
      </c>
      <c r="DL80" s="6" t="str">
        <f t="shared" si="31"/>
        <v/>
      </c>
      <c r="DM80" s="6" t="str">
        <f t="shared" si="31"/>
        <v/>
      </c>
      <c r="DN80" s="6" t="str">
        <f t="shared" si="31"/>
        <v/>
      </c>
      <c r="DO80" s="6" t="str">
        <f t="shared" si="31"/>
        <v/>
      </c>
      <c r="DP80" s="6" t="str">
        <f t="shared" si="31"/>
        <v/>
      </c>
      <c r="DQ80" s="6" t="str">
        <f t="shared" si="31"/>
        <v/>
      </c>
      <c r="DR80" s="6" t="str">
        <f t="shared" si="31"/>
        <v/>
      </c>
      <c r="DS80" s="6" t="str">
        <f t="shared" si="31"/>
        <v/>
      </c>
      <c r="DT80" s="6" t="str">
        <f t="shared" si="31"/>
        <v/>
      </c>
    </row>
    <row r="81" spans="1:125" ht="40.799999999999997" x14ac:dyDescent="0.3">
      <c r="A81" s="148"/>
      <c r="D81" s="72" t="s">
        <v>271</v>
      </c>
    </row>
    <row r="82" spans="1:125" ht="31.2" hidden="1" x14ac:dyDescent="0.3">
      <c r="A82" s="148"/>
      <c r="D82" s="34" t="s">
        <v>275</v>
      </c>
      <c r="F82" s="170" t="s">
        <v>579</v>
      </c>
      <c r="G82" s="170" t="s">
        <v>580</v>
      </c>
      <c r="H82" s="170" t="s">
        <v>581</v>
      </c>
      <c r="I82" s="170" t="s">
        <v>582</v>
      </c>
      <c r="J82" s="170" t="s">
        <v>583</v>
      </c>
      <c r="K82" s="170" t="s">
        <v>584</v>
      </c>
      <c r="L82" s="170" t="s">
        <v>585</v>
      </c>
      <c r="M82" s="170" t="s">
        <v>586</v>
      </c>
      <c r="N82" s="170" t="s">
        <v>587</v>
      </c>
      <c r="O82" s="170" t="s">
        <v>588</v>
      </c>
      <c r="P82" s="170" t="s">
        <v>589</v>
      </c>
      <c r="Q82" s="170" t="s">
        <v>590</v>
      </c>
      <c r="R82" s="170" t="s">
        <v>591</v>
      </c>
      <c r="S82" s="170" t="s">
        <v>592</v>
      </c>
      <c r="T82" s="170" t="s">
        <v>593</v>
      </c>
      <c r="U82" s="170" t="s">
        <v>594</v>
      </c>
      <c r="V82" s="170" t="s">
        <v>595</v>
      </c>
      <c r="W82" s="170" t="s">
        <v>596</v>
      </c>
      <c r="X82" s="170" t="s">
        <v>597</v>
      </c>
      <c r="Y82" s="170" t="s">
        <v>598</v>
      </c>
      <c r="Z82" s="170" t="s">
        <v>599</v>
      </c>
      <c r="AA82" s="170" t="s">
        <v>600</v>
      </c>
      <c r="AB82" s="170" t="s">
        <v>601</v>
      </c>
      <c r="AC82" s="170" t="s">
        <v>602</v>
      </c>
      <c r="AD82" s="170" t="s">
        <v>603</v>
      </c>
      <c r="AE82" s="170" t="s">
        <v>604</v>
      </c>
      <c r="AF82" s="170" t="s">
        <v>605</v>
      </c>
      <c r="AG82" s="170" t="s">
        <v>606</v>
      </c>
      <c r="AH82" s="170" t="s">
        <v>607</v>
      </c>
      <c r="AI82" s="170" t="s">
        <v>608</v>
      </c>
      <c r="AJ82" s="170" t="s">
        <v>609</v>
      </c>
      <c r="AK82" s="170" t="s">
        <v>610</v>
      </c>
      <c r="AL82" s="170" t="s">
        <v>611</v>
      </c>
      <c r="AM82" s="170" t="s">
        <v>612</v>
      </c>
      <c r="AN82" s="170" t="s">
        <v>613</v>
      </c>
      <c r="AO82" s="170" t="s">
        <v>614</v>
      </c>
      <c r="AP82" s="170" t="s">
        <v>615</v>
      </c>
      <c r="AQ82" s="170" t="s">
        <v>616</v>
      </c>
      <c r="AR82" s="170" t="s">
        <v>617</v>
      </c>
      <c r="AS82" s="170" t="s">
        <v>618</v>
      </c>
      <c r="AT82" s="170" t="s">
        <v>619</v>
      </c>
      <c r="AU82" s="170" t="s">
        <v>620</v>
      </c>
      <c r="AV82" s="170" t="s">
        <v>621</v>
      </c>
      <c r="AW82" s="170" t="s">
        <v>622</v>
      </c>
      <c r="AX82" s="170" t="s">
        <v>623</v>
      </c>
      <c r="AY82" s="170" t="s">
        <v>624</v>
      </c>
      <c r="AZ82" s="170" t="s">
        <v>625</v>
      </c>
      <c r="BA82" s="170" t="s">
        <v>626</v>
      </c>
      <c r="BB82" s="170" t="s">
        <v>627</v>
      </c>
      <c r="BC82" s="170" t="s">
        <v>628</v>
      </c>
      <c r="BD82" s="170" t="s">
        <v>629</v>
      </c>
      <c r="BE82" s="170" t="s">
        <v>630</v>
      </c>
      <c r="BF82" s="170" t="s">
        <v>631</v>
      </c>
      <c r="BG82" s="170" t="s">
        <v>632</v>
      </c>
      <c r="BH82" s="170" t="s">
        <v>633</v>
      </c>
      <c r="BI82" s="170" t="s">
        <v>634</v>
      </c>
      <c r="BJ82" s="170" t="s">
        <v>635</v>
      </c>
      <c r="BK82" s="170" t="s">
        <v>636</v>
      </c>
      <c r="BL82" s="170" t="s">
        <v>637</v>
      </c>
      <c r="BM82" s="170" t="s">
        <v>638</v>
      </c>
      <c r="BN82" s="170" t="s">
        <v>639</v>
      </c>
      <c r="BO82" s="170" t="s">
        <v>640</v>
      </c>
      <c r="BP82" s="170" t="s">
        <v>641</v>
      </c>
      <c r="BQ82" s="170" t="s">
        <v>642</v>
      </c>
      <c r="BR82" s="170" t="s">
        <v>643</v>
      </c>
      <c r="BS82" s="170" t="s">
        <v>644</v>
      </c>
      <c r="BT82" s="170" t="s">
        <v>645</v>
      </c>
      <c r="BU82" s="170" t="s">
        <v>646</v>
      </c>
      <c r="BV82" s="170" t="s">
        <v>647</v>
      </c>
      <c r="BW82" s="170" t="s">
        <v>648</v>
      </c>
      <c r="BX82" s="170" t="s">
        <v>649</v>
      </c>
      <c r="BY82" s="170" t="s">
        <v>650</v>
      </c>
      <c r="BZ82" s="170" t="s">
        <v>651</v>
      </c>
      <c r="CA82" s="170" t="s">
        <v>652</v>
      </c>
      <c r="CB82" s="170" t="s">
        <v>653</v>
      </c>
      <c r="CC82" s="170" t="s">
        <v>654</v>
      </c>
      <c r="CD82" s="170" t="s">
        <v>655</v>
      </c>
      <c r="CE82" s="170" t="s">
        <v>656</v>
      </c>
      <c r="CF82" s="170" t="s">
        <v>657</v>
      </c>
      <c r="CG82" s="170" t="s">
        <v>658</v>
      </c>
      <c r="CH82" t="s">
        <v>659</v>
      </c>
      <c r="CI82" t="s">
        <v>660</v>
      </c>
      <c r="CJ82" t="s">
        <v>661</v>
      </c>
      <c r="CK82" t="s">
        <v>662</v>
      </c>
      <c r="CL82" t="s">
        <v>663</v>
      </c>
      <c r="CM82" t="s">
        <v>664</v>
      </c>
      <c r="CN82" t="s">
        <v>665</v>
      </c>
      <c r="CO82" t="s">
        <v>666</v>
      </c>
      <c r="CP82" t="s">
        <v>667</v>
      </c>
      <c r="CQ82" t="s">
        <v>668</v>
      </c>
      <c r="CR82" t="s">
        <v>669</v>
      </c>
      <c r="CS82" t="s">
        <v>670</v>
      </c>
      <c r="CT82" t="s">
        <v>671</v>
      </c>
      <c r="CU82" t="s">
        <v>672</v>
      </c>
      <c r="CV82" t="s">
        <v>673</v>
      </c>
      <c r="CW82" t="s">
        <v>674</v>
      </c>
      <c r="CX82" t="s">
        <v>675</v>
      </c>
      <c r="CY82" t="s">
        <v>676</v>
      </c>
      <c r="CZ82" t="s">
        <v>677</v>
      </c>
      <c r="DA82" t="s">
        <v>678</v>
      </c>
      <c r="DB82" t="s">
        <v>679</v>
      </c>
      <c r="DC82" t="s">
        <v>680</v>
      </c>
      <c r="DD82" t="s">
        <v>681</v>
      </c>
      <c r="DE82" t="s">
        <v>682</v>
      </c>
      <c r="DF82" t="s">
        <v>683</v>
      </c>
      <c r="DG82" t="s">
        <v>684</v>
      </c>
      <c r="DH82" t="s">
        <v>685</v>
      </c>
      <c r="DI82" t="s">
        <v>686</v>
      </c>
      <c r="DJ82" t="s">
        <v>687</v>
      </c>
      <c r="DK82" t="s">
        <v>688</v>
      </c>
      <c r="DL82" t="s">
        <v>689</v>
      </c>
      <c r="DM82" t="s">
        <v>690</v>
      </c>
      <c r="DN82" t="s">
        <v>691</v>
      </c>
      <c r="DO82" t="s">
        <v>692</v>
      </c>
      <c r="DP82" t="s">
        <v>693</v>
      </c>
      <c r="DQ82" t="s">
        <v>694</v>
      </c>
      <c r="DR82" t="s">
        <v>695</v>
      </c>
      <c r="DS82" t="s">
        <v>696</v>
      </c>
      <c r="DT82" t="s">
        <v>697</v>
      </c>
      <c r="DU82" t="s">
        <v>698</v>
      </c>
    </row>
    <row r="83" spans="1:125" hidden="1" x14ac:dyDescent="0.3">
      <c r="A83" s="148"/>
      <c r="E83" t="s">
        <v>164</v>
      </c>
      <c r="F83">
        <f t="shared" ref="F83:AS83" si="32">F55</f>
        <v>21835</v>
      </c>
      <c r="G83">
        <f t="shared" si="32"/>
        <v>21639</v>
      </c>
      <c r="H83">
        <f t="shared" si="32"/>
        <v>19554</v>
      </c>
      <c r="I83">
        <f t="shared" si="32"/>
        <v>23545</v>
      </c>
      <c r="J83">
        <f t="shared" si="32"/>
        <v>23412</v>
      </c>
      <c r="K83">
        <f t="shared" si="32"/>
        <v>25597</v>
      </c>
      <c r="L83">
        <f t="shared" si="32"/>
        <v>25693</v>
      </c>
      <c r="M83">
        <f t="shared" si="32"/>
        <v>26016</v>
      </c>
      <c r="N83" t="str">
        <f t="shared" si="32"/>
        <v/>
      </c>
      <c r="O83" t="str">
        <f t="shared" si="32"/>
        <v/>
      </c>
      <c r="P83" t="str">
        <f t="shared" si="32"/>
        <v/>
      </c>
      <c r="Q83" t="str">
        <f t="shared" si="32"/>
        <v/>
      </c>
      <c r="R83" t="str">
        <f t="shared" si="32"/>
        <v/>
      </c>
      <c r="S83" t="str">
        <f t="shared" si="32"/>
        <v/>
      </c>
      <c r="T83" t="str">
        <f t="shared" si="32"/>
        <v/>
      </c>
      <c r="U83" t="str">
        <f t="shared" si="32"/>
        <v/>
      </c>
      <c r="V83" t="str">
        <f t="shared" si="32"/>
        <v/>
      </c>
      <c r="W83" t="str">
        <f t="shared" si="32"/>
        <v/>
      </c>
      <c r="X83" t="str">
        <f t="shared" si="32"/>
        <v/>
      </c>
      <c r="Y83" t="str">
        <f t="shared" si="32"/>
        <v/>
      </c>
      <c r="Z83" t="str">
        <f t="shared" si="32"/>
        <v/>
      </c>
      <c r="AA83" t="str">
        <f t="shared" si="32"/>
        <v/>
      </c>
      <c r="AB83" t="str">
        <f t="shared" si="32"/>
        <v/>
      </c>
      <c r="AC83" t="str">
        <f t="shared" si="32"/>
        <v/>
      </c>
      <c r="AD83" t="str">
        <f t="shared" si="32"/>
        <v/>
      </c>
      <c r="AE83" t="str">
        <f t="shared" si="32"/>
        <v/>
      </c>
      <c r="AF83" t="str">
        <f t="shared" si="32"/>
        <v/>
      </c>
      <c r="AG83" t="str">
        <f t="shared" si="32"/>
        <v/>
      </c>
      <c r="AH83" t="str">
        <f t="shared" si="32"/>
        <v/>
      </c>
      <c r="AI83" t="str">
        <f t="shared" si="32"/>
        <v/>
      </c>
      <c r="AJ83" t="str">
        <f t="shared" si="32"/>
        <v/>
      </c>
      <c r="AK83" t="str">
        <f t="shared" si="32"/>
        <v/>
      </c>
      <c r="AL83" t="str">
        <f t="shared" si="32"/>
        <v/>
      </c>
      <c r="AM83" t="str">
        <f t="shared" si="32"/>
        <v/>
      </c>
      <c r="AN83" t="str">
        <f t="shared" si="32"/>
        <v/>
      </c>
      <c r="AO83" t="str">
        <f t="shared" si="32"/>
        <v/>
      </c>
      <c r="AP83" t="str">
        <f t="shared" si="32"/>
        <v/>
      </c>
      <c r="AQ83" t="str">
        <f t="shared" si="32"/>
        <v/>
      </c>
      <c r="AR83" t="str">
        <f t="shared" si="32"/>
        <v/>
      </c>
      <c r="AS83" t="str">
        <f t="shared" si="32"/>
        <v/>
      </c>
      <c r="AT83">
        <f t="shared" ref="AT83:BC84" si="33">F68</f>
        <v>26279</v>
      </c>
      <c r="AU83">
        <f t="shared" si="33"/>
        <v>20215</v>
      </c>
      <c r="AV83">
        <f t="shared" si="33"/>
        <v>19365</v>
      </c>
      <c r="AW83">
        <f t="shared" si="33"/>
        <v>14864</v>
      </c>
      <c r="AX83">
        <f t="shared" si="33"/>
        <v>20151</v>
      </c>
      <c r="AY83">
        <f t="shared" si="33"/>
        <v>18473</v>
      </c>
      <c r="AZ83">
        <f t="shared" si="33"/>
        <v>18957</v>
      </c>
      <c r="BA83">
        <f t="shared" si="33"/>
        <v>23431</v>
      </c>
      <c r="BB83" t="str">
        <f t="shared" si="33"/>
        <v/>
      </c>
      <c r="BC83" t="str">
        <f t="shared" si="33"/>
        <v/>
      </c>
      <c r="BD83" t="str">
        <f t="shared" ref="BD83:BM84" si="34">P68</f>
        <v/>
      </c>
      <c r="BE83" t="str">
        <f t="shared" si="34"/>
        <v/>
      </c>
      <c r="BF83" t="str">
        <f t="shared" si="34"/>
        <v/>
      </c>
      <c r="BG83" t="str">
        <f t="shared" si="34"/>
        <v/>
      </c>
      <c r="BH83" t="str">
        <f t="shared" si="34"/>
        <v/>
      </c>
      <c r="BI83" t="str">
        <f t="shared" si="34"/>
        <v/>
      </c>
      <c r="BJ83" t="str">
        <f t="shared" si="34"/>
        <v/>
      </c>
      <c r="BK83" t="str">
        <f t="shared" si="34"/>
        <v/>
      </c>
      <c r="BL83" t="str">
        <f t="shared" si="34"/>
        <v/>
      </c>
      <c r="BM83" t="str">
        <f t="shared" si="34"/>
        <v/>
      </c>
      <c r="BN83" t="str">
        <f t="shared" ref="BN83:BW84" si="35">Z68</f>
        <v/>
      </c>
      <c r="BO83" t="str">
        <f t="shared" si="35"/>
        <v/>
      </c>
      <c r="BP83" t="str">
        <f t="shared" si="35"/>
        <v/>
      </c>
      <c r="BQ83" t="str">
        <f t="shared" si="35"/>
        <v/>
      </c>
      <c r="BR83" t="str">
        <f t="shared" si="35"/>
        <v/>
      </c>
      <c r="BS83" t="str">
        <f t="shared" si="35"/>
        <v/>
      </c>
      <c r="BT83" t="str">
        <f t="shared" si="35"/>
        <v/>
      </c>
      <c r="BU83" t="str">
        <f t="shared" si="35"/>
        <v/>
      </c>
      <c r="BV83" t="str">
        <f t="shared" si="35"/>
        <v/>
      </c>
      <c r="BW83" t="str">
        <f t="shared" si="35"/>
        <v/>
      </c>
      <c r="BX83" t="str">
        <f t="shared" ref="BX83:CG84" si="36">AJ68</f>
        <v/>
      </c>
      <c r="BY83" t="str">
        <f t="shared" si="36"/>
        <v/>
      </c>
      <c r="BZ83" t="str">
        <f t="shared" si="36"/>
        <v/>
      </c>
      <c r="CA83" t="str">
        <f t="shared" si="36"/>
        <v/>
      </c>
      <c r="CB83" t="str">
        <f t="shared" si="36"/>
        <v/>
      </c>
      <c r="CC83" t="str">
        <f t="shared" si="36"/>
        <v/>
      </c>
      <c r="CD83" t="str">
        <f t="shared" si="36"/>
        <v/>
      </c>
      <c r="CE83" t="str">
        <f t="shared" si="36"/>
        <v/>
      </c>
      <c r="CF83" t="str">
        <f t="shared" si="36"/>
        <v/>
      </c>
      <c r="CG83" t="str">
        <f t="shared" si="36"/>
        <v/>
      </c>
      <c r="CH83">
        <f t="shared" ref="CH83:CQ84" si="37">IFERROR(F55+F68, "")</f>
        <v>48114</v>
      </c>
      <c r="CI83">
        <f t="shared" si="37"/>
        <v>41854</v>
      </c>
      <c r="CJ83">
        <f t="shared" si="37"/>
        <v>38919</v>
      </c>
      <c r="CK83">
        <f t="shared" si="37"/>
        <v>38409</v>
      </c>
      <c r="CL83">
        <f t="shared" si="37"/>
        <v>43563</v>
      </c>
      <c r="CM83">
        <f t="shared" si="37"/>
        <v>44070</v>
      </c>
      <c r="CN83">
        <f t="shared" si="37"/>
        <v>44650</v>
      </c>
      <c r="CO83">
        <f t="shared" si="37"/>
        <v>49447</v>
      </c>
      <c r="CP83" t="str">
        <f t="shared" si="37"/>
        <v/>
      </c>
      <c r="CQ83" t="str">
        <f t="shared" si="37"/>
        <v/>
      </c>
      <c r="CR83" t="str">
        <f t="shared" ref="CR83:DA84" si="38">IFERROR(P55+P68, "")</f>
        <v/>
      </c>
      <c r="CS83" t="str">
        <f t="shared" si="38"/>
        <v/>
      </c>
      <c r="CT83" t="str">
        <f t="shared" si="38"/>
        <v/>
      </c>
      <c r="CU83" t="str">
        <f t="shared" si="38"/>
        <v/>
      </c>
      <c r="CV83" t="str">
        <f t="shared" si="38"/>
        <v/>
      </c>
      <c r="CW83" t="str">
        <f t="shared" si="38"/>
        <v/>
      </c>
      <c r="CX83" t="str">
        <f t="shared" si="38"/>
        <v/>
      </c>
      <c r="CY83" t="str">
        <f t="shared" si="38"/>
        <v/>
      </c>
      <c r="CZ83" t="str">
        <f t="shared" si="38"/>
        <v/>
      </c>
      <c r="DA83" t="str">
        <f t="shared" si="38"/>
        <v/>
      </c>
      <c r="DB83" t="str">
        <f t="shared" ref="DB83:DK84" si="39">IFERROR(Z55+Z68, "")</f>
        <v/>
      </c>
      <c r="DC83" t="str">
        <f t="shared" si="39"/>
        <v/>
      </c>
      <c r="DD83" t="str">
        <f t="shared" si="39"/>
        <v/>
      </c>
      <c r="DE83" t="str">
        <f t="shared" si="39"/>
        <v/>
      </c>
      <c r="DF83" t="str">
        <f t="shared" si="39"/>
        <v/>
      </c>
      <c r="DG83" t="str">
        <f t="shared" si="39"/>
        <v/>
      </c>
      <c r="DH83" t="str">
        <f t="shared" si="39"/>
        <v/>
      </c>
      <c r="DI83" t="str">
        <f t="shared" si="39"/>
        <v/>
      </c>
      <c r="DJ83" t="str">
        <f t="shared" si="39"/>
        <v/>
      </c>
      <c r="DK83" t="str">
        <f t="shared" si="39"/>
        <v/>
      </c>
      <c r="DL83" t="str">
        <f t="shared" ref="DL83:DU84" si="40">IFERROR(AJ55+AJ68, "")</f>
        <v/>
      </c>
      <c r="DM83" t="str">
        <f t="shared" si="40"/>
        <v/>
      </c>
      <c r="DN83" t="str">
        <f t="shared" si="40"/>
        <v/>
      </c>
      <c r="DO83" t="str">
        <f t="shared" si="40"/>
        <v/>
      </c>
      <c r="DP83" t="str">
        <f t="shared" si="40"/>
        <v/>
      </c>
      <c r="DQ83" t="str">
        <f t="shared" si="40"/>
        <v/>
      </c>
      <c r="DR83" t="str">
        <f t="shared" si="40"/>
        <v/>
      </c>
      <c r="DS83" t="str">
        <f t="shared" si="40"/>
        <v/>
      </c>
      <c r="DT83" t="str">
        <f t="shared" si="40"/>
        <v/>
      </c>
      <c r="DU83" t="str">
        <f t="shared" si="40"/>
        <v/>
      </c>
    </row>
    <row r="84" spans="1:125" hidden="1" x14ac:dyDescent="0.3">
      <c r="A84" s="148"/>
      <c r="E84" t="s">
        <v>166</v>
      </c>
      <c r="F84">
        <f t="shared" ref="F84:AS84" si="41">F56</f>
        <v>5260.8417614720311</v>
      </c>
      <c r="G84">
        <f t="shared" si="41"/>
        <v>5213.5752863017951</v>
      </c>
      <c r="H84">
        <f t="shared" si="41"/>
        <v>4841.6515935535144</v>
      </c>
      <c r="I84">
        <f t="shared" si="41"/>
        <v>4433.33988242945</v>
      </c>
      <c r="J84">
        <f t="shared" si="41"/>
        <v>4350.2390022882219</v>
      </c>
      <c r="K84">
        <f t="shared" si="41"/>
        <v>2106.8777939193674</v>
      </c>
      <c r="L84">
        <f t="shared" si="41"/>
        <v>1766.3578868340655</v>
      </c>
      <c r="M84">
        <f t="shared" si="41"/>
        <v>2034.1812934674379</v>
      </c>
      <c r="N84">
        <f t="shared" si="41"/>
        <v>0</v>
      </c>
      <c r="O84">
        <f t="shared" si="41"/>
        <v>0</v>
      </c>
      <c r="P84" t="str">
        <f t="shared" si="41"/>
        <v/>
      </c>
      <c r="Q84" t="str">
        <f t="shared" si="41"/>
        <v/>
      </c>
      <c r="R84" t="str">
        <f t="shared" si="41"/>
        <v/>
      </c>
      <c r="S84" t="str">
        <f t="shared" si="41"/>
        <v/>
      </c>
      <c r="T84" t="str">
        <f t="shared" si="41"/>
        <v/>
      </c>
      <c r="U84" t="str">
        <f t="shared" si="41"/>
        <v/>
      </c>
      <c r="V84" t="str">
        <f t="shared" si="41"/>
        <v/>
      </c>
      <c r="W84" t="str">
        <f t="shared" si="41"/>
        <v/>
      </c>
      <c r="X84" t="str">
        <f t="shared" si="41"/>
        <v/>
      </c>
      <c r="Y84" t="str">
        <f t="shared" si="41"/>
        <v/>
      </c>
      <c r="Z84" t="str">
        <f t="shared" si="41"/>
        <v/>
      </c>
      <c r="AA84" t="str">
        <f t="shared" si="41"/>
        <v/>
      </c>
      <c r="AB84" t="str">
        <f t="shared" si="41"/>
        <v/>
      </c>
      <c r="AC84" t="str">
        <f t="shared" si="41"/>
        <v/>
      </c>
      <c r="AD84" t="str">
        <f t="shared" si="41"/>
        <v/>
      </c>
      <c r="AE84" t="str">
        <f t="shared" si="41"/>
        <v/>
      </c>
      <c r="AF84" t="str">
        <f t="shared" si="41"/>
        <v/>
      </c>
      <c r="AG84" t="str">
        <f t="shared" si="41"/>
        <v/>
      </c>
      <c r="AH84" t="str">
        <f t="shared" si="41"/>
        <v/>
      </c>
      <c r="AI84" t="str">
        <f t="shared" si="41"/>
        <v/>
      </c>
      <c r="AJ84" t="str">
        <f t="shared" si="41"/>
        <v/>
      </c>
      <c r="AK84" t="str">
        <f t="shared" si="41"/>
        <v/>
      </c>
      <c r="AL84" t="str">
        <f t="shared" si="41"/>
        <v/>
      </c>
      <c r="AM84" t="str">
        <f t="shared" si="41"/>
        <v/>
      </c>
      <c r="AN84" t="str">
        <f t="shared" si="41"/>
        <v/>
      </c>
      <c r="AO84" t="str">
        <f t="shared" si="41"/>
        <v/>
      </c>
      <c r="AP84" t="str">
        <f t="shared" si="41"/>
        <v/>
      </c>
      <c r="AQ84" t="str">
        <f t="shared" si="41"/>
        <v/>
      </c>
      <c r="AR84" t="str">
        <f t="shared" si="41"/>
        <v/>
      </c>
      <c r="AS84" t="str">
        <f t="shared" si="41"/>
        <v/>
      </c>
      <c r="AT84">
        <f t="shared" si="33"/>
        <v>16440.24434948053</v>
      </c>
      <c r="AU84">
        <f t="shared" si="33"/>
        <v>13004.05273769101</v>
      </c>
      <c r="AV84">
        <f t="shared" si="33"/>
        <v>15676.193952134296</v>
      </c>
      <c r="AW84">
        <f t="shared" si="33"/>
        <v>16300.58603131993</v>
      </c>
      <c r="AX84">
        <f t="shared" si="33"/>
        <v>22460.205299519745</v>
      </c>
      <c r="AY84">
        <f t="shared" si="33"/>
        <v>29153.312106910758</v>
      </c>
      <c r="AZ84">
        <f t="shared" si="33"/>
        <v>30000.307243734496</v>
      </c>
      <c r="BA84">
        <f t="shared" si="33"/>
        <v>27506.718827250425</v>
      </c>
      <c r="BB84" t="str">
        <f t="shared" si="33"/>
        <v/>
      </c>
      <c r="BC84" t="str">
        <f t="shared" si="33"/>
        <v/>
      </c>
      <c r="BD84" t="str">
        <f t="shared" si="34"/>
        <v/>
      </c>
      <c r="BE84" t="str">
        <f t="shared" si="34"/>
        <v/>
      </c>
      <c r="BF84" t="str">
        <f t="shared" si="34"/>
        <v/>
      </c>
      <c r="BG84" t="str">
        <f t="shared" si="34"/>
        <v/>
      </c>
      <c r="BH84" t="str">
        <f t="shared" si="34"/>
        <v/>
      </c>
      <c r="BI84" t="str">
        <f t="shared" si="34"/>
        <v/>
      </c>
      <c r="BJ84" t="str">
        <f t="shared" si="34"/>
        <v/>
      </c>
      <c r="BK84" t="str">
        <f t="shared" si="34"/>
        <v/>
      </c>
      <c r="BL84" t="str">
        <f t="shared" si="34"/>
        <v/>
      </c>
      <c r="BM84" t="str">
        <f t="shared" si="34"/>
        <v/>
      </c>
      <c r="BN84" t="str">
        <f t="shared" si="35"/>
        <v/>
      </c>
      <c r="BO84" t="str">
        <f t="shared" si="35"/>
        <v/>
      </c>
      <c r="BP84" t="str">
        <f t="shared" si="35"/>
        <v/>
      </c>
      <c r="BQ84" t="str">
        <f t="shared" si="35"/>
        <v/>
      </c>
      <c r="BR84" t="str">
        <f t="shared" si="35"/>
        <v/>
      </c>
      <c r="BS84" t="str">
        <f t="shared" si="35"/>
        <v/>
      </c>
      <c r="BT84" t="str">
        <f t="shared" si="35"/>
        <v/>
      </c>
      <c r="BU84" t="str">
        <f t="shared" si="35"/>
        <v/>
      </c>
      <c r="BV84" t="str">
        <f t="shared" si="35"/>
        <v/>
      </c>
      <c r="BW84" t="str">
        <f t="shared" si="35"/>
        <v/>
      </c>
      <c r="BX84" t="str">
        <f t="shared" si="36"/>
        <v/>
      </c>
      <c r="BY84" t="str">
        <f t="shared" si="36"/>
        <v/>
      </c>
      <c r="BZ84" t="str">
        <f t="shared" si="36"/>
        <v/>
      </c>
      <c r="CA84" t="str">
        <f t="shared" si="36"/>
        <v/>
      </c>
      <c r="CB84" t="str">
        <f t="shared" si="36"/>
        <v/>
      </c>
      <c r="CC84" t="str">
        <f t="shared" si="36"/>
        <v/>
      </c>
      <c r="CD84" t="str">
        <f t="shared" si="36"/>
        <v/>
      </c>
      <c r="CE84" t="str">
        <f t="shared" si="36"/>
        <v/>
      </c>
      <c r="CF84" t="str">
        <f t="shared" si="36"/>
        <v/>
      </c>
      <c r="CG84" t="str">
        <f t="shared" si="36"/>
        <v/>
      </c>
      <c r="CH84">
        <f t="shared" si="37"/>
        <v>21701.086110952561</v>
      </c>
      <c r="CI84">
        <f t="shared" si="37"/>
        <v>18217.628023992806</v>
      </c>
      <c r="CJ84">
        <f t="shared" si="37"/>
        <v>20517.845545687811</v>
      </c>
      <c r="CK84">
        <f t="shared" si="37"/>
        <v>20733.925913749379</v>
      </c>
      <c r="CL84">
        <f t="shared" si="37"/>
        <v>26810.444301807966</v>
      </c>
      <c r="CM84">
        <f t="shared" si="37"/>
        <v>31260.189900830126</v>
      </c>
      <c r="CN84">
        <f t="shared" si="37"/>
        <v>31766.665130568563</v>
      </c>
      <c r="CO84">
        <f t="shared" si="37"/>
        <v>29540.900120717863</v>
      </c>
      <c r="CP84" t="str">
        <f t="shared" si="37"/>
        <v/>
      </c>
      <c r="CQ84" t="str">
        <f t="shared" si="37"/>
        <v/>
      </c>
      <c r="CR84" t="str">
        <f t="shared" si="38"/>
        <v/>
      </c>
      <c r="CS84" t="str">
        <f t="shared" si="38"/>
        <v/>
      </c>
      <c r="CT84" t="str">
        <f t="shared" si="38"/>
        <v/>
      </c>
      <c r="CU84" t="str">
        <f t="shared" si="38"/>
        <v/>
      </c>
      <c r="CV84" t="str">
        <f t="shared" si="38"/>
        <v/>
      </c>
      <c r="CW84" t="str">
        <f t="shared" si="38"/>
        <v/>
      </c>
      <c r="CX84" t="str">
        <f t="shared" si="38"/>
        <v/>
      </c>
      <c r="CY84" t="str">
        <f t="shared" si="38"/>
        <v/>
      </c>
      <c r="CZ84" t="str">
        <f t="shared" si="38"/>
        <v/>
      </c>
      <c r="DA84" t="str">
        <f t="shared" si="38"/>
        <v/>
      </c>
      <c r="DB84" t="str">
        <f t="shared" si="39"/>
        <v/>
      </c>
      <c r="DC84" t="str">
        <f t="shared" si="39"/>
        <v/>
      </c>
      <c r="DD84" t="str">
        <f t="shared" si="39"/>
        <v/>
      </c>
      <c r="DE84" t="str">
        <f t="shared" si="39"/>
        <v/>
      </c>
      <c r="DF84" t="str">
        <f t="shared" si="39"/>
        <v/>
      </c>
      <c r="DG84" t="str">
        <f t="shared" si="39"/>
        <v/>
      </c>
      <c r="DH84" t="str">
        <f t="shared" si="39"/>
        <v/>
      </c>
      <c r="DI84" t="str">
        <f t="shared" si="39"/>
        <v/>
      </c>
      <c r="DJ84" t="str">
        <f t="shared" si="39"/>
        <v/>
      </c>
      <c r="DK84" t="str">
        <f t="shared" si="39"/>
        <v/>
      </c>
      <c r="DL84" t="str">
        <f t="shared" si="40"/>
        <v/>
      </c>
      <c r="DM84" t="str">
        <f t="shared" si="40"/>
        <v/>
      </c>
      <c r="DN84" t="str">
        <f t="shared" si="40"/>
        <v/>
      </c>
      <c r="DO84" t="str">
        <f t="shared" si="40"/>
        <v/>
      </c>
      <c r="DP84" t="str">
        <f t="shared" si="40"/>
        <v/>
      </c>
      <c r="DQ84" t="str">
        <f t="shared" si="40"/>
        <v/>
      </c>
      <c r="DR84" t="str">
        <f t="shared" si="40"/>
        <v/>
      </c>
      <c r="DS84" t="str">
        <f t="shared" si="40"/>
        <v/>
      </c>
      <c r="DT84" t="str">
        <f t="shared" si="40"/>
        <v/>
      </c>
      <c r="DU84" t="str">
        <f t="shared" si="40"/>
        <v/>
      </c>
    </row>
    <row r="85" spans="1:125" hidden="1" x14ac:dyDescent="0.3">
      <c r="A85" s="148"/>
    </row>
    <row r="86" spans="1:125" ht="31.2" x14ac:dyDescent="0.3">
      <c r="A86" s="148"/>
      <c r="B86" s="33" t="s">
        <v>109</v>
      </c>
      <c r="C86" s="33" t="s">
        <v>699</v>
      </c>
      <c r="D86" s="33" t="s">
        <v>275</v>
      </c>
      <c r="E86" s="30" t="s">
        <v>579</v>
      </c>
      <c r="F86" s="30" t="s">
        <v>619</v>
      </c>
      <c r="G86" s="30" t="s">
        <v>659</v>
      </c>
      <c r="H86" s="30" t="s">
        <v>580</v>
      </c>
      <c r="I86" s="30" t="s">
        <v>620</v>
      </c>
      <c r="J86" s="30" t="s">
        <v>660</v>
      </c>
      <c r="K86" s="30" t="s">
        <v>581</v>
      </c>
      <c r="L86" s="30" t="s">
        <v>621</v>
      </c>
      <c r="M86" s="30" t="s">
        <v>661</v>
      </c>
      <c r="N86" s="30" t="s">
        <v>582</v>
      </c>
      <c r="O86" s="30" t="s">
        <v>622</v>
      </c>
      <c r="P86" s="30" t="s">
        <v>662</v>
      </c>
      <c r="Q86" s="30" t="s">
        <v>583</v>
      </c>
      <c r="R86" s="30" t="s">
        <v>623</v>
      </c>
      <c r="S86" s="30" t="s">
        <v>663</v>
      </c>
      <c r="T86" s="30" t="s">
        <v>584</v>
      </c>
      <c r="U86" s="30" t="s">
        <v>624</v>
      </c>
      <c r="V86" s="30" t="s">
        <v>664</v>
      </c>
      <c r="W86" s="30" t="s">
        <v>585</v>
      </c>
      <c r="X86" s="30" t="s">
        <v>625</v>
      </c>
      <c r="Y86" s="30" t="s">
        <v>665</v>
      </c>
      <c r="Z86" s="30" t="s">
        <v>586</v>
      </c>
      <c r="AA86" s="30" t="s">
        <v>626</v>
      </c>
      <c r="AB86" s="30" t="s">
        <v>666</v>
      </c>
      <c r="AC86" s="30" t="s">
        <v>587</v>
      </c>
      <c r="AD86" s="30" t="s">
        <v>627</v>
      </c>
      <c r="AE86" s="30" t="s">
        <v>667</v>
      </c>
      <c r="AF86" s="30" t="s">
        <v>588</v>
      </c>
      <c r="AG86" s="30" t="s">
        <v>628</v>
      </c>
      <c r="AH86" s="30" t="s">
        <v>668</v>
      </c>
      <c r="AI86" s="30" t="s">
        <v>589</v>
      </c>
      <c r="AJ86" s="30" t="s">
        <v>629</v>
      </c>
      <c r="AK86" s="30" t="s">
        <v>669</v>
      </c>
      <c r="AL86" s="30" t="s">
        <v>590</v>
      </c>
      <c r="AM86" s="30" t="s">
        <v>630</v>
      </c>
      <c r="AN86" s="30" t="s">
        <v>670</v>
      </c>
      <c r="AO86" s="30" t="s">
        <v>591</v>
      </c>
      <c r="AP86" s="30" t="s">
        <v>631</v>
      </c>
      <c r="AQ86" s="30" t="s">
        <v>671</v>
      </c>
      <c r="AR86" s="30" t="s">
        <v>592</v>
      </c>
      <c r="AS86" s="30" t="s">
        <v>632</v>
      </c>
      <c r="AT86" s="30" t="s">
        <v>672</v>
      </c>
      <c r="AU86" s="30" t="s">
        <v>593</v>
      </c>
      <c r="AV86" s="30" t="s">
        <v>633</v>
      </c>
      <c r="AW86" s="30" t="s">
        <v>673</v>
      </c>
      <c r="AX86" s="30" t="s">
        <v>594</v>
      </c>
      <c r="AY86" s="30" t="s">
        <v>634</v>
      </c>
      <c r="AZ86" s="30" t="s">
        <v>674</v>
      </c>
      <c r="BA86" s="30" t="s">
        <v>595</v>
      </c>
      <c r="BB86" s="30" t="s">
        <v>635</v>
      </c>
      <c r="BC86" s="30" t="s">
        <v>675</v>
      </c>
      <c r="BD86" s="30" t="s">
        <v>596</v>
      </c>
      <c r="BE86" s="30" t="s">
        <v>636</v>
      </c>
      <c r="BF86" s="30" t="s">
        <v>676</v>
      </c>
      <c r="BG86" s="30" t="s">
        <v>597</v>
      </c>
      <c r="BH86" s="30" t="s">
        <v>637</v>
      </c>
      <c r="BI86" s="30" t="s">
        <v>677</v>
      </c>
      <c r="BJ86" s="30" t="s">
        <v>598</v>
      </c>
      <c r="BK86" s="30" t="s">
        <v>638</v>
      </c>
      <c r="BL86" s="30" t="s">
        <v>678</v>
      </c>
      <c r="BM86" s="30" t="s">
        <v>599</v>
      </c>
      <c r="BN86" s="30" t="s">
        <v>639</v>
      </c>
      <c r="BO86" s="30" t="s">
        <v>679</v>
      </c>
      <c r="BP86" s="30" t="s">
        <v>600</v>
      </c>
      <c r="BQ86" s="30" t="s">
        <v>640</v>
      </c>
      <c r="BR86" s="30" t="s">
        <v>680</v>
      </c>
      <c r="BS86" s="30" t="s">
        <v>601</v>
      </c>
      <c r="BT86" s="30" t="s">
        <v>641</v>
      </c>
      <c r="BU86" s="30" t="s">
        <v>681</v>
      </c>
      <c r="BV86" s="30" t="s">
        <v>602</v>
      </c>
      <c r="BW86" s="30" t="s">
        <v>642</v>
      </c>
      <c r="BX86" s="30" t="s">
        <v>682</v>
      </c>
      <c r="BY86" s="30" t="s">
        <v>603</v>
      </c>
      <c r="BZ86" s="30" t="s">
        <v>643</v>
      </c>
      <c r="CA86" s="30" t="s">
        <v>683</v>
      </c>
      <c r="CB86" s="30" t="s">
        <v>604</v>
      </c>
      <c r="CC86" s="30" t="s">
        <v>644</v>
      </c>
      <c r="CD86" s="30" t="s">
        <v>684</v>
      </c>
      <c r="CE86" s="30" t="s">
        <v>605</v>
      </c>
      <c r="CF86" s="30" t="s">
        <v>645</v>
      </c>
      <c r="CG86" s="30" t="s">
        <v>685</v>
      </c>
      <c r="CH86" s="30" t="s">
        <v>606</v>
      </c>
      <c r="CI86" s="30" t="s">
        <v>646</v>
      </c>
      <c r="CJ86" s="30" t="s">
        <v>686</v>
      </c>
      <c r="CK86" s="30" t="s">
        <v>607</v>
      </c>
      <c r="CL86" s="30" t="s">
        <v>647</v>
      </c>
      <c r="CM86" s="30" t="s">
        <v>687</v>
      </c>
      <c r="CN86" s="30" t="s">
        <v>608</v>
      </c>
      <c r="CO86" s="30" t="s">
        <v>648</v>
      </c>
      <c r="CP86" s="30" t="s">
        <v>688</v>
      </c>
      <c r="CQ86" s="30" t="s">
        <v>609</v>
      </c>
      <c r="CR86" s="30" t="s">
        <v>649</v>
      </c>
      <c r="CS86" s="30" t="s">
        <v>689</v>
      </c>
      <c r="CT86" s="30" t="s">
        <v>610</v>
      </c>
      <c r="CU86" s="30" t="s">
        <v>650</v>
      </c>
      <c r="CV86" s="30" t="s">
        <v>690</v>
      </c>
      <c r="CW86" s="30" t="s">
        <v>611</v>
      </c>
      <c r="CX86" s="30" t="s">
        <v>651</v>
      </c>
      <c r="CY86" s="30" t="s">
        <v>691</v>
      </c>
      <c r="CZ86" s="30" t="s">
        <v>612</v>
      </c>
      <c r="DA86" s="30" t="s">
        <v>652</v>
      </c>
      <c r="DB86" s="30" t="s">
        <v>692</v>
      </c>
      <c r="DC86" s="30" t="s">
        <v>613</v>
      </c>
      <c r="DD86" s="30" t="s">
        <v>653</v>
      </c>
      <c r="DE86" s="30" t="s">
        <v>693</v>
      </c>
      <c r="DF86" s="30" t="s">
        <v>614</v>
      </c>
      <c r="DG86" s="30" t="s">
        <v>654</v>
      </c>
      <c r="DH86" s="30" t="s">
        <v>694</v>
      </c>
      <c r="DI86" s="30" t="s">
        <v>615</v>
      </c>
      <c r="DJ86" s="30" t="s">
        <v>655</v>
      </c>
      <c r="DK86" s="30" t="s">
        <v>695</v>
      </c>
      <c r="DL86" s="30" t="s">
        <v>616</v>
      </c>
      <c r="DM86" s="30" t="s">
        <v>656</v>
      </c>
      <c r="DN86" s="30" t="s">
        <v>696</v>
      </c>
      <c r="DO86" s="30" t="s">
        <v>617</v>
      </c>
      <c r="DP86" s="30" t="s">
        <v>657</v>
      </c>
      <c r="DQ86" s="30" t="s">
        <v>697</v>
      </c>
      <c r="DR86" s="30" t="s">
        <v>618</v>
      </c>
      <c r="DS86" s="30" t="s">
        <v>658</v>
      </c>
      <c r="DT86" s="30" t="s">
        <v>698</v>
      </c>
    </row>
    <row r="87" spans="1:125" x14ac:dyDescent="0.3">
      <c r="A87" s="148"/>
      <c r="B87" s="33" t="s">
        <v>164</v>
      </c>
      <c r="C87" s="33" t="s">
        <v>577</v>
      </c>
      <c r="D87" s="74"/>
      <c r="E87" s="6">
        <f>INDEX($F83:$DU83, MATCH(E$78, $F$74:$DU$74, 0))</f>
        <v>21835</v>
      </c>
      <c r="F87" s="6">
        <f t="shared" ref="F87:BQ87" si="42">INDEX($F83:$DU83, MATCH(F$78, $F$74:$DU$74, 0))</f>
        <v>26279</v>
      </c>
      <c r="G87" s="6">
        <f t="shared" si="42"/>
        <v>48114</v>
      </c>
      <c r="H87" s="6">
        <f t="shared" si="42"/>
        <v>21639</v>
      </c>
      <c r="I87" s="6">
        <f t="shared" si="42"/>
        <v>20215</v>
      </c>
      <c r="J87" s="6">
        <f t="shared" si="42"/>
        <v>41854</v>
      </c>
      <c r="K87" s="6">
        <f t="shared" si="42"/>
        <v>19554</v>
      </c>
      <c r="L87" s="6">
        <f t="shared" si="42"/>
        <v>19365</v>
      </c>
      <c r="M87" s="6">
        <f t="shared" si="42"/>
        <v>38919</v>
      </c>
      <c r="N87" s="6">
        <f t="shared" si="42"/>
        <v>23545</v>
      </c>
      <c r="O87" s="6">
        <f t="shared" si="42"/>
        <v>14864</v>
      </c>
      <c r="P87" s="6">
        <f t="shared" si="42"/>
        <v>38409</v>
      </c>
      <c r="Q87" s="6">
        <f t="shared" si="42"/>
        <v>23412</v>
      </c>
      <c r="R87" s="6">
        <f t="shared" si="42"/>
        <v>20151</v>
      </c>
      <c r="S87" s="6">
        <f t="shared" si="42"/>
        <v>43563</v>
      </c>
      <c r="T87" s="6">
        <f t="shared" si="42"/>
        <v>25597</v>
      </c>
      <c r="U87" s="6">
        <f t="shared" si="42"/>
        <v>18473</v>
      </c>
      <c r="V87" s="6">
        <f t="shared" si="42"/>
        <v>44070</v>
      </c>
      <c r="W87" s="6">
        <f t="shared" si="42"/>
        <v>25693</v>
      </c>
      <c r="X87" s="6">
        <f t="shared" si="42"/>
        <v>18957</v>
      </c>
      <c r="Y87" s="6">
        <f t="shared" si="42"/>
        <v>44650</v>
      </c>
      <c r="Z87" s="6">
        <f t="shared" si="42"/>
        <v>26016</v>
      </c>
      <c r="AA87" s="6">
        <f t="shared" si="42"/>
        <v>23431</v>
      </c>
      <c r="AB87" s="6">
        <f t="shared" si="42"/>
        <v>49447</v>
      </c>
      <c r="AC87" s="6" t="str">
        <f t="shared" si="42"/>
        <v/>
      </c>
      <c r="AD87" s="6" t="str">
        <f t="shared" si="42"/>
        <v/>
      </c>
      <c r="AE87" s="6" t="str">
        <f t="shared" si="42"/>
        <v/>
      </c>
      <c r="AF87" s="6" t="str">
        <f t="shared" si="42"/>
        <v/>
      </c>
      <c r="AG87" s="6" t="str">
        <f t="shared" si="42"/>
        <v/>
      </c>
      <c r="AH87" s="6" t="str">
        <f t="shared" si="42"/>
        <v/>
      </c>
      <c r="AI87" s="6" t="str">
        <f t="shared" si="42"/>
        <v/>
      </c>
      <c r="AJ87" s="6" t="str">
        <f t="shared" si="42"/>
        <v/>
      </c>
      <c r="AK87" s="6" t="str">
        <f t="shared" si="42"/>
        <v/>
      </c>
      <c r="AL87" s="6" t="str">
        <f t="shared" si="42"/>
        <v/>
      </c>
      <c r="AM87" s="6" t="str">
        <f t="shared" si="42"/>
        <v/>
      </c>
      <c r="AN87" s="6" t="str">
        <f t="shared" si="42"/>
        <v/>
      </c>
      <c r="AO87" s="6" t="str">
        <f t="shared" si="42"/>
        <v/>
      </c>
      <c r="AP87" s="6" t="str">
        <f t="shared" si="42"/>
        <v/>
      </c>
      <c r="AQ87" s="6" t="str">
        <f t="shared" si="42"/>
        <v/>
      </c>
      <c r="AR87" s="6" t="str">
        <f t="shared" si="42"/>
        <v/>
      </c>
      <c r="AS87" s="6" t="str">
        <f t="shared" si="42"/>
        <v/>
      </c>
      <c r="AT87" s="6" t="str">
        <f t="shared" si="42"/>
        <v/>
      </c>
      <c r="AU87" s="6" t="str">
        <f t="shared" si="42"/>
        <v/>
      </c>
      <c r="AV87" s="6" t="str">
        <f t="shared" si="42"/>
        <v/>
      </c>
      <c r="AW87" s="6" t="str">
        <f t="shared" si="42"/>
        <v/>
      </c>
      <c r="AX87" s="6" t="str">
        <f t="shared" si="42"/>
        <v/>
      </c>
      <c r="AY87" s="6" t="str">
        <f t="shared" si="42"/>
        <v/>
      </c>
      <c r="AZ87" s="6" t="str">
        <f t="shared" si="42"/>
        <v/>
      </c>
      <c r="BA87" s="6" t="str">
        <f t="shared" si="42"/>
        <v/>
      </c>
      <c r="BB87" s="6" t="str">
        <f t="shared" si="42"/>
        <v/>
      </c>
      <c r="BC87" s="6" t="str">
        <f t="shared" si="42"/>
        <v/>
      </c>
      <c r="BD87" s="6" t="str">
        <f t="shared" si="42"/>
        <v/>
      </c>
      <c r="BE87" s="6" t="str">
        <f t="shared" si="42"/>
        <v/>
      </c>
      <c r="BF87" s="6" t="str">
        <f t="shared" si="42"/>
        <v/>
      </c>
      <c r="BG87" s="6" t="str">
        <f t="shared" si="42"/>
        <v/>
      </c>
      <c r="BH87" s="6" t="str">
        <f t="shared" si="42"/>
        <v/>
      </c>
      <c r="BI87" s="6" t="str">
        <f t="shared" si="42"/>
        <v/>
      </c>
      <c r="BJ87" s="6" t="str">
        <f t="shared" si="42"/>
        <v/>
      </c>
      <c r="BK87" s="6" t="str">
        <f t="shared" si="42"/>
        <v/>
      </c>
      <c r="BL87" s="6" t="str">
        <f t="shared" si="42"/>
        <v/>
      </c>
      <c r="BM87" s="6" t="str">
        <f t="shared" si="42"/>
        <v/>
      </c>
      <c r="BN87" s="6" t="str">
        <f t="shared" si="42"/>
        <v/>
      </c>
      <c r="BO87" s="6" t="str">
        <f t="shared" si="42"/>
        <v/>
      </c>
      <c r="BP87" s="6" t="str">
        <f t="shared" si="42"/>
        <v/>
      </c>
      <c r="BQ87" s="6" t="str">
        <f t="shared" si="42"/>
        <v/>
      </c>
      <c r="BR87" s="6" t="str">
        <f t="shared" ref="BR87:DT87" si="43">INDEX($F83:$DU83, MATCH(BR$78, $F$74:$DU$74, 0))</f>
        <v/>
      </c>
      <c r="BS87" s="6" t="str">
        <f t="shared" si="43"/>
        <v/>
      </c>
      <c r="BT87" s="6" t="str">
        <f t="shared" si="43"/>
        <v/>
      </c>
      <c r="BU87" s="6" t="str">
        <f t="shared" si="43"/>
        <v/>
      </c>
      <c r="BV87" s="6" t="str">
        <f t="shared" si="43"/>
        <v/>
      </c>
      <c r="BW87" s="6" t="str">
        <f t="shared" si="43"/>
        <v/>
      </c>
      <c r="BX87" s="6" t="str">
        <f t="shared" si="43"/>
        <v/>
      </c>
      <c r="BY87" s="6" t="str">
        <f t="shared" si="43"/>
        <v/>
      </c>
      <c r="BZ87" s="6" t="str">
        <f t="shared" si="43"/>
        <v/>
      </c>
      <c r="CA87" s="6" t="str">
        <f t="shared" si="43"/>
        <v/>
      </c>
      <c r="CB87" s="6" t="str">
        <f t="shared" si="43"/>
        <v/>
      </c>
      <c r="CC87" s="6" t="str">
        <f t="shared" si="43"/>
        <v/>
      </c>
      <c r="CD87" s="6" t="str">
        <f t="shared" si="43"/>
        <v/>
      </c>
      <c r="CE87" s="6" t="str">
        <f t="shared" si="43"/>
        <v/>
      </c>
      <c r="CF87" s="6" t="str">
        <f t="shared" si="43"/>
        <v/>
      </c>
      <c r="CG87" s="6" t="str">
        <f t="shared" si="43"/>
        <v/>
      </c>
      <c r="CH87" s="6" t="str">
        <f t="shared" si="43"/>
        <v/>
      </c>
      <c r="CI87" s="6" t="str">
        <f t="shared" si="43"/>
        <v/>
      </c>
      <c r="CJ87" s="6" t="str">
        <f t="shared" si="43"/>
        <v/>
      </c>
      <c r="CK87" s="6" t="str">
        <f t="shared" si="43"/>
        <v/>
      </c>
      <c r="CL87" s="6" t="str">
        <f t="shared" si="43"/>
        <v/>
      </c>
      <c r="CM87" s="6" t="str">
        <f t="shared" si="43"/>
        <v/>
      </c>
      <c r="CN87" s="6" t="str">
        <f t="shared" si="43"/>
        <v/>
      </c>
      <c r="CO87" s="6" t="str">
        <f t="shared" si="43"/>
        <v/>
      </c>
      <c r="CP87" s="6" t="str">
        <f t="shared" si="43"/>
        <v/>
      </c>
      <c r="CQ87" s="6" t="str">
        <f t="shared" si="43"/>
        <v/>
      </c>
      <c r="CR87" s="6" t="str">
        <f t="shared" si="43"/>
        <v/>
      </c>
      <c r="CS87" s="6" t="str">
        <f t="shared" si="43"/>
        <v/>
      </c>
      <c r="CT87" s="6" t="str">
        <f t="shared" si="43"/>
        <v/>
      </c>
      <c r="CU87" s="6" t="str">
        <f t="shared" si="43"/>
        <v/>
      </c>
      <c r="CV87" s="6" t="str">
        <f t="shared" si="43"/>
        <v/>
      </c>
      <c r="CW87" s="6" t="str">
        <f t="shared" si="43"/>
        <v/>
      </c>
      <c r="CX87" s="6" t="str">
        <f t="shared" si="43"/>
        <v/>
      </c>
      <c r="CY87" s="6" t="str">
        <f t="shared" si="43"/>
        <v/>
      </c>
      <c r="CZ87" s="6" t="str">
        <f t="shared" si="43"/>
        <v/>
      </c>
      <c r="DA87" s="6" t="str">
        <f t="shared" si="43"/>
        <v/>
      </c>
      <c r="DB87" s="6" t="str">
        <f t="shared" si="43"/>
        <v/>
      </c>
      <c r="DC87" s="6" t="str">
        <f t="shared" si="43"/>
        <v/>
      </c>
      <c r="DD87" s="6" t="str">
        <f t="shared" si="43"/>
        <v/>
      </c>
      <c r="DE87" s="6" t="str">
        <f t="shared" si="43"/>
        <v/>
      </c>
      <c r="DF87" s="6" t="str">
        <f t="shared" si="43"/>
        <v/>
      </c>
      <c r="DG87" s="6" t="str">
        <f t="shared" si="43"/>
        <v/>
      </c>
      <c r="DH87" s="6" t="str">
        <f t="shared" si="43"/>
        <v/>
      </c>
      <c r="DI87" s="6" t="str">
        <f t="shared" si="43"/>
        <v/>
      </c>
      <c r="DJ87" s="6" t="str">
        <f t="shared" si="43"/>
        <v/>
      </c>
      <c r="DK87" s="6" t="str">
        <f t="shared" si="43"/>
        <v/>
      </c>
      <c r="DL87" s="6" t="str">
        <f t="shared" si="43"/>
        <v/>
      </c>
      <c r="DM87" s="6" t="str">
        <f t="shared" si="43"/>
        <v/>
      </c>
      <c r="DN87" s="6" t="str">
        <f t="shared" si="43"/>
        <v/>
      </c>
      <c r="DO87" s="6" t="str">
        <f t="shared" si="43"/>
        <v/>
      </c>
      <c r="DP87" s="6" t="str">
        <f t="shared" si="43"/>
        <v/>
      </c>
      <c r="DQ87" s="6" t="str">
        <f t="shared" si="43"/>
        <v/>
      </c>
      <c r="DR87" s="6" t="str">
        <f t="shared" si="43"/>
        <v/>
      </c>
      <c r="DS87" s="6" t="str">
        <f t="shared" si="43"/>
        <v/>
      </c>
      <c r="DT87" s="6" t="str">
        <f t="shared" si="43"/>
        <v/>
      </c>
    </row>
    <row r="88" spans="1:125" x14ac:dyDescent="0.3">
      <c r="A88" s="148"/>
      <c r="B88" s="33" t="s">
        <v>166</v>
      </c>
      <c r="C88" s="33" t="s">
        <v>578</v>
      </c>
      <c r="D88" s="74"/>
      <c r="E88" s="6">
        <f>INDEX($F84:$DU84, MATCH(E$78, $F$74:$DU$74, 0))</f>
        <v>5260.8417614720311</v>
      </c>
      <c r="F88" s="6">
        <f t="shared" ref="F88:BQ88" si="44">INDEX($F84:$DU84, MATCH(F$78, $F$74:$DU$74, 0))</f>
        <v>16440.24434948053</v>
      </c>
      <c r="G88" s="6">
        <f t="shared" si="44"/>
        <v>21701.086110952561</v>
      </c>
      <c r="H88" s="6">
        <f t="shared" si="44"/>
        <v>5213.5752863017951</v>
      </c>
      <c r="I88" s="6">
        <f t="shared" si="44"/>
        <v>13004.05273769101</v>
      </c>
      <c r="J88" s="6">
        <f t="shared" si="44"/>
        <v>18217.628023992806</v>
      </c>
      <c r="K88" s="6">
        <f t="shared" si="44"/>
        <v>4841.6515935535144</v>
      </c>
      <c r="L88" s="6">
        <f t="shared" si="44"/>
        <v>15676.193952134296</v>
      </c>
      <c r="M88" s="6">
        <f t="shared" si="44"/>
        <v>20517.845545687811</v>
      </c>
      <c r="N88" s="6">
        <f t="shared" si="44"/>
        <v>4433.33988242945</v>
      </c>
      <c r="O88" s="6">
        <f t="shared" si="44"/>
        <v>16300.58603131993</v>
      </c>
      <c r="P88" s="6">
        <f t="shared" si="44"/>
        <v>20733.925913749379</v>
      </c>
      <c r="Q88" s="6">
        <f t="shared" si="44"/>
        <v>4350.2390022882219</v>
      </c>
      <c r="R88" s="6">
        <f t="shared" si="44"/>
        <v>22460.205299519745</v>
      </c>
      <c r="S88" s="6">
        <f t="shared" si="44"/>
        <v>26810.444301807966</v>
      </c>
      <c r="T88" s="6">
        <f t="shared" si="44"/>
        <v>2106.8777939193674</v>
      </c>
      <c r="U88" s="6">
        <f t="shared" si="44"/>
        <v>29153.312106910758</v>
      </c>
      <c r="V88" s="6">
        <f t="shared" si="44"/>
        <v>31260.189900830126</v>
      </c>
      <c r="W88" s="6">
        <f t="shared" si="44"/>
        <v>1766.3578868340655</v>
      </c>
      <c r="X88" s="6">
        <f t="shared" si="44"/>
        <v>30000.307243734496</v>
      </c>
      <c r="Y88" s="6">
        <f t="shared" si="44"/>
        <v>31766.665130568563</v>
      </c>
      <c r="Z88" s="6">
        <f t="shared" si="44"/>
        <v>2034.1812934674379</v>
      </c>
      <c r="AA88" s="6">
        <f t="shared" si="44"/>
        <v>27506.718827250425</v>
      </c>
      <c r="AB88" s="6">
        <f t="shared" si="44"/>
        <v>29540.900120717863</v>
      </c>
      <c r="AC88" s="6">
        <f t="shared" si="44"/>
        <v>0</v>
      </c>
      <c r="AD88" s="6" t="str">
        <f t="shared" si="44"/>
        <v/>
      </c>
      <c r="AE88" s="6" t="str">
        <f t="shared" si="44"/>
        <v/>
      </c>
      <c r="AF88" s="6">
        <f t="shared" si="44"/>
        <v>0</v>
      </c>
      <c r="AG88" s="6" t="str">
        <f t="shared" si="44"/>
        <v/>
      </c>
      <c r="AH88" s="6" t="str">
        <f t="shared" si="44"/>
        <v/>
      </c>
      <c r="AI88" s="6" t="str">
        <f t="shared" si="44"/>
        <v/>
      </c>
      <c r="AJ88" s="6" t="str">
        <f t="shared" si="44"/>
        <v/>
      </c>
      <c r="AK88" s="6" t="str">
        <f t="shared" si="44"/>
        <v/>
      </c>
      <c r="AL88" s="6" t="str">
        <f t="shared" si="44"/>
        <v/>
      </c>
      <c r="AM88" s="6" t="str">
        <f t="shared" si="44"/>
        <v/>
      </c>
      <c r="AN88" s="6" t="str">
        <f t="shared" si="44"/>
        <v/>
      </c>
      <c r="AO88" s="6" t="str">
        <f t="shared" si="44"/>
        <v/>
      </c>
      <c r="AP88" s="6" t="str">
        <f t="shared" si="44"/>
        <v/>
      </c>
      <c r="AQ88" s="6" t="str">
        <f t="shared" si="44"/>
        <v/>
      </c>
      <c r="AR88" s="6" t="str">
        <f t="shared" si="44"/>
        <v/>
      </c>
      <c r="AS88" s="6" t="str">
        <f t="shared" si="44"/>
        <v/>
      </c>
      <c r="AT88" s="6" t="str">
        <f t="shared" si="44"/>
        <v/>
      </c>
      <c r="AU88" s="6" t="str">
        <f t="shared" si="44"/>
        <v/>
      </c>
      <c r="AV88" s="6" t="str">
        <f t="shared" si="44"/>
        <v/>
      </c>
      <c r="AW88" s="6" t="str">
        <f t="shared" si="44"/>
        <v/>
      </c>
      <c r="AX88" s="6" t="str">
        <f t="shared" si="44"/>
        <v/>
      </c>
      <c r="AY88" s="6" t="str">
        <f t="shared" si="44"/>
        <v/>
      </c>
      <c r="AZ88" s="6" t="str">
        <f t="shared" si="44"/>
        <v/>
      </c>
      <c r="BA88" s="6" t="str">
        <f t="shared" si="44"/>
        <v/>
      </c>
      <c r="BB88" s="6" t="str">
        <f t="shared" si="44"/>
        <v/>
      </c>
      <c r="BC88" s="6" t="str">
        <f t="shared" si="44"/>
        <v/>
      </c>
      <c r="BD88" s="6" t="str">
        <f t="shared" si="44"/>
        <v/>
      </c>
      <c r="BE88" s="6" t="str">
        <f t="shared" si="44"/>
        <v/>
      </c>
      <c r="BF88" s="6" t="str">
        <f t="shared" si="44"/>
        <v/>
      </c>
      <c r="BG88" s="6" t="str">
        <f t="shared" si="44"/>
        <v/>
      </c>
      <c r="BH88" s="6" t="str">
        <f t="shared" si="44"/>
        <v/>
      </c>
      <c r="BI88" s="6" t="str">
        <f t="shared" si="44"/>
        <v/>
      </c>
      <c r="BJ88" s="6" t="str">
        <f t="shared" si="44"/>
        <v/>
      </c>
      <c r="BK88" s="6" t="str">
        <f t="shared" si="44"/>
        <v/>
      </c>
      <c r="BL88" s="6" t="str">
        <f t="shared" si="44"/>
        <v/>
      </c>
      <c r="BM88" s="6" t="str">
        <f t="shared" si="44"/>
        <v/>
      </c>
      <c r="BN88" s="6" t="str">
        <f t="shared" si="44"/>
        <v/>
      </c>
      <c r="BO88" s="6" t="str">
        <f t="shared" si="44"/>
        <v/>
      </c>
      <c r="BP88" s="6" t="str">
        <f t="shared" si="44"/>
        <v/>
      </c>
      <c r="BQ88" s="6" t="str">
        <f t="shared" si="44"/>
        <v/>
      </c>
      <c r="BR88" s="6" t="str">
        <f t="shared" ref="BR88:DT88" si="45">INDEX($F84:$DU84, MATCH(BR$78, $F$74:$DU$74, 0))</f>
        <v/>
      </c>
      <c r="BS88" s="6" t="str">
        <f t="shared" si="45"/>
        <v/>
      </c>
      <c r="BT88" s="6" t="str">
        <f t="shared" si="45"/>
        <v/>
      </c>
      <c r="BU88" s="6" t="str">
        <f t="shared" si="45"/>
        <v/>
      </c>
      <c r="BV88" s="6" t="str">
        <f t="shared" si="45"/>
        <v/>
      </c>
      <c r="BW88" s="6" t="str">
        <f t="shared" si="45"/>
        <v/>
      </c>
      <c r="BX88" s="6" t="str">
        <f t="shared" si="45"/>
        <v/>
      </c>
      <c r="BY88" s="6" t="str">
        <f t="shared" si="45"/>
        <v/>
      </c>
      <c r="BZ88" s="6" t="str">
        <f t="shared" si="45"/>
        <v/>
      </c>
      <c r="CA88" s="6" t="str">
        <f t="shared" si="45"/>
        <v/>
      </c>
      <c r="CB88" s="6" t="str">
        <f t="shared" si="45"/>
        <v/>
      </c>
      <c r="CC88" s="6" t="str">
        <f t="shared" si="45"/>
        <v/>
      </c>
      <c r="CD88" s="6" t="str">
        <f t="shared" si="45"/>
        <v/>
      </c>
      <c r="CE88" s="6" t="str">
        <f t="shared" si="45"/>
        <v/>
      </c>
      <c r="CF88" s="6" t="str">
        <f t="shared" si="45"/>
        <v/>
      </c>
      <c r="CG88" s="6" t="str">
        <f t="shared" si="45"/>
        <v/>
      </c>
      <c r="CH88" s="6" t="str">
        <f t="shared" si="45"/>
        <v/>
      </c>
      <c r="CI88" s="6" t="str">
        <f t="shared" si="45"/>
        <v/>
      </c>
      <c r="CJ88" s="6" t="str">
        <f t="shared" si="45"/>
        <v/>
      </c>
      <c r="CK88" s="6" t="str">
        <f t="shared" si="45"/>
        <v/>
      </c>
      <c r="CL88" s="6" t="str">
        <f t="shared" si="45"/>
        <v/>
      </c>
      <c r="CM88" s="6" t="str">
        <f t="shared" si="45"/>
        <v/>
      </c>
      <c r="CN88" s="6" t="str">
        <f t="shared" si="45"/>
        <v/>
      </c>
      <c r="CO88" s="6" t="str">
        <f t="shared" si="45"/>
        <v/>
      </c>
      <c r="CP88" s="6" t="str">
        <f t="shared" si="45"/>
        <v/>
      </c>
      <c r="CQ88" s="6" t="str">
        <f t="shared" si="45"/>
        <v/>
      </c>
      <c r="CR88" s="6" t="str">
        <f t="shared" si="45"/>
        <v/>
      </c>
      <c r="CS88" s="6" t="str">
        <f t="shared" si="45"/>
        <v/>
      </c>
      <c r="CT88" s="6" t="str">
        <f t="shared" si="45"/>
        <v/>
      </c>
      <c r="CU88" s="6" t="str">
        <f t="shared" si="45"/>
        <v/>
      </c>
      <c r="CV88" s="6" t="str">
        <f t="shared" si="45"/>
        <v/>
      </c>
      <c r="CW88" s="6" t="str">
        <f t="shared" si="45"/>
        <v/>
      </c>
      <c r="CX88" s="6" t="str">
        <f t="shared" si="45"/>
        <v/>
      </c>
      <c r="CY88" s="6" t="str">
        <f t="shared" si="45"/>
        <v/>
      </c>
      <c r="CZ88" s="6" t="str">
        <f t="shared" si="45"/>
        <v/>
      </c>
      <c r="DA88" s="6" t="str">
        <f t="shared" si="45"/>
        <v/>
      </c>
      <c r="DB88" s="6" t="str">
        <f t="shared" si="45"/>
        <v/>
      </c>
      <c r="DC88" s="6" t="str">
        <f t="shared" si="45"/>
        <v/>
      </c>
      <c r="DD88" s="6" t="str">
        <f t="shared" si="45"/>
        <v/>
      </c>
      <c r="DE88" s="6" t="str">
        <f t="shared" si="45"/>
        <v/>
      </c>
      <c r="DF88" s="6" t="str">
        <f t="shared" si="45"/>
        <v/>
      </c>
      <c r="DG88" s="6" t="str">
        <f t="shared" si="45"/>
        <v/>
      </c>
      <c r="DH88" s="6" t="str">
        <f t="shared" si="45"/>
        <v/>
      </c>
      <c r="DI88" s="6" t="str">
        <f t="shared" si="45"/>
        <v/>
      </c>
      <c r="DJ88" s="6" t="str">
        <f t="shared" si="45"/>
        <v/>
      </c>
      <c r="DK88" s="6" t="str">
        <f t="shared" si="45"/>
        <v/>
      </c>
      <c r="DL88" s="6" t="str">
        <f t="shared" si="45"/>
        <v/>
      </c>
      <c r="DM88" s="6" t="str">
        <f t="shared" si="45"/>
        <v/>
      </c>
      <c r="DN88" s="6" t="str">
        <f t="shared" si="45"/>
        <v/>
      </c>
      <c r="DO88" s="6" t="str">
        <f t="shared" si="45"/>
        <v/>
      </c>
      <c r="DP88" s="6" t="str">
        <f t="shared" si="45"/>
        <v/>
      </c>
      <c r="DQ88" s="6" t="str">
        <f t="shared" si="45"/>
        <v/>
      </c>
      <c r="DR88" s="6" t="str">
        <f t="shared" si="45"/>
        <v/>
      </c>
      <c r="DS88" s="6" t="str">
        <f t="shared" si="45"/>
        <v/>
      </c>
      <c r="DT88" s="6" t="str">
        <f t="shared" si="45"/>
        <v/>
      </c>
    </row>
    <row r="89" spans="1:125" x14ac:dyDescent="0.3">
      <c r="A89" s="148"/>
    </row>
    <row r="90" spans="1:125" x14ac:dyDescent="0.3">
      <c r="A90" s="148"/>
    </row>
    <row r="91" spans="1:125" x14ac:dyDescent="0.3">
      <c r="A91" s="146" t="s">
        <v>99</v>
      </c>
    </row>
    <row r="92" spans="1:125" x14ac:dyDescent="0.3">
      <c r="A92" s="148"/>
    </row>
  </sheetData>
  <hyperlinks>
    <hyperlink ref="D4" r:id="rId1" xr:uid="{00000000-0004-0000-0800-000000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1EA2DCDABDF445A86FC6908F54AC80" ma:contentTypeVersion="21" ma:contentTypeDescription="Create a new document." ma:contentTypeScope="" ma:versionID="0859f898d9f88922e7f74cf1eaaeaf33">
  <xsd:schema xmlns:xsd="http://www.w3.org/2001/XMLSchema" xmlns:xs="http://www.w3.org/2001/XMLSchema" xmlns:p="http://schemas.microsoft.com/office/2006/metadata/properties" xmlns:ns2="c37b5790-acd4-42f4-8325-bee80aaab7c3" xmlns:ns3="830b4a80-df52-4f19-a9d2-14f553f08061" targetNamespace="http://schemas.microsoft.com/office/2006/metadata/properties" ma:root="true" ma:fieldsID="a3c7cfb8fbd030721f08b212b6375c16" ns2:_="" ns3:_="">
    <xsd:import namespace="c37b5790-acd4-42f4-8325-bee80aaab7c3"/>
    <xsd:import namespace="830b4a80-df52-4f19-a9d2-14f553f08061"/>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2:SharedWithUsers" minOccurs="0"/>
                <xsd:element ref="ns2:SharedWithDetails" minOccurs="0"/>
                <xsd:element ref="ns2:TaxCatchAll"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7b5790-acd4-42f4-8325-bee80aaab7c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9133c8b8-f2d2-48c1-a635-3ac3b1960140}" ma:internalName="TaxCatchAll" ma:showField="CatchAllData" ma:web="c37b5790-acd4-42f4-8325-bee80aaab7c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30b4a80-df52-4f19-a9d2-14f553f080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3c847585-2009-4777-bb37-4ef53c124a5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c37b5790-acd4-42f4-8325-bee80aaab7c3">HXSSKMFARZKA-1519940043-1675913</_dlc_DocId>
    <_dlc_DocIdUrl xmlns="c37b5790-acd4-42f4-8325-bee80aaab7c3">
      <Url>https://eunomiacouk.sharepoint.com/sites/EunomiaDrive/_layouts/15/DocIdRedir.aspx?ID=HXSSKMFARZKA-1519940043-1675913</Url>
      <Description>HXSSKMFARZKA-1519940043-1675913</Description>
    </_dlc_DocIdUrl>
    <TaxCatchAll xmlns="c37b5790-acd4-42f4-8325-bee80aaab7c3" xsi:nil="true"/>
    <lcf76f155ced4ddcb4097134ff3c332f xmlns="830b4a80-df52-4f19-a9d2-14f553f0806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FD0A7E-CA99-4B15-B6D1-C1001CE1AA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7b5790-acd4-42f4-8325-bee80aaab7c3"/>
    <ds:schemaRef ds:uri="830b4a80-df52-4f19-a9d2-14f553f080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92D853B-3B5D-44F3-88F0-C61CA5EFCDD2}">
  <ds:schemaRefs>
    <ds:schemaRef ds:uri="http://schemas.microsoft.com/sharepoint/v3/contenttype/forms"/>
  </ds:schemaRefs>
</ds:datastoreItem>
</file>

<file path=customXml/itemProps3.xml><?xml version="1.0" encoding="utf-8"?>
<ds:datastoreItem xmlns:ds="http://schemas.openxmlformats.org/officeDocument/2006/customXml" ds:itemID="{7E240C00-1A0A-4F8F-B690-7E1CA4BCB5CC}">
  <ds:schemaRefs>
    <ds:schemaRef ds:uri="http://schemas.microsoft.com/sharepoint/events"/>
  </ds:schemaRefs>
</ds:datastoreItem>
</file>

<file path=customXml/itemProps4.xml><?xml version="1.0" encoding="utf-8"?>
<ds:datastoreItem xmlns:ds="http://schemas.openxmlformats.org/officeDocument/2006/customXml" ds:itemID="{57123FC9-E580-4C1A-B8BE-25A0A109F0A8}">
  <ds:schemaRefs>
    <ds:schemaRef ds:uri="http://schemas.openxmlformats.org/package/2006/metadata/core-properties"/>
    <ds:schemaRef ds:uri="c37b5790-acd4-42f4-8325-bee80aaab7c3"/>
    <ds:schemaRef ds:uri="http://purl.org/dc/dcmitype/"/>
    <ds:schemaRef ds:uri="http://purl.org/dc/elements/1.1/"/>
    <ds:schemaRef ds:uri="http://schemas.microsoft.com/office/2006/metadata/properties"/>
    <ds:schemaRef ds:uri="http://www.w3.org/XML/1998/namespace"/>
    <ds:schemaRef ds:uri="http://schemas.microsoft.com/office/2006/documentManagement/types"/>
    <ds:schemaRef ds:uri="http://purl.org/dc/terms/"/>
    <ds:schemaRef ds:uri="http://schemas.microsoft.com/office/infopath/2007/PartnerControls"/>
    <ds:schemaRef ds:uri="830b4a80-df52-4f19-a9d2-14f553f080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36</vt:i4>
      </vt:variant>
      <vt:variant>
        <vt:lpstr>Charts</vt:lpstr>
      </vt:variant>
      <vt:variant>
        <vt:i4>1</vt:i4>
      </vt:variant>
    </vt:vector>
  </HeadingPairs>
  <TitlesOfParts>
    <vt:vector size="37" baseType="lpstr">
      <vt:lpstr>Title Page</vt:lpstr>
      <vt:lpstr>Model Summary</vt:lpstr>
      <vt:lpstr>QC Log</vt:lpstr>
      <vt:lpstr>Model Log</vt:lpstr>
      <vt:lpstr>MFA Codebook</vt:lpstr>
      <vt:lpstr>Inputs --&gt;</vt:lpstr>
      <vt:lpstr>Biomass</vt:lpstr>
      <vt:lpstr>Minerals</vt:lpstr>
      <vt:lpstr>Fossil Fuel</vt:lpstr>
      <vt:lpstr>COMEXT Imports</vt:lpstr>
      <vt:lpstr>COMEXT Exports</vt:lpstr>
      <vt:lpstr>RME Imports</vt:lpstr>
      <vt:lpstr>RME Exports</vt:lpstr>
      <vt:lpstr>Waste</vt:lpstr>
      <vt:lpstr>Emissions</vt:lpstr>
      <vt:lpstr>Other Data</vt:lpstr>
      <vt:lpstr>Calculations --&gt;</vt:lpstr>
      <vt:lpstr>Balancing Items Calc</vt:lpstr>
      <vt:lpstr>Other Calc</vt:lpstr>
      <vt:lpstr>Material Flows --&gt;</vt:lpstr>
      <vt:lpstr>Domestic Extraction</vt:lpstr>
      <vt:lpstr>Imports</vt:lpstr>
      <vt:lpstr>Exports</vt:lpstr>
      <vt:lpstr>Imports RME</vt:lpstr>
      <vt:lpstr>Exports RME</vt:lpstr>
      <vt:lpstr>DPO</vt:lpstr>
      <vt:lpstr>Balancing Items</vt:lpstr>
      <vt:lpstr>GHGs</vt:lpstr>
      <vt:lpstr>Outputs --&gt;</vt:lpstr>
      <vt:lpstr>Indicators</vt:lpstr>
      <vt:lpstr>Indicators RME</vt:lpstr>
      <vt:lpstr>Sankey Data All Years</vt:lpstr>
      <vt:lpstr>Sankey Data</vt:lpstr>
      <vt:lpstr>Graphs</vt:lpstr>
      <vt:lpstr>Comparisons</vt:lpstr>
      <vt:lpstr>RME Exponential Smoothing</vt:lpstr>
      <vt:lpstr>Sankey Diagram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Tanzir Chowdhury</dc:creator>
  <cp:keywords/>
  <dc:description/>
  <cp:lastModifiedBy>Amy Pierzchalo</cp:lastModifiedBy>
  <cp:revision/>
  <dcterms:created xsi:type="dcterms:W3CDTF">2014-08-19T10:00:43Z</dcterms:created>
  <dcterms:modified xsi:type="dcterms:W3CDTF">2023-04-20T11:23:56Z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0x010100811EA2DCDABDF445A86FC6908F54AC80</vt:lpwstr>
  </property>
  <property fmtid="{D5CDD505-2E9C-101B-9397-08002B2CF9AE}" pid="3" name="Order">
    <vt:r8>100</vt:r8>
  </property>
  <property fmtid="{D5CDD505-2E9C-101B-9397-08002B2CF9AE}" pid="4" name="_dlc_DocIdItemGuid">
    <vt:lpwstr>3edfbb07-0d87-4b7e-bb5d-7d814c8b1870</vt:lpwstr>
  </property>
  <property fmtid="{D5CDD505-2E9C-101B-9397-08002B2CF9AE}" pid="5" name="MediaServiceImageTags">
    <vt:lpwstr/>
  </property>
</Properties>
</file>